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ngerlist\Downloads\"/>
    </mc:Choice>
  </mc:AlternateContent>
  <bookViews>
    <workbookView xWindow="0" yWindow="0" windowWidth="23040" windowHeight="9384" firstSheet="1" activeTab="2"/>
  </bookViews>
  <sheets>
    <sheet name="ADICIONALES" sheetId="1" state="hidden" r:id="rId1"/>
    <sheet name="PPTO 24NOV20" sheetId="12" r:id="rId2"/>
    <sheet name="CONTRATADO vs EJECUTADO" sheetId="13" r:id="rId3"/>
    <sheet name="ADICIONALES (3)" sheetId="7" state="hidden" r:id="rId4"/>
    <sheet name="ORIGINAL" sheetId="2" state="hidden" r:id="rId5"/>
    <sheet name="FONTIBON" sheetId="6" state="hidden" r:id="rId6"/>
  </sheets>
  <definedNames>
    <definedName name="_xlnm.Print_Area" localSheetId="0">ADICIONALES!$A$1:$M$38</definedName>
    <definedName name="_xlnm.Print_Area" localSheetId="3">'ADICIONALES (3)'!$A$1:$M$38</definedName>
    <definedName name="_xlnm.Print_Area" localSheetId="5">FONTIBON!$A$1:$E$40</definedName>
    <definedName name="_xlnm.Print_Area" localSheetId="1">'PPTO 24NOV20'!$A$1:$M$175</definedName>
    <definedName name="_xlnm.Print_Titles" localSheetId="1">'PPTO 24NOV20'!$1:$10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6" i="13" l="1"/>
  <c r="L54" i="13"/>
  <c r="L53" i="13"/>
  <c r="L51" i="13"/>
  <c r="L49" i="13"/>
  <c r="N47" i="13"/>
  <c r="L122" i="13"/>
  <c r="L123" i="13"/>
  <c r="L124" i="13"/>
  <c r="L125" i="13"/>
  <c r="L126" i="13"/>
  <c r="L127" i="13"/>
  <c r="L128" i="13"/>
  <c r="L129" i="13"/>
  <c r="L130" i="13"/>
  <c r="L131" i="13"/>
  <c r="L132" i="13"/>
  <c r="L133" i="13"/>
  <c r="L134" i="13"/>
  <c r="L135" i="13"/>
  <c r="L136" i="13"/>
  <c r="L137" i="13"/>
  <c r="L138" i="13"/>
  <c r="L139" i="13"/>
  <c r="L121" i="13"/>
  <c r="V184" i="13"/>
  <c r="V185" i="13"/>
  <c r="V186" i="13"/>
  <c r="V187" i="13"/>
  <c r="V188" i="13"/>
  <c r="V189" i="13"/>
  <c r="V190" i="13"/>
  <c r="V183" i="13"/>
  <c r="L184" i="13"/>
  <c r="L185" i="13"/>
  <c r="L186" i="13"/>
  <c r="L187" i="13"/>
  <c r="L188" i="13"/>
  <c r="L189" i="13"/>
  <c r="L190" i="13"/>
  <c r="L183" i="13"/>
  <c r="S173" i="13"/>
  <c r="V173" i="13" s="1"/>
  <c r="S174" i="13"/>
  <c r="V174" i="13" s="1"/>
  <c r="S175" i="13"/>
  <c r="V175" i="13" s="1"/>
  <c r="S176" i="13"/>
  <c r="V176" i="13" s="1"/>
  <c r="S177" i="13"/>
  <c r="V177" i="13" s="1"/>
  <c r="S178" i="13"/>
  <c r="V178" i="13" s="1"/>
  <c r="S179" i="13"/>
  <c r="V179" i="13" s="1"/>
  <c r="S180" i="13"/>
  <c r="V180" i="13" s="1"/>
  <c r="S172" i="13"/>
  <c r="V172" i="13" s="1"/>
  <c r="L173" i="13"/>
  <c r="L174" i="13"/>
  <c r="L175" i="13"/>
  <c r="L176" i="13"/>
  <c r="L177" i="13"/>
  <c r="L178" i="13"/>
  <c r="L179" i="13"/>
  <c r="L180" i="13"/>
  <c r="L172" i="13"/>
  <c r="V169" i="13"/>
  <c r="V168" i="13"/>
  <c r="V167" i="13"/>
  <c r="V166" i="13"/>
  <c r="V165" i="13"/>
  <c r="V164" i="13"/>
  <c r="V163" i="13"/>
  <c r="L164" i="13"/>
  <c r="L165" i="13"/>
  <c r="L166" i="13"/>
  <c r="L167" i="13"/>
  <c r="L168" i="13"/>
  <c r="L163" i="13"/>
  <c r="V143" i="13"/>
  <c r="V144" i="13"/>
  <c r="V145" i="13"/>
  <c r="V146" i="13"/>
  <c r="V147" i="13"/>
  <c r="V148" i="13"/>
  <c r="V149" i="13"/>
  <c r="V150" i="13"/>
  <c r="V151" i="13"/>
  <c r="V152" i="13"/>
  <c r="V153" i="13"/>
  <c r="V154" i="13"/>
  <c r="V155" i="13"/>
  <c r="V156" i="13"/>
  <c r="V157" i="13"/>
  <c r="V158" i="13"/>
  <c r="V159" i="13"/>
  <c r="V160" i="13"/>
  <c r="V142" i="13"/>
  <c r="L143" i="13"/>
  <c r="L144" i="13"/>
  <c r="L145" i="13"/>
  <c r="L146" i="13"/>
  <c r="L147" i="13"/>
  <c r="L148" i="13"/>
  <c r="L149" i="13"/>
  <c r="L150" i="13"/>
  <c r="L151" i="13"/>
  <c r="L152" i="13"/>
  <c r="L153" i="13"/>
  <c r="L154" i="13"/>
  <c r="L155" i="13"/>
  <c r="L156" i="13"/>
  <c r="L157" i="13"/>
  <c r="L158" i="13"/>
  <c r="L159" i="13"/>
  <c r="L160" i="13"/>
  <c r="L142" i="13"/>
  <c r="S131" i="13"/>
  <c r="V131" i="13" s="1"/>
  <c r="V140" i="13" s="1"/>
  <c r="V100" i="13"/>
  <c r="V101" i="13"/>
  <c r="O114" i="13"/>
  <c r="S95" i="13"/>
  <c r="V95" i="13" s="1"/>
  <c r="S96" i="13"/>
  <c r="V96" i="13" s="1"/>
  <c r="S97" i="13"/>
  <c r="V97" i="13" s="1"/>
  <c r="S98" i="13"/>
  <c r="V98" i="13" s="1"/>
  <c r="S99" i="13"/>
  <c r="V99" i="13" s="1"/>
  <c r="S100" i="13"/>
  <c r="S101" i="13"/>
  <c r="S102" i="13"/>
  <c r="V102" i="13" s="1"/>
  <c r="S103" i="13"/>
  <c r="V103" i="13" s="1"/>
  <c r="S104" i="13"/>
  <c r="V104" i="13" s="1"/>
  <c r="S105" i="13"/>
  <c r="V105" i="13" s="1"/>
  <c r="S106" i="13"/>
  <c r="V106" i="13" s="1"/>
  <c r="S107" i="13"/>
  <c r="V107" i="13" s="1"/>
  <c r="S108" i="13"/>
  <c r="V108" i="13" s="1"/>
  <c r="S109" i="13"/>
  <c r="V109" i="13" s="1"/>
  <c r="S110" i="13"/>
  <c r="V110" i="13" s="1"/>
  <c r="S111" i="13"/>
  <c r="V111" i="13" s="1"/>
  <c r="S112" i="13"/>
  <c r="V112" i="13" s="1"/>
  <c r="S113" i="13"/>
  <c r="V113" i="13" s="1"/>
  <c r="S114" i="13"/>
  <c r="V114" i="13" s="1"/>
  <c r="S115" i="13"/>
  <c r="V115" i="13" s="1"/>
  <c r="S116" i="13"/>
  <c r="V116" i="13" s="1"/>
  <c r="S117" i="13"/>
  <c r="V117" i="13" s="1"/>
  <c r="S118" i="13"/>
  <c r="V118" i="13" s="1"/>
  <c r="S94" i="13"/>
  <c r="V94" i="13" s="1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94" i="13"/>
  <c r="V86" i="13"/>
  <c r="V79" i="13"/>
  <c r="S81" i="13"/>
  <c r="V81" i="13" s="1"/>
  <c r="S82" i="13"/>
  <c r="V82" i="13" s="1"/>
  <c r="S83" i="13"/>
  <c r="V83" i="13" s="1"/>
  <c r="S84" i="13"/>
  <c r="V84" i="13" s="1"/>
  <c r="S85" i="13"/>
  <c r="V85" i="13" s="1"/>
  <c r="S86" i="13"/>
  <c r="S87" i="13"/>
  <c r="V87" i="13" s="1"/>
  <c r="S88" i="13"/>
  <c r="V88" i="13" s="1"/>
  <c r="S89" i="13"/>
  <c r="V89" i="13" s="1"/>
  <c r="S90" i="13"/>
  <c r="V90" i="13" s="1"/>
  <c r="S91" i="13"/>
  <c r="V91" i="13" s="1"/>
  <c r="S80" i="13"/>
  <c r="V80" i="13" s="1"/>
  <c r="L86" i="13"/>
  <c r="L87" i="13"/>
  <c r="L88" i="13"/>
  <c r="L89" i="13"/>
  <c r="L90" i="13"/>
  <c r="L91" i="13"/>
  <c r="L80" i="13"/>
  <c r="L81" i="13"/>
  <c r="L82" i="13"/>
  <c r="L83" i="13"/>
  <c r="L84" i="13"/>
  <c r="L85" i="13"/>
  <c r="L79" i="13"/>
  <c r="L77" i="13"/>
  <c r="L72" i="13"/>
  <c r="L71" i="13"/>
  <c r="L70" i="13"/>
  <c r="L69" i="13"/>
  <c r="L68" i="13"/>
  <c r="L67" i="13"/>
  <c r="L66" i="13"/>
  <c r="L65" i="13"/>
  <c r="L64" i="13"/>
  <c r="L63" i="13"/>
  <c r="L62" i="13"/>
  <c r="L61" i="13"/>
  <c r="L60" i="13"/>
  <c r="L59" i="13"/>
  <c r="L58" i="13"/>
  <c r="L45" i="13"/>
  <c r="L47" i="13" s="1"/>
  <c r="L46" i="13"/>
  <c r="L44" i="13"/>
  <c r="L34" i="13"/>
  <c r="L35" i="13"/>
  <c r="L36" i="13"/>
  <c r="L37" i="13"/>
  <c r="L38" i="13"/>
  <c r="L39" i="13"/>
  <c r="L40" i="13"/>
  <c r="L41" i="13"/>
  <c r="L33" i="13"/>
  <c r="L42" i="13" s="1"/>
  <c r="L28" i="13"/>
  <c r="L29" i="13"/>
  <c r="L30" i="13"/>
  <c r="L27" i="13"/>
  <c r="L31" i="13" s="1"/>
  <c r="L20" i="13"/>
  <c r="L21" i="13"/>
  <c r="L22" i="13"/>
  <c r="L23" i="13"/>
  <c r="L24" i="13"/>
  <c r="L19" i="13"/>
  <c r="L10" i="13"/>
  <c r="L11" i="13"/>
  <c r="L12" i="13"/>
  <c r="L13" i="13"/>
  <c r="L14" i="13"/>
  <c r="L15" i="13"/>
  <c r="L16" i="13"/>
  <c r="L9" i="13"/>
  <c r="L6" i="13"/>
  <c r="L5" i="13"/>
  <c r="N56" i="13" l="1"/>
  <c r="L140" i="13"/>
  <c r="L17" i="13"/>
  <c r="L25" i="13"/>
  <c r="L170" i="13"/>
  <c r="V191" i="13"/>
  <c r="V192" i="13" s="1"/>
  <c r="V161" i="13"/>
  <c r="L181" i="13"/>
  <c r="L119" i="13"/>
  <c r="L73" i="13"/>
  <c r="L92" i="13"/>
  <c r="V119" i="13"/>
  <c r="V181" i="13"/>
  <c r="L191" i="13"/>
  <c r="L161" i="13"/>
  <c r="L7" i="13"/>
  <c r="O56" i="13"/>
  <c r="P56" i="13" s="1"/>
  <c r="O54" i="13"/>
  <c r="P54" i="13" s="1"/>
  <c r="O53" i="13"/>
  <c r="P53" i="13" s="1"/>
  <c r="O51" i="13"/>
  <c r="P51" i="13" s="1"/>
  <c r="O49" i="13"/>
  <c r="P49" i="13" s="1"/>
  <c r="O45" i="13"/>
  <c r="P45" i="13" s="1"/>
  <c r="O46" i="13"/>
  <c r="P46" i="13" s="1"/>
  <c r="O44" i="13"/>
  <c r="P44" i="13" s="1"/>
  <c r="O37" i="13"/>
  <c r="P37" i="13"/>
  <c r="O38" i="13"/>
  <c r="P38" i="13" s="1"/>
  <c r="O39" i="13"/>
  <c r="P39" i="13"/>
  <c r="O40" i="13"/>
  <c r="P40" i="13" s="1"/>
  <c r="O41" i="13"/>
  <c r="P41" i="13"/>
  <c r="O36" i="13"/>
  <c r="P36" i="13" s="1"/>
  <c r="O35" i="13"/>
  <c r="P35" i="13" s="1"/>
  <c r="O34" i="13"/>
  <c r="P34" i="13" s="1"/>
  <c r="O33" i="13"/>
  <c r="P33" i="13" s="1"/>
  <c r="O28" i="13"/>
  <c r="P28" i="13" s="1"/>
  <c r="O29" i="13"/>
  <c r="P29" i="13" s="1"/>
  <c r="O30" i="13"/>
  <c r="P30" i="13"/>
  <c r="O27" i="13"/>
  <c r="P27" i="13" s="1"/>
  <c r="O20" i="13"/>
  <c r="P20" i="13" s="1"/>
  <c r="O21" i="13"/>
  <c r="P21" i="13" s="1"/>
  <c r="O22" i="13"/>
  <c r="P22" i="13" s="1"/>
  <c r="O23" i="13"/>
  <c r="P23" i="13" s="1"/>
  <c r="O24" i="13"/>
  <c r="P24" i="13" s="1"/>
  <c r="O19" i="13"/>
  <c r="P19" i="13" s="1"/>
  <c r="O11" i="13"/>
  <c r="P11" i="13" s="1"/>
  <c r="O12" i="13"/>
  <c r="P12" i="13"/>
  <c r="O13" i="13"/>
  <c r="P13" i="13" s="1"/>
  <c r="O14" i="13"/>
  <c r="P14" i="13" s="1"/>
  <c r="O15" i="13"/>
  <c r="P15" i="13" s="1"/>
  <c r="O16" i="13"/>
  <c r="P16" i="13"/>
  <c r="O10" i="13"/>
  <c r="P10" i="13" s="1"/>
  <c r="O9" i="13"/>
  <c r="P9" i="13" s="1"/>
  <c r="O6" i="13"/>
  <c r="P6" i="13" s="1"/>
  <c r="O5" i="13"/>
  <c r="P5" i="13" s="1"/>
  <c r="O184" i="13"/>
  <c r="P184" i="13" s="1"/>
  <c r="O185" i="13"/>
  <c r="P185" i="13"/>
  <c r="O186" i="13"/>
  <c r="P186" i="13" s="1"/>
  <c r="O187" i="13"/>
  <c r="P187" i="13" s="1"/>
  <c r="O188" i="13"/>
  <c r="P188" i="13"/>
  <c r="O189" i="13"/>
  <c r="P189" i="13" s="1"/>
  <c r="O190" i="13"/>
  <c r="P190" i="13" s="1"/>
  <c r="O183" i="13"/>
  <c r="P183" i="13" s="1"/>
  <c r="O176" i="13"/>
  <c r="P176" i="13" s="1"/>
  <c r="O177" i="13"/>
  <c r="P177" i="13" s="1"/>
  <c r="O178" i="13"/>
  <c r="P178" i="13" s="1"/>
  <c r="O179" i="13"/>
  <c r="P179" i="13" s="1"/>
  <c r="O173" i="13"/>
  <c r="P173" i="13" s="1"/>
  <c r="O174" i="13"/>
  <c r="P174" i="13" s="1"/>
  <c r="O175" i="13"/>
  <c r="P175" i="13" s="1"/>
  <c r="O180" i="13"/>
  <c r="P180" i="13" s="1"/>
  <c r="O172" i="13"/>
  <c r="P172" i="13" s="1"/>
  <c r="O164" i="13"/>
  <c r="P164" i="13" s="1"/>
  <c r="O165" i="13"/>
  <c r="P165" i="13" s="1"/>
  <c r="O166" i="13"/>
  <c r="P166" i="13" s="1"/>
  <c r="O167" i="13"/>
  <c r="P167" i="13" s="1"/>
  <c r="O168" i="13"/>
  <c r="P168" i="13" s="1"/>
  <c r="O169" i="13"/>
  <c r="P169" i="13" s="1"/>
  <c r="O163" i="13"/>
  <c r="P163" i="13" s="1"/>
  <c r="O143" i="13"/>
  <c r="P143" i="13" s="1"/>
  <c r="O144" i="13"/>
  <c r="P144" i="13" s="1"/>
  <c r="O145" i="13"/>
  <c r="P145" i="13" s="1"/>
  <c r="O146" i="13"/>
  <c r="P146" i="13" s="1"/>
  <c r="O147" i="13"/>
  <c r="P147" i="13" s="1"/>
  <c r="O148" i="13"/>
  <c r="P148" i="13" s="1"/>
  <c r="O149" i="13"/>
  <c r="P149" i="13" s="1"/>
  <c r="O150" i="13"/>
  <c r="P150" i="13" s="1"/>
  <c r="O151" i="13"/>
  <c r="P151" i="13" s="1"/>
  <c r="O152" i="13"/>
  <c r="P152" i="13" s="1"/>
  <c r="O153" i="13"/>
  <c r="P153" i="13" s="1"/>
  <c r="O154" i="13"/>
  <c r="P154" i="13" s="1"/>
  <c r="O155" i="13"/>
  <c r="P155" i="13" s="1"/>
  <c r="O156" i="13"/>
  <c r="P156" i="13" s="1"/>
  <c r="O157" i="13"/>
  <c r="P157" i="13" s="1"/>
  <c r="O158" i="13"/>
  <c r="P158" i="13" s="1"/>
  <c r="O159" i="13"/>
  <c r="P159" i="13" s="1"/>
  <c r="O160" i="13"/>
  <c r="P160" i="13" s="1"/>
  <c r="O142" i="13"/>
  <c r="P142" i="13" s="1"/>
  <c r="O131" i="13"/>
  <c r="P131" i="13" s="1"/>
  <c r="O122" i="13"/>
  <c r="P122" i="13" s="1"/>
  <c r="O123" i="13"/>
  <c r="P123" i="13" s="1"/>
  <c r="O124" i="13"/>
  <c r="P124" i="13" s="1"/>
  <c r="O125" i="13"/>
  <c r="P125" i="13" s="1"/>
  <c r="O126" i="13"/>
  <c r="P126" i="13" s="1"/>
  <c r="O127" i="13"/>
  <c r="P127" i="13" s="1"/>
  <c r="O128" i="13"/>
  <c r="P128" i="13" s="1"/>
  <c r="O129" i="13"/>
  <c r="P129" i="13" s="1"/>
  <c r="O130" i="13"/>
  <c r="P130" i="13" s="1"/>
  <c r="O132" i="13"/>
  <c r="P132" i="13" s="1"/>
  <c r="O133" i="13"/>
  <c r="P133" i="13" s="1"/>
  <c r="O134" i="13"/>
  <c r="P134" i="13" s="1"/>
  <c r="O135" i="13"/>
  <c r="P135" i="13" s="1"/>
  <c r="O136" i="13"/>
  <c r="P136" i="13" s="1"/>
  <c r="O137" i="13"/>
  <c r="P137" i="13" s="1"/>
  <c r="O138" i="13"/>
  <c r="P138" i="13" s="1"/>
  <c r="O139" i="13"/>
  <c r="P139" i="13" s="1"/>
  <c r="O121" i="13"/>
  <c r="P121" i="13" s="1"/>
  <c r="O111" i="13"/>
  <c r="P111" i="13" s="1"/>
  <c r="O112" i="13"/>
  <c r="P112" i="13" s="1"/>
  <c r="O113" i="13"/>
  <c r="P113" i="13" s="1"/>
  <c r="O104" i="13"/>
  <c r="P104" i="13" s="1"/>
  <c r="O105" i="13"/>
  <c r="P105" i="13" s="1"/>
  <c r="O106" i="13"/>
  <c r="P106" i="13" s="1"/>
  <c r="O107" i="13"/>
  <c r="P107" i="13" s="1"/>
  <c r="O108" i="13"/>
  <c r="P108" i="13" s="1"/>
  <c r="O109" i="13"/>
  <c r="P109" i="13" s="1"/>
  <c r="O98" i="13"/>
  <c r="P98" i="13" s="1"/>
  <c r="O99" i="13"/>
  <c r="P99" i="13" s="1"/>
  <c r="O100" i="13"/>
  <c r="P100" i="13" s="1"/>
  <c r="O96" i="13"/>
  <c r="P96" i="13" s="1"/>
  <c r="O97" i="13"/>
  <c r="P97" i="13" s="1"/>
  <c r="O101" i="13"/>
  <c r="P101" i="13" s="1"/>
  <c r="O102" i="13"/>
  <c r="P102" i="13" s="1"/>
  <c r="O103" i="13"/>
  <c r="P103" i="13" s="1"/>
  <c r="O110" i="13"/>
  <c r="P110" i="13" s="1"/>
  <c r="P114" i="13"/>
  <c r="O115" i="13"/>
  <c r="P115" i="13" s="1"/>
  <c r="O116" i="13"/>
  <c r="P116" i="13" s="1"/>
  <c r="O117" i="13"/>
  <c r="P117" i="13" s="1"/>
  <c r="O118" i="13"/>
  <c r="P118" i="13" s="1"/>
  <c r="O95" i="13"/>
  <c r="P95" i="13" s="1"/>
  <c r="O94" i="13"/>
  <c r="P94" i="13" s="1"/>
  <c r="O87" i="13"/>
  <c r="P87" i="13" s="1"/>
  <c r="O88" i="13"/>
  <c r="P88" i="13" s="1"/>
  <c r="O80" i="13"/>
  <c r="P80" i="13" s="1"/>
  <c r="O81" i="13"/>
  <c r="P81" i="13" s="1"/>
  <c r="O82" i="13"/>
  <c r="P82" i="13" s="1"/>
  <c r="O83" i="13"/>
  <c r="P83" i="13" s="1"/>
  <c r="O84" i="13"/>
  <c r="P84" i="13" s="1"/>
  <c r="O85" i="13"/>
  <c r="P85" i="13" s="1"/>
  <c r="O86" i="13"/>
  <c r="P86" i="13" s="1"/>
  <c r="O89" i="13"/>
  <c r="P89" i="13" s="1"/>
  <c r="O90" i="13"/>
  <c r="P90" i="13" s="1"/>
  <c r="O91" i="13"/>
  <c r="P91" i="13" s="1"/>
  <c r="O79" i="13"/>
  <c r="P79" i="13" s="1"/>
  <c r="O76" i="13"/>
  <c r="P76" i="13" s="1"/>
  <c r="O75" i="13"/>
  <c r="P75" i="13" s="1"/>
  <c r="O58" i="13"/>
  <c r="P58" i="13" s="1"/>
  <c r="O59" i="13"/>
  <c r="P59" i="13" s="1"/>
  <c r="O60" i="13"/>
  <c r="P60" i="13" s="1"/>
  <c r="O62" i="13"/>
  <c r="P62" i="13" s="1"/>
  <c r="O63" i="13"/>
  <c r="P63" i="13" s="1"/>
  <c r="O64" i="13"/>
  <c r="P64" i="13" s="1"/>
  <c r="O65" i="13"/>
  <c r="P65" i="13" s="1"/>
  <c r="O66" i="13"/>
  <c r="P66" i="13" s="1"/>
  <c r="O67" i="13"/>
  <c r="P67" i="13" s="1"/>
  <c r="O68" i="13"/>
  <c r="P68" i="13" s="1"/>
  <c r="O69" i="13"/>
  <c r="P69" i="13" s="1"/>
  <c r="O70" i="13"/>
  <c r="P70" i="13" s="1"/>
  <c r="O71" i="13"/>
  <c r="P71" i="13" s="1"/>
  <c r="O72" i="13"/>
  <c r="P72" i="13" s="1"/>
  <c r="O61" i="13"/>
  <c r="V195" i="13" l="1"/>
  <c r="V196" i="13" s="1"/>
  <c r="V194" i="13"/>
  <c r="V197" i="13" s="1"/>
  <c r="V193" i="13"/>
  <c r="L192" i="13"/>
  <c r="L281" i="12"/>
  <c r="P25" i="7"/>
  <c r="P24" i="7"/>
  <c r="P23" i="7"/>
  <c r="Q23" i="7"/>
  <c r="P22" i="7"/>
  <c r="Q22" i="7"/>
  <c r="P21" i="7"/>
  <c r="P20" i="7"/>
  <c r="L20" i="7"/>
  <c r="P19" i="7"/>
  <c r="L19" i="7"/>
  <c r="P18" i="7"/>
  <c r="L18" i="7"/>
  <c r="P17" i="7"/>
  <c r="L17" i="7"/>
  <c r="Q19" i="7"/>
  <c r="P16" i="7"/>
  <c r="L16" i="7"/>
  <c r="P15" i="7"/>
  <c r="L15" i="7"/>
  <c r="Q17" i="7"/>
  <c r="P14" i="7"/>
  <c r="L14" i="7"/>
  <c r="P13" i="7"/>
  <c r="Q13" i="7"/>
  <c r="L13" i="7"/>
  <c r="Q21" i="7"/>
  <c r="P12" i="7"/>
  <c r="Q12" i="7"/>
  <c r="L12" i="7"/>
  <c r="Q18" i="7"/>
  <c r="Q20" i="7"/>
  <c r="L21" i="7"/>
  <c r="L22" i="7"/>
  <c r="L24" i="7"/>
  <c r="Q24" i="7"/>
  <c r="Q14" i="7"/>
  <c r="Q16" i="7"/>
  <c r="Q15" i="7"/>
  <c r="L23" i="7"/>
  <c r="L25" i="7"/>
  <c r="L26" i="7"/>
  <c r="H27" i="6"/>
  <c r="H26" i="6"/>
  <c r="I26" i="6"/>
  <c r="H25" i="6"/>
  <c r="I25" i="6"/>
  <c r="H24" i="6"/>
  <c r="I24" i="6"/>
  <c r="H23" i="6"/>
  <c r="I23" i="6"/>
  <c r="H22" i="6"/>
  <c r="I22" i="6"/>
  <c r="H21" i="6"/>
  <c r="I21" i="6"/>
  <c r="H20" i="6"/>
  <c r="H19" i="6"/>
  <c r="I19" i="6"/>
  <c r="H18" i="6"/>
  <c r="I18" i="6"/>
  <c r="I20" i="6"/>
  <c r="H17" i="6"/>
  <c r="H16" i="6"/>
  <c r="I16" i="6"/>
  <c r="H15" i="6"/>
  <c r="I15" i="6"/>
  <c r="H14" i="6"/>
  <c r="I14" i="6"/>
  <c r="L27" i="7"/>
  <c r="I17" i="6"/>
  <c r="P14" i="1"/>
  <c r="Q14" i="1"/>
  <c r="L14" i="1"/>
  <c r="P20" i="1"/>
  <c r="L20" i="1"/>
  <c r="P19" i="1"/>
  <c r="L19" i="1"/>
  <c r="P18" i="1"/>
  <c r="L18" i="1"/>
  <c r="Q20" i="1"/>
  <c r="P17" i="1"/>
  <c r="L17" i="1"/>
  <c r="P16" i="1"/>
  <c r="L16" i="1"/>
  <c r="P15" i="1"/>
  <c r="L15" i="1"/>
  <c r="P13" i="1"/>
  <c r="L13" i="1"/>
  <c r="P12" i="1"/>
  <c r="L12" i="1"/>
  <c r="L21" i="1"/>
  <c r="Q19" i="1"/>
  <c r="Q18" i="1"/>
  <c r="Q15" i="1"/>
  <c r="Q16" i="1"/>
  <c r="Q17" i="1"/>
  <c r="Q12" i="1"/>
  <c r="Q13" i="1"/>
  <c r="P25" i="1"/>
  <c r="P24" i="1"/>
  <c r="Q24" i="1"/>
  <c r="P23" i="1"/>
  <c r="P22" i="1"/>
  <c r="P21" i="1"/>
  <c r="L83" i="2"/>
  <c r="L82" i="2"/>
  <c r="L80" i="2"/>
  <c r="L79" i="2"/>
  <c r="L77" i="2"/>
  <c r="L76" i="2"/>
  <c r="L75" i="2"/>
  <c r="L74" i="2"/>
  <c r="L73" i="2"/>
  <c r="L72" i="2"/>
  <c r="L69" i="2"/>
  <c r="L68" i="2"/>
  <c r="L66" i="2"/>
  <c r="L65" i="2"/>
  <c r="L63" i="2"/>
  <c r="L62" i="2"/>
  <c r="L61" i="2"/>
  <c r="L60" i="2"/>
  <c r="L59" i="2"/>
  <c r="L58" i="2"/>
  <c r="L57" i="2"/>
  <c r="L55" i="2"/>
  <c r="L54" i="2"/>
  <c r="L53" i="2"/>
  <c r="L52" i="2"/>
  <c r="L51" i="2"/>
  <c r="L50" i="2"/>
  <c r="L49" i="2"/>
  <c r="L48" i="2"/>
  <c r="L47" i="2"/>
  <c r="L46" i="2"/>
  <c r="L44" i="2"/>
  <c r="L42" i="2"/>
  <c r="L41" i="2"/>
  <c r="L40" i="2"/>
  <c r="L39" i="2"/>
  <c r="L38" i="2"/>
  <c r="L37" i="2"/>
  <c r="L35" i="2"/>
  <c r="L34" i="2"/>
  <c r="L33" i="2"/>
  <c r="L32" i="2"/>
  <c r="L31" i="2"/>
  <c r="L30" i="2"/>
  <c r="L28" i="2"/>
  <c r="L26" i="2"/>
  <c r="L25" i="2"/>
  <c r="L24" i="2"/>
  <c r="L23" i="2"/>
  <c r="L22" i="2"/>
  <c r="L21" i="2"/>
  <c r="L20" i="2"/>
  <c r="L17" i="2"/>
  <c r="L16" i="2"/>
  <c r="L15" i="2"/>
  <c r="L14" i="2"/>
  <c r="L13" i="2"/>
  <c r="L12" i="2"/>
  <c r="L18" i="2"/>
  <c r="L84" i="2"/>
  <c r="L85" i="2"/>
  <c r="Q21" i="1"/>
  <c r="Q22" i="1"/>
  <c r="Q23" i="1"/>
  <c r="L87" i="2"/>
  <c r="L88" i="2"/>
  <c r="L89" i="2"/>
  <c r="L86" i="2"/>
  <c r="L90" i="2"/>
  <c r="L22" i="1"/>
  <c r="L23" i="1"/>
  <c r="L24" i="1"/>
  <c r="L25" i="1"/>
  <c r="L26" i="1"/>
  <c r="L27" i="1"/>
  <c r="L195" i="13" l="1"/>
  <c r="L196" i="13" s="1"/>
  <c r="L194" i="13"/>
  <c r="L193" i="13"/>
  <c r="P61" i="13"/>
  <c r="L197" i="13" l="1"/>
</calcChain>
</file>

<file path=xl/sharedStrings.xml><?xml version="1.0" encoding="utf-8"?>
<sst xmlns="http://schemas.openxmlformats.org/spreadsheetml/2006/main" count="1315" uniqueCount="408">
  <si>
    <t>FECHA</t>
  </si>
  <si>
    <t>DESCRIPCIÓN</t>
  </si>
  <si>
    <t>VALOR TOTAL</t>
  </si>
  <si>
    <t>NOTAS:</t>
  </si>
  <si>
    <t>ADM-006</t>
  </si>
  <si>
    <t>Versión 0</t>
  </si>
  <si>
    <t>TOTAL</t>
  </si>
  <si>
    <t>FORMA DE PAGO:</t>
  </si>
  <si>
    <t>EMPRESA</t>
  </si>
  <si>
    <t xml:space="preserve">DIRIGIDO A </t>
  </si>
  <si>
    <t>OBRA</t>
  </si>
  <si>
    <t>No. Presupuesto</t>
  </si>
  <si>
    <t>CAP</t>
  </si>
  <si>
    <t>GERENTE GENERAL</t>
  </si>
  <si>
    <t>SUB-TOTAL</t>
  </si>
  <si>
    <t>PRESUPUESTO DE OBRA</t>
  </si>
  <si>
    <t>JESUS E. CANO CUENCA</t>
  </si>
  <si>
    <t>UNIDAD</t>
  </si>
  <si>
    <t>CANTIDAD</t>
  </si>
  <si>
    <t>VR UNITARIO</t>
  </si>
  <si>
    <t>TOTAL CAPITULO</t>
  </si>
  <si>
    <t>Imprevistos sobre costos directos</t>
  </si>
  <si>
    <t>Utilidad sobre costos directos</t>
  </si>
  <si>
    <t>Administrador costos directos</t>
  </si>
  <si>
    <t>DIRECCIÓN:</t>
  </si>
  <si>
    <t>IVA sobre utilidad</t>
  </si>
  <si>
    <t>LIQUIDACION</t>
  </si>
  <si>
    <t>PROVEEDOR</t>
  </si>
  <si>
    <t>ANTICIPO 50% SALDO CONTRA ENTREGA</t>
  </si>
  <si>
    <t>I</t>
  </si>
  <si>
    <t>GL</t>
  </si>
  <si>
    <t>EDUARDO BARRERA</t>
  </si>
  <si>
    <t>1.3</t>
  </si>
  <si>
    <t>M2</t>
  </si>
  <si>
    <t>RED INTEGRADORA S.A.S.</t>
  </si>
  <si>
    <t>OBRA CIVIL ADECUACIONES EPSIFARMA</t>
  </si>
  <si>
    <t>189-2014</t>
  </si>
  <si>
    <t>UND</t>
  </si>
  <si>
    <t>II</t>
  </si>
  <si>
    <t>1.5</t>
  </si>
  <si>
    <t>1.6</t>
  </si>
  <si>
    <t>Red hidrosanitaria</t>
  </si>
  <si>
    <t>2.1</t>
  </si>
  <si>
    <t>2.3</t>
  </si>
  <si>
    <t>2.6</t>
  </si>
  <si>
    <t>Suministro e instalaciòn muros superboard , divisiones baños</t>
  </si>
  <si>
    <t>ACEM</t>
  </si>
  <si>
    <t>TERMINADOS</t>
  </si>
  <si>
    <t>ML</t>
  </si>
  <si>
    <t>RECEPCION</t>
  </si>
  <si>
    <t>CORRESPONDENCIA</t>
  </si>
  <si>
    <t>Suministro e instalación vidrio templado con accesorios</t>
  </si>
  <si>
    <t>Demolición para apertura de dos ventanas 1 x 1</t>
  </si>
  <si>
    <t>Muro superboard dos caras</t>
  </si>
  <si>
    <t>m2</t>
  </si>
  <si>
    <t>SEGUNDO PISO  LOGISTICA MEZZANINE</t>
  </si>
  <si>
    <t>Construcción de muro drywall dos caras</t>
  </si>
  <si>
    <t>Construcción de muro drywall dos caras - Division bodega</t>
  </si>
  <si>
    <t>Ventanas de 1 x 1 corredizas en aluminio</t>
  </si>
  <si>
    <t>Suministro e instalacion vidrio templado oficinas coordinadores</t>
  </si>
  <si>
    <t>SEGURIDAD</t>
  </si>
  <si>
    <t>Traslado de recepcion y refuerzo de meson incluida parte electrica</t>
  </si>
  <si>
    <t>Retiro de sanitarios</t>
  </si>
  <si>
    <t>Retiro de lavamanos</t>
  </si>
  <si>
    <t xml:space="preserve">Retiro de mesones </t>
  </si>
  <si>
    <t>Demolición de muro</t>
  </si>
  <si>
    <t>Retiro y suspeción de instalaciones hidrosanitarias</t>
  </si>
  <si>
    <t>Suministro e instalación Porcelanato</t>
  </si>
  <si>
    <t>Muro Drywall doble cara</t>
  </si>
  <si>
    <t xml:space="preserve">BAÑOS SEGUNDO PISO - FACTURACION </t>
  </si>
  <si>
    <t>Suministro e instalación divisiones en vidrio templado</t>
  </si>
  <si>
    <t>AREA ADMINISTRATIVA</t>
  </si>
  <si>
    <t>FINANCIERO ADMON REDSERVI</t>
  </si>
  <si>
    <t>PRESIDENCIA</t>
  </si>
  <si>
    <t>Retiro de divisiones metalicas</t>
  </si>
  <si>
    <t>PRELIMINARES</t>
  </si>
  <si>
    <t>1.2</t>
  </si>
  <si>
    <t>Retiro de puerta metálica y reinstalaciòn con marco</t>
  </si>
  <si>
    <t>Reparaciòn de vano acceso baños</t>
  </si>
  <si>
    <t>Demoliciòn de placa 1X3 Mts y lamina superboard</t>
  </si>
  <si>
    <t>Suministro e instalaciòn de polisombra</t>
  </si>
  <si>
    <t>ADECUACION</t>
  </si>
  <si>
    <t>Suministro e instalación de malla eslabonada con tubería y marco</t>
  </si>
  <si>
    <t>Construcción de muro ladrillo abuzardado, pañete estuco y pintura</t>
  </si>
  <si>
    <t>2.5</t>
  </si>
  <si>
    <t xml:space="preserve">Fabricación escalera metalica alfajor </t>
  </si>
  <si>
    <t>OBRA CIVIL Y ADECUACIONES</t>
  </si>
  <si>
    <t>8.7</t>
  </si>
  <si>
    <t>M2.</t>
  </si>
  <si>
    <t>retiro de escombro y trasiego de material</t>
  </si>
  <si>
    <t>Retiro de puerta eléctrica 1/2 puerta, retiro parte electrica.</t>
  </si>
  <si>
    <t>1.4</t>
  </si>
  <si>
    <t>2.2</t>
  </si>
  <si>
    <t>Suministro e instalación de malla microperforada  con tubería y marco zona corredor tercer piso</t>
  </si>
  <si>
    <t>suministro e instalacion puerta en aluminio, con marco y gato hidraulico para cierre (zona de puente tercer piso)</t>
  </si>
  <si>
    <t>und</t>
  </si>
  <si>
    <t>2.4</t>
  </si>
  <si>
    <t xml:space="preserve">suministro e instalacion y transporte de teja traslucida zona de bodega </t>
  </si>
  <si>
    <t>Reparación fisuras en piso concreto(pega con sika)</t>
  </si>
  <si>
    <t>2.7</t>
  </si>
  <si>
    <t>IV</t>
  </si>
  <si>
    <t>4.1</t>
  </si>
  <si>
    <t>V</t>
  </si>
  <si>
    <t>5.1</t>
  </si>
  <si>
    <t>5.2</t>
  </si>
  <si>
    <t>5.3</t>
  </si>
  <si>
    <t>Suministro e instalación de ventanas en aluminio 1x1 Corrediza</t>
  </si>
  <si>
    <t>5.4</t>
  </si>
  <si>
    <t>Suministro e instalación de puerta en madera con marco y chapa</t>
  </si>
  <si>
    <t>5.5</t>
  </si>
  <si>
    <t>5.6</t>
  </si>
  <si>
    <t>Suministro e instalación de mocheta en drywall con refuerzo para soportar vidrio templado ( 050*1mt/l)</t>
  </si>
  <si>
    <t>ml</t>
  </si>
  <si>
    <t>VI</t>
  </si>
  <si>
    <t>6.1</t>
  </si>
  <si>
    <t>6.2</t>
  </si>
  <si>
    <t>6.3</t>
  </si>
  <si>
    <t>6.4</t>
  </si>
  <si>
    <t>6.5</t>
  </si>
  <si>
    <t>6.6</t>
  </si>
  <si>
    <t>Suministro e instalación de mocheta en drywall con refuerzo para soportar vidrio templado ( 0,50*1mt/l)</t>
  </si>
  <si>
    <t>VII</t>
  </si>
  <si>
    <t>7.1</t>
  </si>
  <si>
    <t>Puerta en vidrio templado 2.20</t>
  </si>
  <si>
    <t>VIII</t>
  </si>
  <si>
    <t>8.1</t>
  </si>
  <si>
    <t>8.2</t>
  </si>
  <si>
    <t>8.3</t>
  </si>
  <si>
    <t>8.4</t>
  </si>
  <si>
    <t>8.5</t>
  </si>
  <si>
    <t>8.6</t>
  </si>
  <si>
    <t>8.8</t>
  </si>
  <si>
    <t>8.9</t>
  </si>
  <si>
    <t>8.10</t>
  </si>
  <si>
    <t>IX</t>
  </si>
  <si>
    <t>BAÑOS SEGUNDO PISO NUEVOS (determinar que nos sirven de los materiales sacados del baño existente)</t>
  </si>
  <si>
    <t>9.1</t>
  </si>
  <si>
    <t xml:space="preserve">Suministro e instalaciòn de enchape piso para baño porcelanato antideslisante </t>
  </si>
  <si>
    <t>9.2</t>
  </si>
  <si>
    <t>instalacion Lavamanos sobreponer,  incluye sistema hidraulico existente (es el mismo lavamanos que se retira del baño de lockers)</t>
  </si>
  <si>
    <t>9.3</t>
  </si>
  <si>
    <t>instalacion meson en marmol existente incluye anclaje al lugar de instalacion (es el mismo meson que se retira del baño de lockers)</t>
  </si>
  <si>
    <t>9.4</t>
  </si>
  <si>
    <t>instalación Taza de sanitario existente, valvula antivandalica, (es el mismo sanitario que se retira del baño de lockers)</t>
  </si>
  <si>
    <t>9.5</t>
  </si>
  <si>
    <t>9.6</t>
  </si>
  <si>
    <t>9.7</t>
  </si>
  <si>
    <t>instalaciòn de puerta existente en làmina coll roll (son las mismo puertas metalicas que se retira del baño de lockers)</t>
  </si>
  <si>
    <t>X</t>
  </si>
  <si>
    <t>TERCER PISO TECNOLOGIA</t>
  </si>
  <si>
    <t>10.1</t>
  </si>
  <si>
    <t>10.2</t>
  </si>
  <si>
    <t>XI</t>
  </si>
  <si>
    <t>11.1</t>
  </si>
  <si>
    <t>11.2</t>
  </si>
  <si>
    <t>XII</t>
  </si>
  <si>
    <t>DEMOLICION DE MURO</t>
  </si>
  <si>
    <t>12.1</t>
  </si>
  <si>
    <t>12.2</t>
  </si>
  <si>
    <t>Demolición de CIELO RASO</t>
  </si>
  <si>
    <t>12.3</t>
  </si>
  <si>
    <t>refuerzo cielo raso en drywall</t>
  </si>
  <si>
    <t>12.4</t>
  </si>
  <si>
    <t>cielo raso en drywall</t>
  </si>
  <si>
    <t>12.5</t>
  </si>
  <si>
    <t xml:space="preserve">pintura vinilo 3 manos con dilataciones, </t>
  </si>
  <si>
    <t>12.6</t>
  </si>
  <si>
    <t>pintura esmalte estructura</t>
  </si>
  <si>
    <t>gl</t>
  </si>
  <si>
    <t>XIII</t>
  </si>
  <si>
    <t>TERCER PISO FINANCIERO</t>
  </si>
  <si>
    <t>13.1</t>
  </si>
  <si>
    <t>13.2</t>
  </si>
  <si>
    <t>XIV</t>
  </si>
  <si>
    <t>14.1</t>
  </si>
  <si>
    <t>14.2</t>
  </si>
  <si>
    <t>aseo general de obra</t>
  </si>
  <si>
    <t>GL.</t>
  </si>
  <si>
    <t>VJ.</t>
  </si>
  <si>
    <t>Antepecho en Dry Wall dos caras y tapa superior reforzada para sostener vidrio division</t>
  </si>
  <si>
    <t>ML.</t>
  </si>
  <si>
    <t>1.1</t>
  </si>
  <si>
    <t>1.7</t>
  </si>
  <si>
    <t>1.8</t>
  </si>
  <si>
    <t>1.9</t>
  </si>
  <si>
    <t>234-2014</t>
  </si>
  <si>
    <t>UND.</t>
  </si>
  <si>
    <t>16/10/2014 MOD. 21-10-14</t>
  </si>
  <si>
    <t>Suministro e instalaciòn divisiones en vidrio con marco</t>
  </si>
  <si>
    <t>Suministro e instalaciòn ventanillas</t>
  </si>
  <si>
    <t xml:space="preserve">gl. </t>
  </si>
  <si>
    <t>Suministro e instalacion de cerramiento en malla  modulos  2.00 x 2.00</t>
  </si>
  <si>
    <t>Suministro e instalacion puestos de trabajo lineales de 1.20</t>
  </si>
  <si>
    <t xml:space="preserve">Suministro e instalaciòn malla microperforada </t>
  </si>
  <si>
    <t>Suministro e instalaciòn division en vidrio y marcos en aluminio</t>
  </si>
  <si>
    <t>Desmonte y armado de islas de trabajo (1 de 8 y 1 de 6  màs 7 puestos lineales y puesto lider segundo piso)</t>
  </si>
  <si>
    <t>Retiro division en vidrio segundo piso</t>
  </si>
  <si>
    <t>Pintura y resanes necesarios por traslados</t>
  </si>
  <si>
    <t>238-2014</t>
  </si>
  <si>
    <t>OBRA CIVIL ADECUACIONES BODEGA AEROPUERTO</t>
  </si>
  <si>
    <t>OBRA CIVIL ADECUACIONES BODEGA FONTIBON</t>
  </si>
  <si>
    <t xml:space="preserve">Para parqueaderos guadañar, retiro pasto y adecuación via para acceso de vehiculos </t>
  </si>
  <si>
    <t>Adecuación areas en edificio 1 de: cuarto conductores, cafeteria, baños, cuarto dotaciones, baños, area administrativa con 10 puestos de trabajo, seguridad y transportes</t>
  </si>
  <si>
    <t>Arreglo, adecuacion y reforzamiento de cerramiento y puertas acceso vehicular</t>
  </si>
  <si>
    <t>Arreglo cubierta y adecuación torre tanque para mantenimiento</t>
  </si>
  <si>
    <t xml:space="preserve">Cambio de vidrios y arreglo ventanas </t>
  </si>
  <si>
    <t>Podada de arboles corredor acceso vehicular</t>
  </si>
  <si>
    <t>Revision y arreglo baños para conductores, area administrativa, auxiliares y seguridad</t>
  </si>
  <si>
    <t>Revision y arreglo goteras Edificio 1</t>
  </si>
  <si>
    <t>OBRA CIVIL ADECUACIONES LOTE FONTIBON</t>
  </si>
  <si>
    <t>Guadañar y traslado pasto acceso</t>
  </si>
  <si>
    <t>III</t>
  </si>
  <si>
    <t xml:space="preserve">Cerramiento provisional , Cinta de aislamiento, señalización y protección para aislamiento de las áreas  a intervenir. </t>
  </si>
  <si>
    <t>Aplicación dos manos Pintura en muros</t>
  </si>
  <si>
    <t>Demolicion y Remate de muro interno</t>
  </si>
  <si>
    <t>Aseo General Entrega</t>
  </si>
  <si>
    <t>Dotacion Baño ( Sanitario, Lavamanos, Griferia y Accesorios )- Incluye suministro e instalacion</t>
  </si>
  <si>
    <t>Limpieza y Pintura de Ladrillo</t>
  </si>
  <si>
    <t>CANTD</t>
  </si>
  <si>
    <t>Aseo General ( Incluye retiro de escombros )</t>
  </si>
  <si>
    <t>Limpieza y lavado general</t>
  </si>
  <si>
    <t>UN</t>
  </si>
  <si>
    <t>Desmonte de teja existente ( Incluye retiro de escombros y material sobrante )</t>
  </si>
  <si>
    <t>Aplicación Pañete - muros divisorios</t>
  </si>
  <si>
    <t>Aplicación de estuco y tres manos de pintura en muros divisorios</t>
  </si>
  <si>
    <t>Aplicación de pintura - tipo coraza en fachada de locales</t>
  </si>
  <si>
    <t>Impermeabilizacion techo superboard - externo locales</t>
  </si>
  <si>
    <t>OBRAS INTERNAS LOCALES - Suministro de materiales - Instalacion - mano de obra</t>
  </si>
  <si>
    <t>OBRAS EXTERIORES LOCALES - Suministro de materiales - Instalacion - mano de obra</t>
  </si>
  <si>
    <t>Lavado y limpieza de Ladrillo en fachada</t>
  </si>
  <si>
    <t>Aplicación de pintura - tipo coraza en muro divisorio entre locales y plazoleta</t>
  </si>
  <si>
    <t>Columnetas de amarre en concreto ( Incluye acero y formaleta )</t>
  </si>
  <si>
    <t>PLAZOLETA - Suministro de materiales - Instalacion - mano de obra</t>
  </si>
  <si>
    <t>Arreglo escaleras acceso a plazoleta</t>
  </si>
  <si>
    <t>Pintura escaleras gris basalto</t>
  </si>
  <si>
    <t>Pañete en muro de media altura</t>
  </si>
  <si>
    <t>Aplicación de pintura - tipo coraza en muro de media altura</t>
  </si>
  <si>
    <t>Aplicación de estuco y tres manos de pintura en muros de baños</t>
  </si>
  <si>
    <t>Pañete en muros de baños</t>
  </si>
  <si>
    <t>Instalacion de puertas para baño ( Marco Metalico y hoja en madera y/o similar, incluye cerradura y pintura )</t>
  </si>
  <si>
    <t>Dotacion Baño ( Orinal, Griferia y Accesorios )- Incluye suministro e instalacion</t>
  </si>
  <si>
    <t>Desmonte de teja Eternit existente</t>
  </si>
  <si>
    <t xml:space="preserve">Suministro e Instalacion de teja Eternit </t>
  </si>
  <si>
    <t>Suministro e Instalacion de tomas</t>
  </si>
  <si>
    <t>Suministro e Instalacion de interruptores</t>
  </si>
  <si>
    <t>Suministro e Instalacion de bajantes y canales de aguas lluvias</t>
  </si>
  <si>
    <t xml:space="preserve">Suministro e Instalacion de puertas -  marco y montante en aluminio y vidrio templado incoloro </t>
  </si>
  <si>
    <t>Suministro e instalacion de tableta - Ref Cucuta</t>
  </si>
  <si>
    <t>SALON COMUNAL - Suministro de materiales - Instalacion - mano de obra</t>
  </si>
  <si>
    <t xml:space="preserve">Afinado de piso </t>
  </si>
  <si>
    <t>Construccion Mamposteria - muros</t>
  </si>
  <si>
    <t xml:space="preserve">Construccion Mamposteria - muros </t>
  </si>
  <si>
    <t>Pañete en muros internos</t>
  </si>
  <si>
    <t>Aplicación de estuco y tres manos de pintura en muros internos</t>
  </si>
  <si>
    <t>Aplicación de pintura - tipo coraza en exteriores</t>
  </si>
  <si>
    <t>Pañete en muros exteriores</t>
  </si>
  <si>
    <t>Suministro e Instalacion de tomas dobles</t>
  </si>
  <si>
    <t>Instalacion de puertas metalica ( Marco Metalico y hoja metalica, incluye cerradura y pintura )</t>
  </si>
  <si>
    <t>Suministro e Instalacion de ventana - marco y montante en aluminio y vidrio templado incoloro.</t>
  </si>
  <si>
    <t>PLAZOLETA GENERAL - Suministro de materiales - Instalacion - mano de obra</t>
  </si>
  <si>
    <t xml:space="preserve">Pañete en muros </t>
  </si>
  <si>
    <t>CANCHAS - Suministro de materiales - Instalacion - mano de obra</t>
  </si>
  <si>
    <t>Demarcacion arcos de canchas</t>
  </si>
  <si>
    <t>Vigas de amarre en concreto ( Incluye acero y formaleta )</t>
  </si>
  <si>
    <t>Suministro e Instalacion de lamparas - 1.20 x 0.30</t>
  </si>
  <si>
    <t xml:space="preserve">Aplicación de pintura tipo coraza en muros </t>
  </si>
  <si>
    <t>Suministro e Instalacion vidrio fijo para puertas</t>
  </si>
  <si>
    <t>Suministro e Instalacion lampara 9"</t>
  </si>
  <si>
    <t>Suministro e Instalacion de cableado electrico para lamparas interruptores y tomas</t>
  </si>
  <si>
    <t>Suministro e instalación cableado electrico para tomas interruptores y lamparas</t>
  </si>
  <si>
    <t>TOTAL CAPITULO PRELIMINARES</t>
  </si>
  <si>
    <t>TOTAL CAPITULO OBRAS EXTERIORES LOCALES</t>
  </si>
  <si>
    <t>TOTAL CAPITULO OBRAS INTERNAS LOCALES</t>
  </si>
  <si>
    <t>TOTAL CAPITULO PLAZOLETAS</t>
  </si>
  <si>
    <t>TOTAL CAPITULO SALON COMUNAL</t>
  </si>
  <si>
    <t>TOTAL CAPITULO PLAZOLETA GENERAL</t>
  </si>
  <si>
    <t>TOTAL CAPITULO CANCHAS</t>
  </si>
  <si>
    <t>ADMINISTRACION</t>
  </si>
  <si>
    <t>UTILIDAD</t>
  </si>
  <si>
    <t>IMPREVISTOS</t>
  </si>
  <si>
    <t>IVA</t>
  </si>
  <si>
    <t>SUBTOTAL</t>
  </si>
  <si>
    <t>Profesional Residente de Obra</t>
  </si>
  <si>
    <t>Maestro de obra</t>
  </si>
  <si>
    <t>Jornal</t>
  </si>
  <si>
    <t>Gastos de viaje</t>
  </si>
  <si>
    <t>Caja menor y papeleria</t>
  </si>
  <si>
    <t>Telefonia - internet</t>
  </si>
  <si>
    <t>Arriendo y servicios</t>
  </si>
  <si>
    <t>UNION TEMPORAL JENECOMERCIAL</t>
  </si>
  <si>
    <t>ALCALDIA MUNICIPAL DE  JENESANO - BOYACA</t>
  </si>
  <si>
    <t>ESTRUCTURA METALICA</t>
  </si>
  <si>
    <t>ESTRUCTURA METÁLICA NUEVA PARA CUBIERTA DE PLAZA DE MERCADO, A DOS AGUAS, COMPUESTA POR COLUMNAS EN PERFIL GENUINO (3 APOYOS TRANSVERSALES Y 5 APOYOS LONGITUDINALES), CERCHAS Y RIOSTRAS EN PERFIL TUBULAR, CORREAS EN PERLIN C DE LÁMINA DELGADA, CONTRAVIENTOS EN VARILLA LISA, TEMPLETES EN ÁNGULO, CONSIDERANDO PENDIENTE DE 15%. CONEXIONES SOLDADAS Y PERNADAS.</t>
  </si>
  <si>
    <t>KG</t>
  </si>
  <si>
    <t>TEJA DE CUBIERTA</t>
  </si>
  <si>
    <t>TEJA METÁLICA TIPO STANDING SEAM SENCILLA CALIBRE 26 PARA CUBIERTA. FORMADA EN OBRA.</t>
  </si>
  <si>
    <t>CANALES DE AGUAS LLUVIAS Y FLANCHES</t>
  </si>
  <si>
    <t>CANALES DE AGUAS LLUVIAS EN PERIMETRALES Dllo. 1,22m, EN LÁMINA GALVANIZADA CALIBRE 20 PINTADA</t>
  </si>
  <si>
    <t>FLANCHES DE REMATE EN LÁMINA PREPINTADA CALIBRE 26</t>
  </si>
  <si>
    <t>DISEÑO ESTRUCTURAL</t>
  </si>
  <si>
    <t>DISEÑO DE LA ESTRUCTURA METÁLICA DE LA CUBIERTA. ELABORACIÓN DE MODELO, GENERACIÓN DE MEMORIAS DE CÁLCULO Y PLANOS DE DISEÑO SEGÚN LOS PARÁMETROS DE LA NORMA NSR-10.</t>
  </si>
  <si>
    <t>TOTAL CAPITULO ADMINISTRACION</t>
  </si>
  <si>
    <t>Transporte de materiales -  trasiego</t>
  </si>
  <si>
    <t>Suministro e instalación de superboard para division baño locales incluye pintura</t>
  </si>
  <si>
    <t>CIMENTACIÓN ESTRUCTURA</t>
  </si>
  <si>
    <t>LOCALIZACION Y REPLANTEO</t>
  </si>
  <si>
    <t>CERRAMIENTO PERIMETRAL</t>
  </si>
  <si>
    <t>DEMOLICION DE PLACA EXISTENTE</t>
  </si>
  <si>
    <t>EXCAVACION MANUAL CON RETIRO</t>
  </si>
  <si>
    <t>CONCRETO DE LIMPIEZA</t>
  </si>
  <si>
    <t>CONCRETO CICLOPEO</t>
  </si>
  <si>
    <t>CONCRETO DE 3000 PSI PARA ZAPATAS</t>
  </si>
  <si>
    <t>CONCRETO DE 3000 PSI PARA VIGAS DE
AMARRE</t>
  </si>
  <si>
    <t>CONCRETO DE 3000 PSI PARA PEDESTALES</t>
  </si>
  <si>
    <t>RELLENOS PARA CIMENTACION</t>
  </si>
  <si>
    <t>PLACA DE CONTRAPISO</t>
  </si>
  <si>
    <t>GROUTING DE NIVELACIÓN</t>
  </si>
  <si>
    <t>ACERO DE REFUERZO</t>
  </si>
  <si>
    <t>MALLA ELECTROSOLDADA PARA CONTRAPISO</t>
  </si>
  <si>
    <t>RECONSTRUCCION ESCALERAS</t>
  </si>
  <si>
    <t>M3</t>
  </si>
  <si>
    <t>LT</t>
  </si>
  <si>
    <t>SUBTOTAL CAPITULO CIMENTACIÓN</t>
  </si>
  <si>
    <t>Retiro Tanque advesto, suministro e instalación de tanque plastico 500 LTS</t>
  </si>
  <si>
    <t>Diseño propuesta Arquitectonica Licitacion Alcaldia</t>
  </si>
  <si>
    <t>VARIOS</t>
  </si>
  <si>
    <t>Gastos Licitacion</t>
  </si>
  <si>
    <t>DISEÑO ARQUITECTONICO</t>
  </si>
  <si>
    <t>LEVANTAMIENTO TOPOGRAFICO</t>
  </si>
  <si>
    <t>ESTUDIO DE SUELOS</t>
  </si>
  <si>
    <t>DISEÑO AIRE ACONDICIONADO Y VENTILACION</t>
  </si>
  <si>
    <t>DISEÑO ELECTRICO VOZ Y DATOS</t>
  </si>
  <si>
    <t>DISEÑO RED CONTRA INCENDIO</t>
  </si>
  <si>
    <t>DISEÑO SANITARIO Y ALCANTARILLADO</t>
  </si>
  <si>
    <t xml:space="preserve"> LICITACIÓN</t>
  </si>
  <si>
    <t>OBRA CIVIL</t>
  </si>
  <si>
    <t>ADECUACION CAMPAMENTO, ALMACEN Y SALA VENTAS</t>
  </si>
  <si>
    <t>DEMOLICION PLAZA ACTUAL</t>
  </si>
  <si>
    <t>CERRAMIENTO METALICO</t>
  </si>
  <si>
    <t>CERRAMIENTO LONA</t>
  </si>
  <si>
    <t>SUMINISTRO E INSTALACIN SEÑALIZACION</t>
  </si>
  <si>
    <t>ADECUACIONES CERRAMIENTO LAMINA</t>
  </si>
  <si>
    <t>PUBLICIDAD</t>
  </si>
  <si>
    <t>EVENTO LANZAMIENTO SALA VENTAS</t>
  </si>
  <si>
    <t>SALA DE VENTAS</t>
  </si>
  <si>
    <t>VALLA PUBLICITARIA</t>
  </si>
  <si>
    <t>SUMINISTRO, INSTALACION Y TRANSPORTE CARPAS</t>
  </si>
  <si>
    <t>GASTOS FINANCIEROS</t>
  </si>
  <si>
    <t>IMPUESTOS NACIONALES</t>
  </si>
  <si>
    <t>OPERATIVOS</t>
  </si>
  <si>
    <t>SERVICIOS PUBLICOS</t>
  </si>
  <si>
    <t>GASTOS DE OFICINAY PAPELERIA</t>
  </si>
  <si>
    <t>EQUIPOS OFICINA</t>
  </si>
  <si>
    <t>SEGUROS</t>
  </si>
  <si>
    <t>PERSONAL</t>
  </si>
  <si>
    <t>DOTACION PERSONAL</t>
  </si>
  <si>
    <t>Levantamiento Topografico canchas</t>
  </si>
  <si>
    <t>Estudio de suelos canchas</t>
  </si>
  <si>
    <t>Construccion canchas</t>
  </si>
  <si>
    <t>ESTUDIOS Y DISEÑOS PROYECTO 1</t>
  </si>
  <si>
    <t>Suministro e Instalacion de teja Hindu</t>
  </si>
  <si>
    <t>TRASLADO DE CANCHAS DEPORTIVAS</t>
  </si>
  <si>
    <t>PRELIMINARES OBRA CIVIL</t>
  </si>
  <si>
    <t>LIQUIDACION JENESANO</t>
  </si>
  <si>
    <t>PLAZA JENESANO</t>
  </si>
  <si>
    <t xml:space="preserve">Suministro de carpas </t>
  </si>
  <si>
    <t>XV</t>
  </si>
  <si>
    <t>XVI</t>
  </si>
  <si>
    <t>XVII</t>
  </si>
  <si>
    <t>XVIII</t>
  </si>
  <si>
    <t>XIX</t>
  </si>
  <si>
    <t>CONDICIONES INICIALES</t>
  </si>
  <si>
    <t>MODIFICACIONES</t>
  </si>
  <si>
    <t>+/-</t>
  </si>
  <si>
    <t>CANTIDAD MODIFICADA</t>
  </si>
  <si>
    <t>CANTIDAD ACTUALIZADA</t>
  </si>
  <si>
    <t>-</t>
  </si>
  <si>
    <t>+</t>
  </si>
  <si>
    <t>Demolición de bordillos existentes (Incluye retiro de escombros)</t>
  </si>
  <si>
    <t>Construcción de bordillos (Incluye acero y formaleta)</t>
  </si>
  <si>
    <t>Desmonte de teja de barro en muro divisorio entre locales y plazoleta</t>
  </si>
  <si>
    <t>Suministro e instalación de teja de barro en muro divisorio entre locales y plazoleta</t>
  </si>
  <si>
    <t>Lavado y limpieza de muro</t>
  </si>
  <si>
    <t>Pañete en muro divisorio entre locales y plazoleta</t>
  </si>
  <si>
    <t>Demolición de mampostería - muro interno (Incluye retiro de escombros)</t>
  </si>
  <si>
    <t>Desmonte de ventanería existente (Incluye retiro de escombros y material sobrante)</t>
  </si>
  <si>
    <t>Construcción de mampostería muros divisorios</t>
  </si>
  <si>
    <t>Afinado de piso interno - locales</t>
  </si>
  <si>
    <t xml:space="preserve">Suministro e instalación de enchape interno piso - locales 60 X60 </t>
  </si>
  <si>
    <t>Suministro e instalación guarda escobas interno locales</t>
  </si>
  <si>
    <t>Suministro e instalación de cielo raso en Dry Wall interno locales</t>
  </si>
  <si>
    <t>Techo superboard una cara (Incluye empastado total y 3 manos de pintura) esterno locales</t>
  </si>
  <si>
    <t>Suministro e instalación de tomas</t>
  </si>
  <si>
    <t>Suministro e instalación de interruptores</t>
  </si>
  <si>
    <t>Suministro e instalación de lámparas 60 X 60</t>
  </si>
  <si>
    <t>Suministro e instalación de ventanas para baños - marco y montante en aluminio y vidrio templado incoloro</t>
  </si>
  <si>
    <t>Suministro de arcos de microfutbol</t>
  </si>
  <si>
    <t>Sumunistro de arcos de baloncesto</t>
  </si>
  <si>
    <t>Suministro e instalación de pasto</t>
  </si>
  <si>
    <t>Suministro e instalación de tierra</t>
  </si>
  <si>
    <t>Suministro y sembrado de árboles</t>
  </si>
  <si>
    <t>Suministro y sembrado de matas</t>
  </si>
  <si>
    <t>CAPITULO</t>
  </si>
  <si>
    <t>EJECUTADO</t>
  </si>
  <si>
    <t>CANTIDAD EJECUTADA</t>
  </si>
  <si>
    <t>VALOR TOTAL EJECUTADO</t>
  </si>
  <si>
    <t>VALOR TOTAL CONTRATADO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</si>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</sst>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-&quot;$&quot;* #,##0_-;\-&quot;$&quot;* #,##0_-;_-&quot;$&quot;* &quot;-&quot;??_-;_-@_-"/>
    <numFmt numFmtId="166" formatCode="_-* #,##0_-;\-* #,##0_-;_-* &quot;-&quot;??_-;_-@_-"/>
    <numFmt numFmtId="167" formatCode="0.0"/>
    <numFmt numFmtId="168" formatCode="_-* #,##0.00_-;\-* #,##0.00_-;_-* &quot;-&quot;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39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3" fillId="0" borderId="0" xfId="0" applyFont="1"/>
    <xf numFmtId="0" fontId="0" fillId="0" borderId="0" xfId="0" applyBorder="1" applyAlignment="1">
      <alignment horizontal="center"/>
    </xf>
    <xf numFmtId="0" fontId="0" fillId="0" borderId="0" xfId="0" applyFill="1" applyBorder="1"/>
    <xf numFmtId="15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0" fillId="0" borderId="0" xfId="0" applyFill="1" applyBorder="1" applyAlignment="1"/>
    <xf numFmtId="0" fontId="2" fillId="0" borderId="0" xfId="0" applyFont="1" applyFill="1" applyBorder="1" applyAlignment="1"/>
    <xf numFmtId="15" fontId="2" fillId="0" borderId="0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8" fillId="0" borderId="0" xfId="0" applyFont="1"/>
    <xf numFmtId="15" fontId="9" fillId="0" borderId="0" xfId="0" applyNumberFormat="1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/>
    <xf numFmtId="0" fontId="5" fillId="0" borderId="0" xfId="0" applyFont="1" applyAlignment="1"/>
    <xf numFmtId="0" fontId="2" fillId="0" borderId="2" xfId="0" applyFont="1" applyBorder="1" applyAlignment="1"/>
    <xf numFmtId="0" fontId="2" fillId="0" borderId="4" xfId="0" applyFont="1" applyBorder="1" applyAlignment="1"/>
    <xf numFmtId="0" fontId="2" fillId="3" borderId="1" xfId="0" applyFont="1" applyFill="1" applyBorder="1" applyAlignment="1">
      <alignment horizontal="center"/>
    </xf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165" fontId="0" fillId="0" borderId="0" xfId="1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6" fontId="0" fillId="0" borderId="0" xfId="3" applyNumberFormat="1" applyFont="1"/>
    <xf numFmtId="166" fontId="0" fillId="0" borderId="0" xfId="0" applyNumberFormat="1"/>
    <xf numFmtId="166" fontId="0" fillId="0" borderId="0" xfId="0" applyNumberFormat="1" applyAlignment="1">
      <alignment vertical="center"/>
    </xf>
    <xf numFmtId="0" fontId="2" fillId="3" borderId="2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15" fontId="10" fillId="0" borderId="0" xfId="0" applyNumberFormat="1" applyFont="1" applyFill="1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0" borderId="19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11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11" fillId="0" borderId="0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167" fontId="8" fillId="0" borderId="1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8" fillId="0" borderId="18" xfId="0" applyFont="1" applyBorder="1" applyAlignment="1">
      <alignment horizontal="left" vertical="center"/>
    </xf>
    <xf numFmtId="0" fontId="8" fillId="3" borderId="2" xfId="0" applyFont="1" applyFill="1" applyBorder="1" applyAlignment="1">
      <alignment vertical="center"/>
    </xf>
    <xf numFmtId="0" fontId="8" fillId="3" borderId="4" xfId="0" applyFont="1" applyFill="1" applyBorder="1" applyAlignment="1">
      <alignment vertical="center"/>
    </xf>
    <xf numFmtId="0" fontId="8" fillId="0" borderId="34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27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165" fontId="11" fillId="0" borderId="0" xfId="0" applyNumberFormat="1" applyFont="1"/>
    <xf numFmtId="41" fontId="11" fillId="0" borderId="0" xfId="4" applyFont="1"/>
    <xf numFmtId="41" fontId="11" fillId="0" borderId="0" xfId="0" applyNumberFormat="1" applyFont="1"/>
    <xf numFmtId="0" fontId="1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167" fontId="8" fillId="0" borderId="30" xfId="0" applyNumberFormat="1" applyFont="1" applyBorder="1" applyAlignment="1">
      <alignment horizontal="center" vertical="center"/>
    </xf>
    <xf numFmtId="165" fontId="0" fillId="0" borderId="3" xfId="1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165" fontId="11" fillId="0" borderId="3" xfId="1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65" fontId="11" fillId="0" borderId="25" xfId="1" applyNumberFormat="1" applyFont="1" applyFill="1" applyBorder="1" applyAlignment="1">
      <alignment horizontal="center" vertical="center"/>
    </xf>
    <xf numFmtId="165" fontId="0" fillId="0" borderId="3" xfId="1" applyNumberFormat="1" applyFont="1" applyBorder="1" applyAlignment="1">
      <alignment horizontal="center"/>
    </xf>
    <xf numFmtId="165" fontId="0" fillId="0" borderId="3" xfId="1" applyNumberFormat="1" applyFont="1" applyBorder="1" applyAlignment="1">
      <alignment horizontal="center" vertical="center"/>
    </xf>
    <xf numFmtId="165" fontId="0" fillId="0" borderId="3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3" borderId="2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49" fontId="2" fillId="3" borderId="26" xfId="3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167" fontId="8" fillId="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 vertical="center"/>
    </xf>
    <xf numFmtId="0" fontId="2" fillId="0" borderId="19" xfId="0" applyFont="1" applyBorder="1" applyAlignment="1">
      <alignment horizontal="right"/>
    </xf>
    <xf numFmtId="0" fontId="8" fillId="3" borderId="4" xfId="0" applyFont="1" applyFill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11" fillId="0" borderId="3" xfId="1" applyNumberFormat="1" applyFont="1" applyFill="1" applyBorder="1" applyAlignment="1">
      <alignment horizontal="right" vertical="center"/>
    </xf>
    <xf numFmtId="41" fontId="11" fillId="0" borderId="3" xfId="1" applyNumberFormat="1" applyFont="1" applyFill="1" applyBorder="1" applyAlignment="1">
      <alignment horizontal="right" vertical="center"/>
    </xf>
    <xf numFmtId="167" fontId="8" fillId="3" borderId="2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/>
    </xf>
    <xf numFmtId="0" fontId="11" fillId="0" borderId="30" xfId="0" applyFont="1" applyBorder="1" applyAlignment="1">
      <alignment horizontal="right" vertical="center"/>
    </xf>
    <xf numFmtId="0" fontId="8" fillId="0" borderId="16" xfId="0" applyFont="1" applyBorder="1" applyAlignment="1">
      <alignment horizontal="right" vertical="center"/>
    </xf>
    <xf numFmtId="0" fontId="11" fillId="0" borderId="2" xfId="0" applyFont="1" applyBorder="1" applyAlignment="1">
      <alignment horizontal="right" vertical="center"/>
    </xf>
    <xf numFmtId="41" fontId="13" fillId="0" borderId="3" xfId="1" applyNumberFormat="1" applyFont="1" applyFill="1" applyBorder="1" applyAlignment="1">
      <alignment horizontal="right" vertical="center"/>
    </xf>
    <xf numFmtId="168" fontId="13" fillId="0" borderId="3" xfId="1" applyNumberFormat="1" applyFont="1" applyFill="1" applyBorder="1" applyAlignment="1">
      <alignment horizontal="right" vertical="center"/>
    </xf>
    <xf numFmtId="168" fontId="11" fillId="0" borderId="3" xfId="1" applyNumberFormat="1" applyFont="1" applyFill="1" applyBorder="1" applyAlignment="1">
      <alignment horizontal="right" vertical="center"/>
    </xf>
    <xf numFmtId="0" fontId="12" fillId="6" borderId="3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8" fillId="0" borderId="0" xfId="0" applyFont="1" applyBorder="1" applyAlignment="1">
      <alignment horizontal="center" vertical="center"/>
    </xf>
    <xf numFmtId="167" fontId="8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right" vertical="center"/>
    </xf>
    <xf numFmtId="165" fontId="11" fillId="8" borderId="3" xfId="1" applyNumberFormat="1" applyFont="1" applyFill="1" applyBorder="1" applyAlignment="1">
      <alignment horizontal="center" vertical="center"/>
    </xf>
    <xf numFmtId="41" fontId="11" fillId="8" borderId="3" xfId="1" applyNumberFormat="1" applyFont="1" applyFill="1" applyBorder="1" applyAlignment="1">
      <alignment horizontal="right" vertical="center"/>
    </xf>
    <xf numFmtId="0" fontId="11" fillId="8" borderId="3" xfId="1" applyNumberFormat="1" applyFont="1" applyFill="1" applyBorder="1" applyAlignment="1">
      <alignment horizontal="right" vertical="center"/>
    </xf>
    <xf numFmtId="44" fontId="2" fillId="0" borderId="19" xfId="0" applyNumberFormat="1" applyFont="1" applyBorder="1" applyAlignment="1">
      <alignment horizontal="center"/>
    </xf>
    <xf numFmtId="0" fontId="0" fillId="0" borderId="2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0" fillId="0" borderId="2" xfId="1" applyNumberFormat="1" applyFont="1" applyFill="1" applyBorder="1" applyAlignment="1">
      <alignment horizontal="center" vertical="center"/>
    </xf>
    <xf numFmtId="165" fontId="0" fillId="0" borderId="4" xfId="1" applyNumberFormat="1" applyFont="1" applyFill="1" applyBorder="1" applyAlignment="1">
      <alignment horizontal="center" vertical="center"/>
    </xf>
    <xf numFmtId="165" fontId="0" fillId="0" borderId="3" xfId="1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165" fontId="2" fillId="0" borderId="21" xfId="1" applyNumberFormat="1" applyFont="1" applyBorder="1" applyAlignment="1">
      <alignment horizontal="center"/>
    </xf>
    <xf numFmtId="165" fontId="2" fillId="0" borderId="22" xfId="1" applyNumberFormat="1" applyFont="1" applyBorder="1" applyAlignment="1">
      <alignment horizontal="center"/>
    </xf>
    <xf numFmtId="165" fontId="2" fillId="0" borderId="15" xfId="1" applyNumberFormat="1" applyFont="1" applyBorder="1" applyAlignment="1">
      <alignment horizontal="center"/>
    </xf>
    <xf numFmtId="165" fontId="2" fillId="0" borderId="17" xfId="1" applyNumberFormat="1" applyFont="1" applyBorder="1" applyAlignment="1">
      <alignment horizontal="center"/>
    </xf>
    <xf numFmtId="9" fontId="11" fillId="0" borderId="1" xfId="2" applyFont="1" applyBorder="1" applyAlignment="1">
      <alignment horizontal="center"/>
    </xf>
    <xf numFmtId="165" fontId="1" fillId="0" borderId="2" xfId="1" applyNumberFormat="1" applyFont="1" applyBorder="1" applyAlignment="1">
      <alignment horizontal="center"/>
    </xf>
    <xf numFmtId="165" fontId="1" fillId="0" borderId="3" xfId="1" applyNumberFormat="1" applyFont="1" applyBorder="1" applyAlignment="1">
      <alignment horizontal="center"/>
    </xf>
    <xf numFmtId="0" fontId="2" fillId="0" borderId="15" xfId="0" applyFont="1" applyBorder="1" applyAlignment="1">
      <alignment horizontal="right"/>
    </xf>
    <xf numFmtId="0" fontId="2" fillId="0" borderId="16" xfId="0" applyFont="1" applyBorder="1" applyAlignment="1">
      <alignment horizontal="right"/>
    </xf>
    <xf numFmtId="0" fontId="2" fillId="0" borderId="17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165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17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5" fontId="5" fillId="0" borderId="5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5" fontId="10" fillId="0" borderId="24" xfId="0" applyNumberFormat="1" applyFont="1" applyFill="1" applyBorder="1" applyAlignment="1">
      <alignment horizontal="center" vertical="center" wrapText="1"/>
    </xf>
    <xf numFmtId="15" fontId="10" fillId="0" borderId="23" xfId="0" applyNumberFormat="1" applyFont="1" applyFill="1" applyBorder="1" applyAlignment="1">
      <alignment horizontal="center" vertical="center" wrapText="1"/>
    </xf>
    <xf numFmtId="15" fontId="10" fillId="0" borderId="25" xfId="0" applyNumberFormat="1" applyFont="1" applyFill="1" applyBorder="1" applyAlignment="1">
      <alignment horizontal="center" vertical="center" wrapText="1"/>
    </xf>
    <xf numFmtId="15" fontId="10" fillId="0" borderId="15" xfId="0" applyNumberFormat="1" applyFont="1" applyFill="1" applyBorder="1" applyAlignment="1">
      <alignment horizontal="center" vertical="center" wrapText="1"/>
    </xf>
    <xf numFmtId="15" fontId="10" fillId="0" borderId="16" xfId="0" applyNumberFormat="1" applyFont="1" applyFill="1" applyBorder="1" applyAlignment="1">
      <alignment horizontal="center" vertical="center" wrapText="1"/>
    </xf>
    <xf numFmtId="15" fontId="10" fillId="0" borderId="17" xfId="0" applyNumberFormat="1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1" fillId="0" borderId="2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2" fontId="11" fillId="0" borderId="2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165" fontId="11" fillId="0" borderId="2" xfId="1" applyNumberFormat="1" applyFont="1" applyFill="1" applyBorder="1" applyAlignment="1">
      <alignment horizontal="center" vertical="center"/>
    </xf>
    <xf numFmtId="165" fontId="11" fillId="0" borderId="4" xfId="1" applyNumberFormat="1" applyFont="1" applyFill="1" applyBorder="1" applyAlignment="1">
      <alignment horizontal="center" vertical="center"/>
    </xf>
    <xf numFmtId="165" fontId="11" fillId="0" borderId="3" xfId="1" applyNumberFormat="1" applyFont="1" applyFill="1" applyBorder="1" applyAlignment="1">
      <alignment horizontal="center" vertical="center"/>
    </xf>
    <xf numFmtId="165" fontId="8" fillId="0" borderId="21" xfId="1" applyNumberFormat="1" applyFont="1" applyBorder="1" applyAlignment="1">
      <alignment horizontal="center" vertical="center"/>
    </xf>
    <xf numFmtId="165" fontId="8" fillId="0" borderId="22" xfId="1" applyNumberFormat="1" applyFont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>
      <alignment horizontal="left" vertical="center" wrapText="1"/>
    </xf>
    <xf numFmtId="0" fontId="11" fillId="0" borderId="23" xfId="0" applyFont="1" applyFill="1" applyBorder="1" applyAlignment="1">
      <alignment horizontal="left" vertical="center" wrapText="1"/>
    </xf>
    <xf numFmtId="0" fontId="11" fillId="0" borderId="25" xfId="0" applyFont="1" applyFill="1" applyBorder="1" applyAlignment="1">
      <alignment horizontal="left" vertical="center" wrapText="1"/>
    </xf>
    <xf numFmtId="2" fontId="11" fillId="0" borderId="24" xfId="0" applyNumberFormat="1" applyFont="1" applyBorder="1" applyAlignment="1">
      <alignment horizontal="center" vertical="center"/>
    </xf>
    <xf numFmtId="2" fontId="11" fillId="0" borderId="25" xfId="0" applyNumberFormat="1" applyFont="1" applyBorder="1" applyAlignment="1">
      <alignment horizontal="center" vertical="center"/>
    </xf>
    <xf numFmtId="165" fontId="11" fillId="0" borderId="24" xfId="1" applyNumberFormat="1" applyFont="1" applyFill="1" applyBorder="1" applyAlignment="1">
      <alignment horizontal="center" vertical="center"/>
    </xf>
    <xf numFmtId="165" fontId="11" fillId="0" borderId="25" xfId="1" applyNumberFormat="1" applyFont="1" applyFill="1" applyBorder="1" applyAlignment="1">
      <alignment horizontal="center" vertical="center"/>
    </xf>
    <xf numFmtId="165" fontId="8" fillId="0" borderId="21" xfId="1" applyNumberFormat="1" applyFont="1" applyBorder="1" applyAlignment="1">
      <alignment horizontal="left" vertical="center"/>
    </xf>
    <xf numFmtId="165" fontId="8" fillId="0" borderId="22" xfId="1" applyNumberFormat="1" applyFont="1" applyBorder="1" applyAlignment="1">
      <alignment horizontal="left" vertical="center"/>
    </xf>
    <xf numFmtId="0" fontId="11" fillId="7" borderId="2" xfId="0" applyFont="1" applyFill="1" applyBorder="1" applyAlignment="1">
      <alignment horizontal="left" vertical="center" wrapText="1"/>
    </xf>
    <xf numFmtId="0" fontId="11" fillId="7" borderId="4" xfId="0" applyFont="1" applyFill="1" applyBorder="1" applyAlignment="1">
      <alignment horizontal="left" vertical="center" wrapText="1"/>
    </xf>
    <xf numFmtId="0" fontId="11" fillId="7" borderId="3" xfId="0" applyFont="1" applyFill="1" applyBorder="1" applyAlignment="1">
      <alignment horizontal="left" vertical="center" wrapText="1"/>
    </xf>
    <xf numFmtId="2" fontId="11" fillId="0" borderId="2" xfId="0" applyNumberFormat="1" applyFont="1" applyFill="1" applyBorder="1" applyAlignment="1">
      <alignment horizontal="center" vertical="center"/>
    </xf>
    <xf numFmtId="2" fontId="11" fillId="0" borderId="3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7" xfId="0" applyFont="1" applyFill="1" applyBorder="1" applyAlignment="1">
      <alignment horizontal="left" vertical="center" wrapText="1"/>
    </xf>
    <xf numFmtId="0" fontId="11" fillId="0" borderId="28" xfId="0" applyFont="1" applyFill="1" applyBorder="1" applyAlignment="1">
      <alignment horizontal="left" vertical="center" wrapText="1"/>
    </xf>
    <xf numFmtId="0" fontId="11" fillId="0" borderId="29" xfId="0" applyFont="1" applyFill="1" applyBorder="1" applyAlignment="1">
      <alignment horizontal="left" vertical="center" wrapText="1"/>
    </xf>
    <xf numFmtId="2" fontId="11" fillId="0" borderId="27" xfId="0" applyNumberFormat="1" applyFont="1" applyBorder="1" applyAlignment="1">
      <alignment horizontal="center" vertical="center"/>
    </xf>
    <xf numFmtId="2" fontId="11" fillId="0" borderId="29" xfId="0" applyNumberFormat="1" applyFont="1" applyBorder="1" applyAlignment="1">
      <alignment horizontal="center" vertical="center"/>
    </xf>
    <xf numFmtId="165" fontId="8" fillId="0" borderId="36" xfId="1" applyNumberFormat="1" applyFont="1" applyBorder="1" applyAlignment="1">
      <alignment horizontal="left" vertical="center"/>
    </xf>
    <xf numFmtId="165" fontId="8" fillId="0" borderId="37" xfId="1" applyNumberFormat="1" applyFont="1" applyBorder="1" applyAlignment="1">
      <alignment horizontal="left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2" fontId="0" fillId="0" borderId="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165" fontId="0" fillId="0" borderId="2" xfId="1" applyNumberFormat="1" applyFont="1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164" fontId="0" fillId="0" borderId="2" xfId="1" applyFont="1" applyBorder="1" applyAlignment="1">
      <alignment horizontal="center" vertical="center"/>
    </xf>
    <xf numFmtId="164" fontId="0" fillId="0" borderId="3" xfId="1" applyFont="1" applyBorder="1" applyAlignment="1">
      <alignment horizontal="center" vertical="center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165" fontId="0" fillId="0" borderId="2" xfId="1" applyNumberFormat="1" applyFont="1" applyBorder="1" applyAlignment="1">
      <alignment horizontal="center" vertical="center"/>
    </xf>
    <xf numFmtId="165" fontId="0" fillId="0" borderId="4" xfId="1" applyNumberFormat="1" applyFont="1" applyBorder="1" applyAlignment="1">
      <alignment horizontal="center" vertical="center"/>
    </xf>
    <xf numFmtId="165" fontId="0" fillId="0" borderId="3" xfId="1" applyNumberFormat="1" applyFont="1" applyBorder="1" applyAlignment="1">
      <alignment horizontal="center" vertical="center"/>
    </xf>
    <xf numFmtId="165" fontId="0" fillId="0" borderId="27" xfId="1" applyNumberFormat="1" applyFont="1" applyBorder="1" applyAlignment="1">
      <alignment horizontal="center" vertical="center"/>
    </xf>
    <xf numFmtId="165" fontId="0" fillId="0" borderId="29" xfId="1" applyNumberFormat="1" applyFont="1" applyBorder="1" applyAlignment="1">
      <alignment horizontal="center" vertical="center"/>
    </xf>
    <xf numFmtId="165" fontId="0" fillId="0" borderId="2" xfId="1" applyNumberFormat="1" applyFont="1" applyFill="1" applyBorder="1" applyAlignment="1">
      <alignment horizontal="center"/>
    </xf>
    <xf numFmtId="165" fontId="0" fillId="0" borderId="4" xfId="1" applyNumberFormat="1" applyFont="1" applyFill="1" applyBorder="1" applyAlignment="1">
      <alignment horizontal="center"/>
    </xf>
    <xf numFmtId="165" fontId="0" fillId="0" borderId="3" xfId="1" applyNumberFormat="1" applyFont="1" applyFill="1" applyBorder="1" applyAlignment="1">
      <alignment horizontal="center"/>
    </xf>
    <xf numFmtId="0" fontId="2" fillId="3" borderId="31" xfId="0" applyFont="1" applyFill="1" applyBorder="1" applyAlignment="1">
      <alignment horizontal="left"/>
    </xf>
    <xf numFmtId="0" fontId="2" fillId="3" borderId="32" xfId="0" applyFont="1" applyFill="1" applyBorder="1" applyAlignment="1">
      <alignment horizontal="left"/>
    </xf>
    <xf numFmtId="0" fontId="2" fillId="3" borderId="33" xfId="0" applyFont="1" applyFill="1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165" fontId="0" fillId="0" borderId="2" xfId="1" applyNumberFormat="1" applyFont="1" applyFill="1" applyBorder="1" applyAlignment="1">
      <alignment horizontal="left" vertical="center"/>
    </xf>
    <xf numFmtId="165" fontId="0" fillId="0" borderId="4" xfId="1" applyNumberFormat="1" applyFont="1" applyFill="1" applyBorder="1" applyAlignment="1">
      <alignment horizontal="left" vertical="center"/>
    </xf>
    <xf numFmtId="165" fontId="0" fillId="0" borderId="3" xfId="1" applyNumberFormat="1" applyFont="1" applyFill="1" applyBorder="1" applyAlignment="1">
      <alignment horizontal="left" vertical="center"/>
    </xf>
    <xf numFmtId="165" fontId="0" fillId="0" borderId="2" xfId="1" applyNumberFormat="1" applyFont="1" applyBorder="1" applyAlignment="1">
      <alignment horizontal="left" vertical="center"/>
    </xf>
    <xf numFmtId="165" fontId="0" fillId="0" borderId="3" xfId="1" applyNumberFormat="1" applyFont="1" applyBorder="1" applyAlignment="1">
      <alignment horizontal="left" vertical="center"/>
    </xf>
    <xf numFmtId="41" fontId="11" fillId="0" borderId="2" xfId="4" applyFont="1" applyBorder="1" applyAlignment="1">
      <alignment horizontal="center" vertical="center"/>
    </xf>
    <xf numFmtId="41" fontId="11" fillId="0" borderId="3" xfId="4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2" fontId="0" fillId="0" borderId="1" xfId="0" applyNumberFormat="1" applyBorder="1" applyAlignment="1">
      <alignment horizontal="center" vertical="center"/>
    </xf>
    <xf numFmtId="165" fontId="0" fillId="0" borderId="1" xfId="1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5" fontId="11" fillId="0" borderId="2" xfId="1" applyNumberFormat="1" applyFont="1" applyBorder="1" applyAlignment="1">
      <alignment horizontal="center" vertical="center"/>
    </xf>
    <xf numFmtId="165" fontId="11" fillId="0" borderId="3" xfId="1" applyNumberFormat="1" applyFont="1" applyBorder="1" applyAlignment="1">
      <alignment horizontal="center" vertical="center"/>
    </xf>
    <xf numFmtId="2" fontId="11" fillId="0" borderId="2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 wrapText="1"/>
    </xf>
    <xf numFmtId="164" fontId="0" fillId="0" borderId="1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165" fontId="8" fillId="0" borderId="2" xfId="1" applyNumberFormat="1" applyFont="1" applyBorder="1" applyAlignment="1">
      <alignment horizontal="center" vertical="center"/>
    </xf>
    <xf numFmtId="165" fontId="8" fillId="0" borderId="3" xfId="1" applyNumberFormat="1" applyFont="1" applyBorder="1" applyAlignment="1">
      <alignment horizontal="center" vertical="center"/>
    </xf>
    <xf numFmtId="167" fontId="8" fillId="3" borderId="1" xfId="0" applyNumberFormat="1" applyFont="1" applyFill="1" applyBorder="1" applyAlignment="1">
      <alignment horizontal="left" vertical="center"/>
    </xf>
    <xf numFmtId="165" fontId="8" fillId="3" borderId="2" xfId="1" applyNumberFormat="1" applyFont="1" applyFill="1" applyBorder="1" applyAlignment="1">
      <alignment horizontal="center" vertical="center"/>
    </xf>
    <xf numFmtId="165" fontId="8" fillId="3" borderId="3" xfId="1" applyNumberFormat="1" applyFont="1" applyFill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3" xfId="0" applyNumberFormat="1" applyFont="1" applyBorder="1" applyAlignment="1">
      <alignment vertical="center"/>
    </xf>
    <xf numFmtId="41" fontId="11" fillId="0" borderId="2" xfId="0" applyNumberFormat="1" applyFont="1" applyBorder="1" applyAlignment="1">
      <alignment vertical="center"/>
    </xf>
    <xf numFmtId="41" fontId="11" fillId="0" borderId="3" xfId="0" applyNumberFormat="1" applyFont="1" applyBorder="1" applyAlignment="1">
      <alignment vertical="center"/>
    </xf>
    <xf numFmtId="41" fontId="11" fillId="0" borderId="2" xfId="4" applyNumberFormat="1" applyFont="1" applyBorder="1" applyAlignment="1">
      <alignment vertical="center"/>
    </xf>
    <xf numFmtId="41" fontId="11" fillId="0" borderId="3" xfId="4" applyNumberFormat="1" applyFont="1" applyBorder="1" applyAlignment="1">
      <alignment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7" fontId="8" fillId="3" borderId="1" xfId="0" applyNumberFormat="1" applyFont="1" applyFill="1" applyBorder="1" applyAlignment="1">
      <alignment horizontal="right" vertical="center"/>
    </xf>
    <xf numFmtId="165" fontId="8" fillId="3" borderId="2" xfId="1" applyNumberFormat="1" applyFont="1" applyFill="1" applyBorder="1" applyAlignment="1">
      <alignment horizontal="right" vertical="center"/>
    </xf>
    <xf numFmtId="165" fontId="8" fillId="3" borderId="3" xfId="1" applyNumberFormat="1" applyFont="1" applyFill="1" applyBorder="1" applyAlignment="1">
      <alignment horizontal="right" vertical="center"/>
    </xf>
    <xf numFmtId="167" fontId="8" fillId="3" borderId="2" xfId="0" applyNumberFormat="1" applyFont="1" applyFill="1" applyBorder="1" applyAlignment="1">
      <alignment horizontal="center" vertical="center"/>
    </xf>
    <xf numFmtId="167" fontId="8" fillId="3" borderId="3" xfId="0" applyNumberFormat="1" applyFont="1" applyFill="1" applyBorder="1" applyAlignment="1">
      <alignment horizontal="center" vertical="center"/>
    </xf>
    <xf numFmtId="167" fontId="8" fillId="3" borderId="4" xfId="0" applyNumberFormat="1" applyFont="1" applyFill="1" applyBorder="1" applyAlignment="1">
      <alignment horizontal="center" vertical="center"/>
    </xf>
    <xf numFmtId="165" fontId="11" fillId="0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Fill="1" applyBorder="1" applyAlignment="1">
      <alignment horizontal="right" vertical="center"/>
    </xf>
    <xf numFmtId="165" fontId="11" fillId="0" borderId="3" xfId="1" applyNumberFormat="1" applyFont="1" applyFill="1" applyBorder="1" applyAlignment="1">
      <alignment horizontal="right" vertical="center"/>
    </xf>
    <xf numFmtId="165" fontId="11" fillId="0" borderId="2" xfId="1" applyNumberFormat="1" applyFont="1" applyBorder="1" applyAlignment="1">
      <alignment horizontal="right" vertical="center"/>
    </xf>
    <xf numFmtId="165" fontId="11" fillId="0" borderId="3" xfId="1" applyNumberFormat="1" applyFont="1" applyBorder="1" applyAlignment="1">
      <alignment horizontal="right" vertical="center"/>
    </xf>
    <xf numFmtId="165" fontId="8" fillId="0" borderId="2" xfId="1" applyNumberFormat="1" applyFont="1" applyBorder="1" applyAlignment="1">
      <alignment horizontal="right" vertical="center"/>
    </xf>
    <xf numFmtId="165" fontId="8" fillId="0" borderId="3" xfId="1" applyNumberFormat="1" applyFont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165" fontId="8" fillId="0" borderId="31" xfId="1" applyNumberFormat="1" applyFont="1" applyBorder="1" applyAlignment="1">
      <alignment horizontal="right" vertical="center"/>
    </xf>
    <xf numFmtId="165" fontId="8" fillId="0" borderId="33" xfId="1" applyNumberFormat="1" applyFont="1" applyBorder="1" applyAlignment="1">
      <alignment horizontal="right" vertical="center"/>
    </xf>
    <xf numFmtId="165" fontId="8" fillId="3" borderId="15" xfId="1" applyNumberFormat="1" applyFont="1" applyFill="1" applyBorder="1" applyAlignment="1">
      <alignment horizontal="right" vertical="center"/>
    </xf>
    <xf numFmtId="165" fontId="8" fillId="3" borderId="17" xfId="1" applyNumberFormat="1" applyFont="1" applyFill="1" applyBorder="1" applyAlignment="1">
      <alignment horizontal="right" vertical="center"/>
    </xf>
    <xf numFmtId="165" fontId="11" fillId="8" borderId="1" xfId="1" applyNumberFormat="1" applyFont="1" applyFill="1" applyBorder="1" applyAlignment="1">
      <alignment horizontal="right" vertical="center"/>
    </xf>
    <xf numFmtId="0" fontId="8" fillId="3" borderId="4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right" vertical="center"/>
    </xf>
    <xf numFmtId="165" fontId="0" fillId="0" borderId="2" xfId="1" applyNumberFormat="1" applyFont="1" applyBorder="1" applyAlignment="1">
      <alignment horizontal="right" vertical="center"/>
    </xf>
    <xf numFmtId="165" fontId="0" fillId="0" borderId="3" xfId="1" applyNumberFormat="1" applyFont="1" applyBorder="1" applyAlignment="1">
      <alignment horizontal="right" vertical="center"/>
    </xf>
    <xf numFmtId="165" fontId="2" fillId="0" borderId="21" xfId="1" applyNumberFormat="1" applyFont="1" applyBorder="1" applyAlignment="1">
      <alignment horizontal="right"/>
    </xf>
    <xf numFmtId="165" fontId="2" fillId="0" borderId="22" xfId="1" applyNumberFormat="1" applyFont="1" applyBorder="1" applyAlignment="1">
      <alignment horizontal="right"/>
    </xf>
    <xf numFmtId="164" fontId="0" fillId="0" borderId="2" xfId="1" applyFont="1" applyBorder="1" applyAlignment="1">
      <alignment horizontal="right" vertical="center"/>
    </xf>
    <xf numFmtId="164" fontId="0" fillId="0" borderId="3" xfId="1" applyFont="1" applyBorder="1" applyAlignment="1">
      <alignment horizontal="right" vertical="center"/>
    </xf>
    <xf numFmtId="164" fontId="0" fillId="0" borderId="2" xfId="1" applyNumberFormat="1" applyFont="1" applyBorder="1" applyAlignment="1">
      <alignment horizontal="right" vertical="center"/>
    </xf>
    <xf numFmtId="164" fontId="0" fillId="0" borderId="3" xfId="1" applyNumberFormat="1" applyFont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165" fontId="0" fillId="0" borderId="1" xfId="1" applyNumberFormat="1" applyFont="1" applyFill="1" applyBorder="1" applyAlignment="1">
      <alignment horizontal="right"/>
    </xf>
    <xf numFmtId="164" fontId="0" fillId="0" borderId="2" xfId="1" applyFont="1" applyFill="1" applyBorder="1" applyAlignment="1">
      <alignment horizontal="right" vertical="center"/>
    </xf>
    <xf numFmtId="164" fontId="0" fillId="0" borderId="3" xfId="1" applyFont="1" applyFill="1" applyBorder="1" applyAlignment="1">
      <alignment horizontal="right" vertical="center"/>
    </xf>
    <xf numFmtId="165" fontId="2" fillId="0" borderId="2" xfId="1" applyNumberFormat="1" applyFont="1" applyBorder="1" applyAlignment="1">
      <alignment horizontal="right"/>
    </xf>
    <xf numFmtId="165" fontId="2" fillId="0" borderId="3" xfId="1" applyNumberFormat="1" applyFont="1" applyBorder="1" applyAlignment="1">
      <alignment horizontal="right"/>
    </xf>
    <xf numFmtId="2" fontId="0" fillId="0" borderId="2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 vertical="center"/>
    </xf>
    <xf numFmtId="165" fontId="0" fillId="0" borderId="4" xfId="1" applyNumberFormat="1" applyFont="1" applyBorder="1" applyAlignment="1">
      <alignment horizontal="right" vertical="center"/>
    </xf>
    <xf numFmtId="164" fontId="2" fillId="0" borderId="2" xfId="1" applyNumberFormat="1" applyFont="1" applyBorder="1" applyAlignment="1">
      <alignment horizontal="right"/>
    </xf>
    <xf numFmtId="164" fontId="2" fillId="0" borderId="3" xfId="1" applyNumberFormat="1" applyFont="1" applyBorder="1" applyAlignment="1">
      <alignment horizontal="right"/>
    </xf>
    <xf numFmtId="165" fontId="0" fillId="0" borderId="2" xfId="1" applyNumberFormat="1" applyFont="1" applyBorder="1" applyAlignment="1">
      <alignment horizontal="right"/>
    </xf>
    <xf numFmtId="165" fontId="0" fillId="0" borderId="4" xfId="1" applyNumberFormat="1" applyFont="1" applyBorder="1" applyAlignment="1">
      <alignment horizontal="right"/>
    </xf>
    <xf numFmtId="165" fontId="0" fillId="0" borderId="3" xfId="1" applyNumberFormat="1" applyFont="1" applyBorder="1" applyAlignment="1">
      <alignment horizontal="right"/>
    </xf>
    <xf numFmtId="0" fontId="2" fillId="0" borderId="18" xfId="0" applyFont="1" applyBorder="1" applyAlignment="1">
      <alignment horizontal="right"/>
    </xf>
    <xf numFmtId="0" fontId="2" fillId="0" borderId="19" xfId="0" applyFont="1" applyBorder="1" applyAlignment="1">
      <alignment horizontal="right"/>
    </xf>
    <xf numFmtId="0" fontId="2" fillId="0" borderId="20" xfId="0" applyFont="1" applyBorder="1" applyAlignment="1">
      <alignment horizontal="right"/>
    </xf>
    <xf numFmtId="165" fontId="0" fillId="0" borderId="2" xfId="1" applyNumberFormat="1" applyFont="1" applyFill="1" applyBorder="1" applyAlignment="1">
      <alignment horizontal="right"/>
    </xf>
    <xf numFmtId="165" fontId="0" fillId="0" borderId="4" xfId="1" applyNumberFormat="1" applyFont="1" applyFill="1" applyBorder="1" applyAlignment="1">
      <alignment horizontal="right"/>
    </xf>
    <xf numFmtId="165" fontId="0" fillId="0" borderId="3" xfId="1" applyNumberFormat="1" applyFont="1" applyFill="1" applyBorder="1" applyAlignment="1">
      <alignment horizontal="right"/>
    </xf>
    <xf numFmtId="165" fontId="0" fillId="0" borderId="2" xfId="1" applyNumberFormat="1" applyFont="1" applyFill="1" applyBorder="1" applyAlignment="1">
      <alignment horizontal="right" vertical="center"/>
    </xf>
    <xf numFmtId="165" fontId="0" fillId="0" borderId="4" xfId="1" applyNumberFormat="1" applyFont="1" applyFill="1" applyBorder="1" applyAlignment="1">
      <alignment horizontal="right" vertical="center"/>
    </xf>
    <xf numFmtId="165" fontId="0" fillId="0" borderId="3" xfId="1" applyNumberFormat="1" applyFont="1" applyFill="1" applyBorder="1" applyAlignment="1">
      <alignment horizontal="right" vertical="center"/>
    </xf>
    <xf numFmtId="0" fontId="8" fillId="3" borderId="31" xfId="0" applyFont="1" applyFill="1" applyBorder="1" applyAlignment="1">
      <alignment horizontal="left" vertical="center"/>
    </xf>
    <xf numFmtId="0" fontId="8" fillId="3" borderId="32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41" fontId="11" fillId="0" borderId="2" xfId="0" applyNumberFormat="1" applyFont="1" applyBorder="1" applyAlignment="1">
      <alignment horizontal="right" vertical="center"/>
    </xf>
    <xf numFmtId="41" fontId="11" fillId="0" borderId="3" xfId="0" applyNumberFormat="1" applyFont="1" applyBorder="1" applyAlignment="1">
      <alignment horizontal="right" vertical="center"/>
    </xf>
    <xf numFmtId="41" fontId="11" fillId="0" borderId="2" xfId="4" applyNumberFormat="1" applyFont="1" applyBorder="1" applyAlignment="1">
      <alignment horizontal="right" vertical="center"/>
    </xf>
    <xf numFmtId="41" fontId="11" fillId="0" borderId="3" xfId="4" applyNumberFormat="1" applyFont="1" applyBorder="1" applyAlignment="1">
      <alignment horizontal="right" vertical="center"/>
    </xf>
    <xf numFmtId="1" fontId="11" fillId="0" borderId="2" xfId="0" applyNumberFormat="1" applyFont="1" applyBorder="1" applyAlignment="1">
      <alignment horizontal="right" vertical="center"/>
    </xf>
    <xf numFmtId="1" fontId="11" fillId="0" borderId="3" xfId="0" applyNumberFormat="1" applyFont="1" applyBorder="1" applyAlignment="1">
      <alignment horizontal="right" vertical="center"/>
    </xf>
    <xf numFmtId="2" fontId="11" fillId="0" borderId="2" xfId="0" applyNumberFormat="1" applyFont="1" applyBorder="1" applyAlignment="1">
      <alignment horizontal="right" vertical="center"/>
    </xf>
    <xf numFmtId="2" fontId="11" fillId="0" borderId="3" xfId="0" applyNumberFormat="1" applyFont="1" applyBorder="1" applyAlignment="1">
      <alignment horizontal="right" vertical="center"/>
    </xf>
    <xf numFmtId="165" fontId="8" fillId="0" borderId="27" xfId="1" applyNumberFormat="1" applyFont="1" applyBorder="1" applyAlignment="1">
      <alignment horizontal="right" vertical="center"/>
    </xf>
    <xf numFmtId="165" fontId="8" fillId="0" borderId="38" xfId="1" applyNumberFormat="1" applyFont="1" applyBorder="1" applyAlignment="1">
      <alignment horizontal="right" vertical="center"/>
    </xf>
    <xf numFmtId="2" fontId="11" fillId="0" borderId="27" xfId="0" applyNumberFormat="1" applyFont="1" applyBorder="1" applyAlignment="1">
      <alignment horizontal="right" vertical="center"/>
    </xf>
    <xf numFmtId="2" fontId="11" fillId="0" borderId="29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165" fontId="8" fillId="0" borderId="21" xfId="1" applyNumberFormat="1" applyFont="1" applyBorder="1" applyAlignment="1">
      <alignment horizontal="right" vertical="center"/>
    </xf>
    <xf numFmtId="165" fontId="8" fillId="0" borderId="22" xfId="1" applyNumberFormat="1" applyFont="1" applyBorder="1" applyAlignment="1">
      <alignment horizontal="right" vertical="center"/>
    </xf>
    <xf numFmtId="2" fontId="11" fillId="0" borderId="2" xfId="0" applyNumberFormat="1" applyFont="1" applyFill="1" applyBorder="1" applyAlignment="1">
      <alignment horizontal="right" vertical="center"/>
    </xf>
    <xf numFmtId="2" fontId="11" fillId="0" borderId="3" xfId="0" applyNumberFormat="1" applyFont="1" applyFill="1" applyBorder="1" applyAlignment="1">
      <alignment horizontal="right" vertical="center"/>
    </xf>
    <xf numFmtId="165" fontId="11" fillId="8" borderId="2" xfId="1" applyNumberFormat="1" applyFont="1" applyFill="1" applyBorder="1" applyAlignment="1">
      <alignment horizontal="right" vertical="center"/>
    </xf>
    <xf numFmtId="165" fontId="11" fillId="8" borderId="4" xfId="1" applyNumberFormat="1" applyFont="1" applyFill="1" applyBorder="1" applyAlignment="1">
      <alignment horizontal="right" vertical="center"/>
    </xf>
    <xf numFmtId="165" fontId="11" fillId="8" borderId="3" xfId="1" applyNumberFormat="1" applyFont="1" applyFill="1" applyBorder="1" applyAlignment="1">
      <alignment horizontal="right" vertical="center"/>
    </xf>
    <xf numFmtId="165" fontId="11" fillId="0" borderId="27" xfId="1" applyNumberFormat="1" applyFont="1" applyFill="1" applyBorder="1" applyAlignment="1">
      <alignment horizontal="right" vertical="center"/>
    </xf>
    <xf numFmtId="165" fontId="11" fillId="0" borderId="29" xfId="1" applyNumberFormat="1" applyFont="1" applyFill="1" applyBorder="1" applyAlignment="1">
      <alignment horizontal="right" vertical="center"/>
    </xf>
    <xf numFmtId="0" fontId="11" fillId="8" borderId="2" xfId="0" applyFont="1" applyFill="1" applyBorder="1" applyAlignment="1">
      <alignment horizontal="left" vertical="center" wrapText="1"/>
    </xf>
    <xf numFmtId="0" fontId="11" fillId="8" borderId="4" xfId="0" applyFont="1" applyFill="1" applyBorder="1" applyAlignment="1">
      <alignment horizontal="left" vertical="center" wrapText="1"/>
    </xf>
    <xf numFmtId="0" fontId="11" fillId="8" borderId="3" xfId="0" applyFont="1" applyFill="1" applyBorder="1" applyAlignment="1">
      <alignment horizontal="left" vertical="center" wrapText="1"/>
    </xf>
    <xf numFmtId="2" fontId="11" fillId="8" borderId="2" xfId="0" applyNumberFormat="1" applyFont="1" applyFill="1" applyBorder="1" applyAlignment="1">
      <alignment horizontal="right" vertical="center"/>
    </xf>
    <xf numFmtId="2" fontId="11" fillId="8" borderId="3" xfId="0" applyNumberFormat="1" applyFont="1" applyFill="1" applyBorder="1" applyAlignment="1">
      <alignment horizontal="right" vertical="center"/>
    </xf>
    <xf numFmtId="165" fontId="11" fillId="8" borderId="27" xfId="1" applyNumberFormat="1" applyFont="1" applyFill="1" applyBorder="1" applyAlignment="1">
      <alignment horizontal="right" vertical="center"/>
    </xf>
    <xf numFmtId="165" fontId="11" fillId="8" borderId="29" xfId="1" applyNumberFormat="1" applyFont="1" applyFill="1" applyBorder="1" applyAlignment="1">
      <alignment horizontal="right" vertical="center"/>
    </xf>
    <xf numFmtId="2" fontId="11" fillId="0" borderId="24" xfId="0" applyNumberFormat="1" applyFont="1" applyBorder="1" applyAlignment="1">
      <alignment horizontal="right" vertical="center"/>
    </xf>
    <xf numFmtId="2" fontId="11" fillId="0" borderId="25" xfId="0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9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8" fillId="0" borderId="15" xfId="0" applyFont="1" applyBorder="1" applyAlignment="1">
      <alignment horizontal="right" vertical="center"/>
    </xf>
    <xf numFmtId="0" fontId="8" fillId="0" borderId="16" xfId="0" applyFont="1" applyBorder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164" fontId="0" fillId="0" borderId="27" xfId="1" applyFont="1" applyBorder="1" applyAlignment="1">
      <alignment horizontal="right" vertical="center"/>
    </xf>
    <xf numFmtId="164" fontId="0" fillId="0" borderId="29" xfId="1" applyFont="1" applyBorder="1" applyAlignment="1">
      <alignment horizontal="right" vertical="center"/>
    </xf>
    <xf numFmtId="41" fontId="11" fillId="0" borderId="2" xfId="4" applyFont="1" applyBorder="1" applyAlignment="1">
      <alignment horizontal="right" vertical="center"/>
    </xf>
    <xf numFmtId="41" fontId="11" fillId="0" borderId="3" xfId="4" applyFont="1" applyBorder="1" applyAlignment="1">
      <alignment horizontal="right" vertical="center"/>
    </xf>
    <xf numFmtId="165" fontId="0" fillId="0" borderId="27" xfId="1" applyNumberFormat="1" applyFont="1" applyBorder="1" applyAlignment="1">
      <alignment horizontal="right" vertical="center"/>
    </xf>
    <xf numFmtId="165" fontId="0" fillId="0" borderId="29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5" fontId="11" fillId="0" borderId="4" xfId="1" applyNumberFormat="1" applyFont="1" applyBorder="1" applyAlignment="1">
      <alignment horizontal="center" vertical="center"/>
    </xf>
    <xf numFmtId="15" fontId="10" fillId="0" borderId="2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3" xfId="0" applyBorder="1"/>
    <xf numFmtId="0" fontId="0" fillId="0" borderId="27" xfId="0" applyFill="1" applyBorder="1" applyAlignment="1">
      <alignment horizontal="left" vertical="center" wrapText="1"/>
    </xf>
    <xf numFmtId="0" fontId="0" fillId="0" borderId="28" xfId="0" applyFill="1" applyBorder="1" applyAlignment="1">
      <alignment horizontal="left" vertical="center" wrapText="1"/>
    </xf>
    <xf numFmtId="0" fontId="0" fillId="0" borderId="29" xfId="0" applyFill="1" applyBorder="1" applyAlignment="1">
      <alignment horizontal="left" vertical="center" wrapText="1"/>
    </xf>
    <xf numFmtId="0" fontId="12" fillId="4" borderId="18" xfId="0" applyFont="1" applyFill="1" applyBorder="1" applyAlignment="1">
      <alignment horizontal="center"/>
    </xf>
    <xf numFmtId="0" fontId="12" fillId="4" borderId="19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6" fillId="0" borderId="0" xfId="0" applyFont="1" applyBorder="1" applyAlignment="1">
      <alignment horizontal="center" vertical="center"/>
    </xf>
  </cellXfs>
  <cellStyles count="5">
    <cellStyle name="Millares" xfId="3" builtinId="3"/>
    <cellStyle name="Millares [0]" xfId="4" builtinId="6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E32D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38100</xdr:rowOff>
    </xdr:from>
    <xdr:to>
      <xdr:col>2</xdr:col>
      <xdr:colOff>586359</xdr:colOff>
      <xdr:row>2</xdr:row>
      <xdr:rowOff>231701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38100"/>
          <a:ext cx="1567434" cy="7270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38100</xdr:rowOff>
    </xdr:from>
    <xdr:to>
      <xdr:col>2</xdr:col>
      <xdr:colOff>586359</xdr:colOff>
      <xdr:row>2</xdr:row>
      <xdr:rowOff>231701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38100"/>
          <a:ext cx="1567434" cy="7270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38100</xdr:rowOff>
    </xdr:from>
    <xdr:to>
      <xdr:col>3</xdr:col>
      <xdr:colOff>367284</xdr:colOff>
      <xdr:row>3</xdr:row>
      <xdr:rowOff>3101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38100"/>
          <a:ext cx="1567434" cy="7270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1524000</xdr:colOff>
      <xdr:row>0</xdr:row>
      <xdr:rowOff>219075</xdr:rowOff>
    </xdr:from>
    <xdr:to>
      <xdr:col>4</xdr:col>
      <xdr:colOff>3091434</xdr:colOff>
      <xdr:row>4</xdr:row>
      <xdr:rowOff>41201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0" y="219075"/>
          <a:ext cx="1567434" cy="7270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2"/>
  <sheetViews>
    <sheetView showGridLines="0" workbookViewId="0">
      <selection activeCell="C7" sqref="C7"/>
    </sheetView>
  </sheetViews>
  <sheetFormatPr baseColWidth="10" defaultRowHeight="14.4" x14ac:dyDescent="0.3"/>
  <cols>
    <col min="1" max="1" width="6.44140625" customWidth="1"/>
    <col min="2" max="3" width="9.88671875" customWidth="1"/>
    <col min="4" max="4" width="17" customWidth="1"/>
    <col min="5" max="5" width="10.44140625" customWidth="1"/>
    <col min="6" max="6" width="11" customWidth="1"/>
    <col min="7" max="7" width="8" customWidth="1"/>
    <col min="8" max="8" width="2.88671875" customWidth="1"/>
    <col min="9" max="9" width="10.33203125" customWidth="1"/>
    <col min="10" max="10" width="6.33203125" customWidth="1"/>
    <col min="11" max="11" width="2.5546875" customWidth="1"/>
    <col min="12" max="12" width="10.33203125" customWidth="1"/>
    <col min="13" max="13" width="8.33203125" customWidth="1"/>
    <col min="14" max="14" width="4.6640625" customWidth="1"/>
    <col min="15" max="15" width="12.5546875" hidden="1" customWidth="1"/>
    <col min="16" max="16" width="16.33203125" hidden="1" customWidth="1"/>
    <col min="17" max="17" width="13.5546875" hidden="1" customWidth="1"/>
    <col min="18" max="18" width="0" hidden="1" customWidth="1"/>
  </cols>
  <sheetData>
    <row r="1" spans="1:18" ht="21" customHeight="1" x14ac:dyDescent="0.3">
      <c r="A1" s="171"/>
      <c r="B1" s="172"/>
      <c r="C1" s="173"/>
      <c r="D1" s="169" t="s">
        <v>15</v>
      </c>
      <c r="E1" s="170"/>
      <c r="F1" s="170"/>
      <c r="G1" s="170"/>
      <c r="H1" s="170"/>
      <c r="I1" s="170"/>
      <c r="J1" s="170"/>
      <c r="K1" s="170"/>
      <c r="L1" s="187" t="s">
        <v>4</v>
      </c>
      <c r="M1" s="187"/>
    </row>
    <row r="2" spans="1:18" ht="21" customHeight="1" x14ac:dyDescent="0.3">
      <c r="A2" s="174"/>
      <c r="B2" s="175"/>
      <c r="C2" s="176"/>
      <c r="D2" s="169"/>
      <c r="E2" s="170"/>
      <c r="F2" s="170"/>
      <c r="G2" s="170"/>
      <c r="H2" s="170"/>
      <c r="I2" s="170"/>
      <c r="J2" s="170"/>
      <c r="K2" s="170"/>
      <c r="L2" s="188" t="s">
        <v>5</v>
      </c>
      <c r="M2" s="188"/>
      <c r="Q2" s="26"/>
    </row>
    <row r="3" spans="1:18" ht="21" customHeight="1" x14ac:dyDescent="0.3">
      <c r="A3" s="177"/>
      <c r="B3" s="178"/>
      <c r="C3" s="179"/>
      <c r="D3" s="169"/>
      <c r="E3" s="170"/>
      <c r="F3" s="170"/>
      <c r="G3" s="170"/>
      <c r="H3" s="170"/>
      <c r="I3" s="170"/>
      <c r="J3" s="170"/>
      <c r="K3" s="170"/>
      <c r="L3" s="189">
        <v>41130</v>
      </c>
      <c r="M3" s="189"/>
      <c r="Q3" s="28"/>
    </row>
    <row r="4" spans="1:18" ht="8.25" customHeight="1" x14ac:dyDescent="0.3"/>
    <row r="5" spans="1:18" ht="15.6" x14ac:dyDescent="0.3">
      <c r="A5" s="9" t="s">
        <v>8</v>
      </c>
      <c r="B5" s="6"/>
      <c r="C5" s="184" t="s">
        <v>34</v>
      </c>
      <c r="D5" s="185"/>
      <c r="E5" s="185"/>
      <c r="F5" s="185"/>
      <c r="G5" s="15" t="s">
        <v>11</v>
      </c>
      <c r="I5" s="11"/>
      <c r="J5" s="181" t="s">
        <v>198</v>
      </c>
      <c r="K5" s="182"/>
      <c r="L5" s="182"/>
      <c r="M5" s="183"/>
      <c r="Q5" s="28"/>
    </row>
    <row r="6" spans="1:18" ht="15" customHeight="1" x14ac:dyDescent="0.3">
      <c r="A6" s="9" t="s">
        <v>9</v>
      </c>
      <c r="B6" s="6"/>
      <c r="C6" s="186" t="s">
        <v>31</v>
      </c>
      <c r="D6" s="186"/>
      <c r="E6" s="186"/>
      <c r="F6" s="186"/>
      <c r="I6" s="7"/>
      <c r="J6" s="192">
        <v>41939</v>
      </c>
      <c r="K6" s="193"/>
      <c r="L6" s="193"/>
      <c r="M6" s="194"/>
      <c r="N6" s="6"/>
    </row>
    <row r="7" spans="1:18" ht="15.75" customHeight="1" x14ac:dyDescent="0.3">
      <c r="A7" s="9" t="s">
        <v>10</v>
      </c>
      <c r="B7" s="6"/>
      <c r="C7" s="10" t="s">
        <v>199</v>
      </c>
      <c r="D7" s="10"/>
      <c r="E7" s="10"/>
      <c r="F7" s="10"/>
      <c r="H7" s="11"/>
      <c r="I7" s="12" t="s">
        <v>0</v>
      </c>
      <c r="J7" s="195"/>
      <c r="K7" s="196"/>
      <c r="L7" s="196"/>
      <c r="M7" s="197"/>
      <c r="O7" s="22" t="s">
        <v>26</v>
      </c>
      <c r="Q7" s="28"/>
    </row>
    <row r="8" spans="1:18" ht="10.5" customHeight="1" x14ac:dyDescent="0.3"/>
    <row r="9" spans="1:18" ht="15" customHeight="1" x14ac:dyDescent="0.3">
      <c r="A9" s="198" t="s">
        <v>86</v>
      </c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200"/>
    </row>
    <row r="10" spans="1:18" x14ac:dyDescent="0.3">
      <c r="A10" s="16" t="s">
        <v>12</v>
      </c>
      <c r="B10" s="180" t="s">
        <v>1</v>
      </c>
      <c r="C10" s="180"/>
      <c r="D10" s="180"/>
      <c r="E10" s="180"/>
      <c r="F10" s="16" t="s">
        <v>17</v>
      </c>
      <c r="G10" s="190" t="s">
        <v>18</v>
      </c>
      <c r="H10" s="191"/>
      <c r="I10" s="180" t="s">
        <v>19</v>
      </c>
      <c r="J10" s="180"/>
      <c r="K10" s="180"/>
      <c r="L10" s="180" t="s">
        <v>2</v>
      </c>
      <c r="M10" s="180"/>
      <c r="O10" t="s">
        <v>27</v>
      </c>
      <c r="Q10" s="29"/>
    </row>
    <row r="11" spans="1:18" ht="14.25" customHeight="1" x14ac:dyDescent="0.3">
      <c r="A11" s="21" t="s">
        <v>29</v>
      </c>
      <c r="B11" s="144" t="s">
        <v>81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6"/>
      <c r="Q11" s="28"/>
    </row>
    <row r="12" spans="1:18" s="24" customFormat="1" ht="28.5" customHeight="1" x14ac:dyDescent="0.3">
      <c r="A12" s="44">
        <v>1.1000000000000001</v>
      </c>
      <c r="B12" s="136" t="s">
        <v>193</v>
      </c>
      <c r="C12" s="137"/>
      <c r="D12" s="137"/>
      <c r="E12" s="138"/>
      <c r="F12" s="23" t="s">
        <v>88</v>
      </c>
      <c r="G12" s="139">
        <v>9</v>
      </c>
      <c r="H12" s="140"/>
      <c r="I12" s="141">
        <v>150000</v>
      </c>
      <c r="J12" s="142"/>
      <c r="K12" s="143"/>
      <c r="L12" s="141">
        <f t="shared" ref="L12" si="0">+G12*I12</f>
        <v>1350000</v>
      </c>
      <c r="M12" s="143"/>
      <c r="O12" s="25">
        <v>750000</v>
      </c>
      <c r="P12" s="26" t="e">
        <f>+#REF!*O12</f>
        <v>#REF!</v>
      </c>
      <c r="Q12" s="30" t="e">
        <f>+#REF!-P12</f>
        <v>#REF!</v>
      </c>
      <c r="R12" s="24" t="s">
        <v>47</v>
      </c>
    </row>
    <row r="13" spans="1:18" s="24" customFormat="1" ht="29.25" customHeight="1" x14ac:dyDescent="0.3">
      <c r="A13" s="44">
        <v>1.2</v>
      </c>
      <c r="B13" s="136" t="s">
        <v>194</v>
      </c>
      <c r="C13" s="137"/>
      <c r="D13" s="137"/>
      <c r="E13" s="138"/>
      <c r="F13" s="23" t="s">
        <v>88</v>
      </c>
      <c r="G13" s="139">
        <v>11.8</v>
      </c>
      <c r="H13" s="140"/>
      <c r="I13" s="141">
        <v>390000</v>
      </c>
      <c r="J13" s="142"/>
      <c r="K13" s="143"/>
      <c r="L13" s="141">
        <f t="shared" ref="L13:L16" si="1">+G13*I13</f>
        <v>4602000</v>
      </c>
      <c r="M13" s="143"/>
      <c r="O13" s="25">
        <v>750000</v>
      </c>
      <c r="P13" s="26" t="e">
        <f>+#REF!*O13</f>
        <v>#REF!</v>
      </c>
      <c r="Q13" s="30" t="e">
        <f>+#REF!-P13</f>
        <v>#REF!</v>
      </c>
      <c r="R13" s="24" t="s">
        <v>47</v>
      </c>
    </row>
    <row r="14" spans="1:18" s="24" customFormat="1" ht="29.25" customHeight="1" x14ac:dyDescent="0.3">
      <c r="A14" s="45">
        <v>1.3</v>
      </c>
      <c r="B14" s="136" t="s">
        <v>189</v>
      </c>
      <c r="C14" s="137"/>
      <c r="D14" s="137"/>
      <c r="E14" s="138"/>
      <c r="F14" s="23" t="s">
        <v>88</v>
      </c>
      <c r="G14" s="139">
        <v>6</v>
      </c>
      <c r="H14" s="140"/>
      <c r="I14" s="141">
        <v>280000</v>
      </c>
      <c r="J14" s="142"/>
      <c r="K14" s="143"/>
      <c r="L14" s="141">
        <f t="shared" ref="L14" si="2">+G14*I14</f>
        <v>1680000</v>
      </c>
      <c r="M14" s="143"/>
      <c r="O14" s="25">
        <v>750000</v>
      </c>
      <c r="P14" s="26" t="e">
        <f>+#REF!*O14</f>
        <v>#REF!</v>
      </c>
      <c r="Q14" s="30" t="e">
        <f>+#REF!-P14</f>
        <v>#REF!</v>
      </c>
      <c r="R14" s="24" t="s">
        <v>47</v>
      </c>
    </row>
    <row r="15" spans="1:18" s="24" customFormat="1" ht="31.5" customHeight="1" x14ac:dyDescent="0.3">
      <c r="A15" s="45">
        <v>1.4</v>
      </c>
      <c r="B15" s="136" t="s">
        <v>179</v>
      </c>
      <c r="C15" s="137"/>
      <c r="D15" s="137"/>
      <c r="E15" s="138"/>
      <c r="F15" s="23" t="s">
        <v>180</v>
      </c>
      <c r="G15" s="139">
        <v>11</v>
      </c>
      <c r="H15" s="140"/>
      <c r="I15" s="141">
        <v>80000</v>
      </c>
      <c r="J15" s="142"/>
      <c r="K15" s="143"/>
      <c r="L15" s="141">
        <f t="shared" si="1"/>
        <v>880000</v>
      </c>
      <c r="M15" s="143"/>
      <c r="O15" s="25">
        <v>750000</v>
      </c>
      <c r="P15" s="26">
        <f>+G12*O15</f>
        <v>6750000</v>
      </c>
      <c r="Q15" s="30">
        <f>+L12-P15</f>
        <v>-5400000</v>
      </c>
      <c r="R15" s="24" t="s">
        <v>47</v>
      </c>
    </row>
    <row r="16" spans="1:18" s="24" customFormat="1" ht="41.25" customHeight="1" x14ac:dyDescent="0.3">
      <c r="A16" s="45">
        <v>1.5</v>
      </c>
      <c r="B16" s="136" t="s">
        <v>195</v>
      </c>
      <c r="C16" s="137"/>
      <c r="D16" s="137"/>
      <c r="E16" s="138"/>
      <c r="F16" s="23" t="s">
        <v>190</v>
      </c>
      <c r="G16" s="139">
        <v>1</v>
      </c>
      <c r="H16" s="140"/>
      <c r="I16" s="141">
        <v>2600000</v>
      </c>
      <c r="J16" s="142"/>
      <c r="K16" s="143"/>
      <c r="L16" s="141">
        <f t="shared" si="1"/>
        <v>2600000</v>
      </c>
      <c r="M16" s="143"/>
      <c r="O16" s="25">
        <v>750000</v>
      </c>
      <c r="P16" s="26">
        <f>+G13*O16</f>
        <v>8850000</v>
      </c>
      <c r="Q16" s="30">
        <f>+L13-P16</f>
        <v>-4248000</v>
      </c>
      <c r="R16" s="24" t="s">
        <v>47</v>
      </c>
    </row>
    <row r="17" spans="1:18" s="24" customFormat="1" ht="34.5" customHeight="1" x14ac:dyDescent="0.3">
      <c r="A17" s="45">
        <v>1.6</v>
      </c>
      <c r="B17" s="136" t="s">
        <v>191</v>
      </c>
      <c r="C17" s="137"/>
      <c r="D17" s="137"/>
      <c r="E17" s="138"/>
      <c r="F17" s="23" t="s">
        <v>186</v>
      </c>
      <c r="G17" s="139">
        <v>25</v>
      </c>
      <c r="H17" s="140"/>
      <c r="I17" s="141">
        <v>450000</v>
      </c>
      <c r="J17" s="142"/>
      <c r="K17" s="143"/>
      <c r="L17" s="141">
        <f t="shared" ref="L17" si="3">+G17*I17</f>
        <v>11250000</v>
      </c>
      <c r="M17" s="143"/>
      <c r="O17" s="25">
        <v>750000</v>
      </c>
      <c r="P17" s="26">
        <f t="shared" ref="P17" si="4">+G15*O17</f>
        <v>8250000</v>
      </c>
      <c r="Q17" s="30">
        <f t="shared" ref="Q17" si="5">+L15-P17</f>
        <v>-7370000</v>
      </c>
      <c r="R17" s="24" t="s">
        <v>47</v>
      </c>
    </row>
    <row r="18" spans="1:18" s="24" customFormat="1" ht="34.5" customHeight="1" x14ac:dyDescent="0.3">
      <c r="A18" s="45">
        <v>1.7</v>
      </c>
      <c r="B18" s="136" t="s">
        <v>192</v>
      </c>
      <c r="C18" s="137"/>
      <c r="D18" s="137"/>
      <c r="E18" s="138"/>
      <c r="F18" s="23" t="s">
        <v>186</v>
      </c>
      <c r="G18" s="139">
        <v>7</v>
      </c>
      <c r="H18" s="140"/>
      <c r="I18" s="141">
        <v>812000</v>
      </c>
      <c r="J18" s="142"/>
      <c r="K18" s="143"/>
      <c r="L18" s="141">
        <f t="shared" ref="L18:L20" si="6">+G18*I18</f>
        <v>5684000</v>
      </c>
      <c r="M18" s="143"/>
      <c r="O18" s="25">
        <v>750000</v>
      </c>
      <c r="P18" s="26">
        <f t="shared" ref="P18:P20" si="7">+G16*O18</f>
        <v>750000</v>
      </c>
      <c r="Q18" s="30">
        <f t="shared" ref="Q18:Q20" si="8">+L16-P18</f>
        <v>1850000</v>
      </c>
      <c r="R18" s="24" t="s">
        <v>47</v>
      </c>
    </row>
    <row r="19" spans="1:18" s="24" customFormat="1" ht="34.5" customHeight="1" x14ac:dyDescent="0.3">
      <c r="A19" s="45">
        <v>1.8</v>
      </c>
      <c r="B19" s="136" t="s">
        <v>196</v>
      </c>
      <c r="C19" s="137"/>
      <c r="D19" s="137"/>
      <c r="E19" s="138"/>
      <c r="F19" s="23" t="s">
        <v>190</v>
      </c>
      <c r="G19" s="139">
        <v>1</v>
      </c>
      <c r="H19" s="140"/>
      <c r="I19" s="141">
        <v>150000</v>
      </c>
      <c r="J19" s="142"/>
      <c r="K19" s="143"/>
      <c r="L19" s="141">
        <f t="shared" si="6"/>
        <v>150000</v>
      </c>
      <c r="M19" s="143"/>
      <c r="O19" s="25">
        <v>750000</v>
      </c>
      <c r="P19" s="26">
        <f t="shared" si="7"/>
        <v>18750000</v>
      </c>
      <c r="Q19" s="30">
        <f t="shared" si="8"/>
        <v>-7500000</v>
      </c>
      <c r="R19" s="24" t="s">
        <v>47</v>
      </c>
    </row>
    <row r="20" spans="1:18" s="24" customFormat="1" ht="34.5" customHeight="1" thickBot="1" x14ac:dyDescent="0.35">
      <c r="A20" s="45">
        <v>1.9</v>
      </c>
      <c r="B20" s="136" t="s">
        <v>197</v>
      </c>
      <c r="C20" s="137"/>
      <c r="D20" s="137"/>
      <c r="E20" s="138"/>
      <c r="F20" s="23" t="s">
        <v>190</v>
      </c>
      <c r="G20" s="139">
        <v>1</v>
      </c>
      <c r="H20" s="140"/>
      <c r="I20" s="141">
        <v>410000</v>
      </c>
      <c r="J20" s="142"/>
      <c r="K20" s="143"/>
      <c r="L20" s="141">
        <f t="shared" si="6"/>
        <v>410000</v>
      </c>
      <c r="M20" s="143"/>
      <c r="O20" s="25">
        <v>750000</v>
      </c>
      <c r="P20" s="26">
        <f t="shared" si="7"/>
        <v>5250000</v>
      </c>
      <c r="Q20" s="30">
        <f t="shared" si="8"/>
        <v>434000</v>
      </c>
      <c r="R20" s="24" t="s">
        <v>47</v>
      </c>
    </row>
    <row r="21" spans="1:18" s="24" customFormat="1" ht="30.75" customHeight="1" thickBot="1" x14ac:dyDescent="0.35">
      <c r="A21" s="40" t="s">
        <v>20</v>
      </c>
      <c r="B21" s="40"/>
      <c r="C21" s="40"/>
      <c r="D21" s="40"/>
      <c r="E21" s="40"/>
      <c r="F21" s="40"/>
      <c r="G21" s="40"/>
      <c r="H21" s="40"/>
      <c r="I21" s="40"/>
      <c r="J21" s="40"/>
      <c r="K21" s="41"/>
      <c r="L21" s="147">
        <f>SUM(L12:M20)</f>
        <v>28606000</v>
      </c>
      <c r="M21" s="148"/>
      <c r="O21" s="25">
        <v>750000</v>
      </c>
      <c r="P21" s="26" t="e">
        <f>+#REF!*O21</f>
        <v>#REF!</v>
      </c>
      <c r="Q21" s="30" t="e">
        <f>+#REF!-P21</f>
        <v>#REF!</v>
      </c>
      <c r="R21" s="24" t="s">
        <v>47</v>
      </c>
    </row>
    <row r="22" spans="1:18" s="24" customFormat="1" ht="30.75" customHeight="1" x14ac:dyDescent="0.3">
      <c r="A22" s="42"/>
      <c r="B22" s="2"/>
      <c r="C22" s="2"/>
      <c r="D22" s="2"/>
      <c r="E22" s="2"/>
      <c r="F22" s="154" t="s">
        <v>14</v>
      </c>
      <c r="G22" s="155"/>
      <c r="H22" s="155"/>
      <c r="I22" s="155"/>
      <c r="J22" s="155"/>
      <c r="K22" s="156"/>
      <c r="L22" s="149">
        <f>+L21</f>
        <v>28606000</v>
      </c>
      <c r="M22" s="150"/>
      <c r="N22"/>
      <c r="O22" s="25">
        <v>750000</v>
      </c>
      <c r="P22" s="26" t="e">
        <f>+#REF!*O22</f>
        <v>#REF!</v>
      </c>
      <c r="Q22" s="30" t="e">
        <f>+#REF!-P22</f>
        <v>#REF!</v>
      </c>
      <c r="R22" s="24" t="s">
        <v>47</v>
      </c>
    </row>
    <row r="23" spans="1:18" s="24" customFormat="1" ht="30.75" customHeight="1" x14ac:dyDescent="0.3">
      <c r="A23" s="42"/>
      <c r="B23" s="2"/>
      <c r="C23" s="2"/>
      <c r="D23" s="2"/>
      <c r="E23" s="2"/>
      <c r="F23" s="19" t="s">
        <v>23</v>
      </c>
      <c r="G23" s="20"/>
      <c r="H23" s="20"/>
      <c r="I23" s="20"/>
      <c r="J23" s="151">
        <v>0.08</v>
      </c>
      <c r="K23" s="151"/>
      <c r="L23" s="152">
        <f>+L22*J23</f>
        <v>2288480</v>
      </c>
      <c r="M23" s="153"/>
      <c r="N23"/>
      <c r="O23" s="25">
        <v>750000</v>
      </c>
      <c r="P23" s="26" t="e">
        <f>+#REF!*O23</f>
        <v>#REF!</v>
      </c>
      <c r="Q23" s="30" t="e">
        <f>+#REF!-P23</f>
        <v>#REF!</v>
      </c>
      <c r="R23" s="24" t="s">
        <v>47</v>
      </c>
    </row>
    <row r="24" spans="1:18" s="24" customFormat="1" ht="30.75" customHeight="1" x14ac:dyDescent="0.3">
      <c r="A24" s="42"/>
      <c r="B24" s="2"/>
      <c r="C24" s="2"/>
      <c r="D24" s="2"/>
      <c r="E24" s="2"/>
      <c r="F24" s="19" t="s">
        <v>21</v>
      </c>
      <c r="G24" s="20"/>
      <c r="H24" s="20"/>
      <c r="I24" s="20"/>
      <c r="J24" s="151">
        <v>0.03</v>
      </c>
      <c r="K24" s="151"/>
      <c r="L24" s="152">
        <f>+L22*J24</f>
        <v>858180</v>
      </c>
      <c r="M24" s="153"/>
      <c r="N24"/>
      <c r="O24" s="25">
        <v>750000</v>
      </c>
      <c r="P24" s="26" t="e">
        <f>+#REF!*O24</f>
        <v>#REF!</v>
      </c>
      <c r="Q24" s="30" t="e">
        <f>+#REF!-P24</f>
        <v>#REF!</v>
      </c>
      <c r="R24" s="24" t="s">
        <v>47</v>
      </c>
    </row>
    <row r="25" spans="1:18" ht="15.75" customHeight="1" x14ac:dyDescent="0.3">
      <c r="A25" s="42"/>
      <c r="B25" s="2"/>
      <c r="C25" s="2"/>
      <c r="D25" s="2"/>
      <c r="E25" s="2"/>
      <c r="F25" s="19" t="s">
        <v>22</v>
      </c>
      <c r="G25" s="20"/>
      <c r="H25" s="20"/>
      <c r="I25" s="20"/>
      <c r="J25" s="151">
        <v>0.05</v>
      </c>
      <c r="K25" s="151"/>
      <c r="L25" s="152">
        <f>+L22*J25</f>
        <v>1430300</v>
      </c>
      <c r="M25" s="153"/>
      <c r="P25" s="26">
        <f>+G21*O25</f>
        <v>0</v>
      </c>
      <c r="Q25" s="30"/>
    </row>
    <row r="26" spans="1:18" ht="15.75" customHeight="1" x14ac:dyDescent="0.3">
      <c r="A26" s="42"/>
      <c r="B26" s="2"/>
      <c r="C26" s="2"/>
      <c r="E26" s="2"/>
      <c r="F26" s="19" t="s">
        <v>25</v>
      </c>
      <c r="G26" s="20"/>
      <c r="H26" s="20"/>
      <c r="I26" s="20"/>
      <c r="J26" s="151">
        <v>0.16</v>
      </c>
      <c r="K26" s="151"/>
      <c r="L26" s="152">
        <f>+L25*J26</f>
        <v>228848</v>
      </c>
      <c r="M26" s="153"/>
      <c r="P26" s="26"/>
      <c r="Q26" s="30"/>
    </row>
    <row r="27" spans="1:18" ht="15.75" customHeight="1" x14ac:dyDescent="0.3">
      <c r="A27" s="42"/>
      <c r="B27" s="2"/>
      <c r="C27" s="2"/>
      <c r="D27" s="2"/>
      <c r="E27" s="2"/>
      <c r="F27" s="164" t="s">
        <v>6</v>
      </c>
      <c r="G27" s="165"/>
      <c r="H27" s="165"/>
      <c r="I27" s="165"/>
      <c r="J27" s="165"/>
      <c r="K27" s="166"/>
      <c r="L27" s="167">
        <f>SUM(L22:M26)</f>
        <v>33411808</v>
      </c>
      <c r="M27" s="168"/>
      <c r="P27" s="26"/>
      <c r="Q27" s="30"/>
    </row>
    <row r="28" spans="1:18" ht="15.75" customHeight="1" x14ac:dyDescent="0.3">
      <c r="A28" s="13"/>
      <c r="B28" s="2"/>
      <c r="C28" s="2"/>
      <c r="D28" s="2"/>
      <c r="E28" s="2"/>
      <c r="F28" s="1"/>
      <c r="G28" s="1"/>
      <c r="H28" s="1"/>
      <c r="I28" s="3"/>
      <c r="J28" s="5"/>
      <c r="K28" s="3"/>
      <c r="L28" s="3"/>
      <c r="M28" s="3"/>
      <c r="P28" s="26"/>
      <c r="Q28" s="30"/>
    </row>
    <row r="29" spans="1:18" ht="18" customHeight="1" x14ac:dyDescent="0.3">
      <c r="A29" s="1"/>
      <c r="O29" s="27"/>
      <c r="P29" s="27"/>
      <c r="Q29" s="30"/>
    </row>
    <row r="30" spans="1:18" ht="18" customHeight="1" x14ac:dyDescent="0.3">
      <c r="A30" s="1"/>
      <c r="P30" s="27"/>
    </row>
    <row r="31" spans="1:18" ht="18" customHeight="1" x14ac:dyDescent="0.3">
      <c r="A31" s="157" t="s">
        <v>24</v>
      </c>
      <c r="B31" s="157"/>
      <c r="C31" s="158"/>
      <c r="D31" s="159"/>
      <c r="E31" s="159"/>
      <c r="F31" s="159"/>
      <c r="G31" s="159"/>
      <c r="H31" s="159"/>
      <c r="I31" s="159"/>
      <c r="J31" s="159"/>
      <c r="K31" s="159"/>
      <c r="L31" s="159"/>
      <c r="M31" s="160"/>
    </row>
    <row r="32" spans="1:18" ht="18" customHeight="1" x14ac:dyDescent="0.3">
      <c r="A32" s="157" t="s">
        <v>7</v>
      </c>
      <c r="B32" s="157"/>
      <c r="C32" s="158" t="s">
        <v>28</v>
      </c>
      <c r="D32" s="159"/>
      <c r="E32" s="159"/>
      <c r="F32" s="159"/>
      <c r="G32" s="159"/>
      <c r="H32" s="159"/>
      <c r="I32" s="159"/>
      <c r="J32" s="159"/>
      <c r="K32" s="159"/>
      <c r="L32" s="159"/>
      <c r="M32" s="160"/>
    </row>
    <row r="33" spans="1:16" ht="18" customHeight="1" x14ac:dyDescent="0.3">
      <c r="A33" s="157" t="s">
        <v>3</v>
      </c>
      <c r="B33" s="157"/>
      <c r="C33" s="161"/>
      <c r="D33" s="162"/>
      <c r="E33" s="162"/>
      <c r="F33" s="162"/>
      <c r="G33" s="162"/>
      <c r="H33" s="162"/>
      <c r="I33" s="162"/>
      <c r="J33" s="162"/>
      <c r="K33" s="162"/>
      <c r="L33" s="162"/>
      <c r="M33" s="163"/>
      <c r="P33" s="27"/>
    </row>
    <row r="34" spans="1:16" ht="18" customHeight="1" x14ac:dyDescent="0.3">
      <c r="A34" s="36"/>
      <c r="B34" s="36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P34" s="27"/>
    </row>
    <row r="35" spans="1:16" ht="18" customHeight="1" x14ac:dyDescent="0.3">
      <c r="A35" s="36"/>
      <c r="B35" s="36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P35" s="27"/>
    </row>
    <row r="36" spans="1:16" ht="18" customHeight="1" x14ac:dyDescent="0.3">
      <c r="A36" s="36"/>
      <c r="B36" s="36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P36" s="27"/>
    </row>
    <row r="37" spans="1:16" ht="18" customHeight="1" x14ac:dyDescent="0.3">
      <c r="A37" s="14" t="s">
        <v>16</v>
      </c>
      <c r="I37" s="4"/>
      <c r="J37" s="4"/>
      <c r="P37" s="27"/>
    </row>
    <row r="38" spans="1:16" ht="10.5" customHeight="1" x14ac:dyDescent="0.3">
      <c r="A38" t="s">
        <v>13</v>
      </c>
    </row>
    <row r="39" spans="1:16" ht="20.25" customHeight="1" x14ac:dyDescent="0.3"/>
    <row r="40" spans="1:16" ht="27.75" customHeight="1" x14ac:dyDescent="0.3">
      <c r="A40" s="17"/>
    </row>
    <row r="41" spans="1:16" ht="22.5" customHeight="1" x14ac:dyDescent="0.3">
      <c r="A41" s="39"/>
    </row>
    <row r="42" spans="1:16" ht="54" customHeight="1" x14ac:dyDescent="0.3"/>
  </sheetData>
  <mergeCells count="70">
    <mergeCell ref="B19:E19"/>
    <mergeCell ref="G19:H19"/>
    <mergeCell ref="I19:K19"/>
    <mergeCell ref="L19:M19"/>
    <mergeCell ref="B20:E20"/>
    <mergeCell ref="G20:H20"/>
    <mergeCell ref="I20:K20"/>
    <mergeCell ref="L20:M20"/>
    <mergeCell ref="D1:K3"/>
    <mergeCell ref="A1:C3"/>
    <mergeCell ref="B10:E10"/>
    <mergeCell ref="J5:M5"/>
    <mergeCell ref="C5:F5"/>
    <mergeCell ref="C6:F6"/>
    <mergeCell ref="L1:M1"/>
    <mergeCell ref="L2:M2"/>
    <mergeCell ref="L3:M3"/>
    <mergeCell ref="L10:M10"/>
    <mergeCell ref="I10:K10"/>
    <mergeCell ref="G10:H10"/>
    <mergeCell ref="J6:M7"/>
    <mergeCell ref="A9:M9"/>
    <mergeCell ref="A32:B32"/>
    <mergeCell ref="C32:M32"/>
    <mergeCell ref="A33:B33"/>
    <mergeCell ref="C33:M33"/>
    <mergeCell ref="J25:K25"/>
    <mergeCell ref="L25:M25"/>
    <mergeCell ref="J26:K26"/>
    <mergeCell ref="F27:K27"/>
    <mergeCell ref="L26:M26"/>
    <mergeCell ref="L27:M27"/>
    <mergeCell ref="A31:B31"/>
    <mergeCell ref="C31:M31"/>
    <mergeCell ref="L22:M22"/>
    <mergeCell ref="J24:K24"/>
    <mergeCell ref="L23:M23"/>
    <mergeCell ref="L24:M24"/>
    <mergeCell ref="J23:K23"/>
    <mergeCell ref="F22:K22"/>
    <mergeCell ref="B11:M11"/>
    <mergeCell ref="L21:M21"/>
    <mergeCell ref="B14:E14"/>
    <mergeCell ref="G14:H14"/>
    <mergeCell ref="I14:K14"/>
    <mergeCell ref="L14:M14"/>
    <mergeCell ref="B12:E12"/>
    <mergeCell ref="G12:H12"/>
    <mergeCell ref="I12:K12"/>
    <mergeCell ref="L12:M12"/>
    <mergeCell ref="B18:E18"/>
    <mergeCell ref="G18:H18"/>
    <mergeCell ref="I18:K18"/>
    <mergeCell ref="L18:M18"/>
    <mergeCell ref="B13:E13"/>
    <mergeCell ref="G13:H13"/>
    <mergeCell ref="I13:K13"/>
    <mergeCell ref="L13:M13"/>
    <mergeCell ref="B15:E15"/>
    <mergeCell ref="G15:H15"/>
    <mergeCell ref="I15:K15"/>
    <mergeCell ref="L15:M15"/>
    <mergeCell ref="B16:E16"/>
    <mergeCell ref="G16:H16"/>
    <mergeCell ref="I16:K16"/>
    <mergeCell ref="L16:M16"/>
    <mergeCell ref="B17:E17"/>
    <mergeCell ref="G17:H17"/>
    <mergeCell ref="I17:K17"/>
    <mergeCell ref="L17:M1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256" scale="80" orientation="portrait" r:id="rId1"/>
  <headerFooter>
    <oddFooter>&amp;LAREA VITAL S.A.S.  NIT 900.266.154-2 CALLE 134 BIS No. 19 -75 /  Tel 519 09 55  Bogotá D.C., Colombia&amp;RPágina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1"/>
  <sheetViews>
    <sheetView showGridLines="0" topLeftCell="A59" zoomScaleNormal="100" zoomScaleSheetLayoutView="50" workbookViewId="0">
      <selection activeCell="P117" sqref="P117"/>
    </sheetView>
  </sheetViews>
  <sheetFormatPr baseColWidth="10" defaultColWidth="11.44140625" defaultRowHeight="14.4" x14ac:dyDescent="0.3"/>
  <cols>
    <col min="1" max="1" width="6.44140625" style="53" customWidth="1"/>
    <col min="2" max="3" width="9.88671875" style="53" customWidth="1"/>
    <col min="4" max="4" width="24.5546875" style="53" customWidth="1"/>
    <col min="5" max="5" width="32.109375" style="53" customWidth="1"/>
    <col min="6" max="6" width="9.44140625" style="53" customWidth="1"/>
    <col min="7" max="7" width="6.33203125" style="53" customWidth="1"/>
    <col min="8" max="8" width="3.5546875" style="53" customWidth="1"/>
    <col min="9" max="9" width="10.33203125" style="53" customWidth="1"/>
    <col min="10" max="10" width="3.44140625" style="53" customWidth="1"/>
    <col min="11" max="11" width="3" style="53" customWidth="1"/>
    <col min="12" max="12" width="16.33203125" style="53" customWidth="1"/>
    <col min="13" max="13" width="8.33203125" style="53" customWidth="1"/>
    <col min="14" max="16384" width="11.44140625" style="53"/>
  </cols>
  <sheetData>
    <row r="1" spans="1:13" s="54" customFormat="1" ht="21" customHeight="1" x14ac:dyDescent="0.3">
      <c r="A1" s="316" t="s">
        <v>289</v>
      </c>
      <c r="B1" s="317"/>
      <c r="C1" s="318"/>
      <c r="D1" s="169" t="s">
        <v>15</v>
      </c>
      <c r="E1" s="170"/>
      <c r="F1" s="170"/>
      <c r="G1" s="170"/>
      <c r="H1" s="170"/>
      <c r="I1" s="170"/>
      <c r="J1" s="170"/>
      <c r="K1" s="170"/>
      <c r="L1" s="187" t="s">
        <v>4</v>
      </c>
      <c r="M1" s="187"/>
    </row>
    <row r="2" spans="1:13" s="54" customFormat="1" ht="21" customHeight="1" x14ac:dyDescent="0.3">
      <c r="A2" s="319"/>
      <c r="B2" s="320"/>
      <c r="C2" s="321"/>
      <c r="D2" s="169"/>
      <c r="E2" s="170"/>
      <c r="F2" s="170"/>
      <c r="G2" s="170"/>
      <c r="H2" s="170"/>
      <c r="I2" s="170"/>
      <c r="J2" s="170"/>
      <c r="K2" s="170"/>
      <c r="L2" s="188" t="s">
        <v>5</v>
      </c>
      <c r="M2" s="188"/>
    </row>
    <row r="3" spans="1:13" s="54" customFormat="1" ht="21" customHeight="1" x14ac:dyDescent="0.3">
      <c r="A3" s="322"/>
      <c r="B3" s="323"/>
      <c r="C3" s="324"/>
      <c r="D3" s="169"/>
      <c r="E3" s="170"/>
      <c r="F3" s="170"/>
      <c r="G3" s="170"/>
      <c r="H3" s="170"/>
      <c r="I3" s="170"/>
      <c r="J3" s="170"/>
      <c r="K3" s="170"/>
      <c r="L3" s="189">
        <v>41130</v>
      </c>
      <c r="M3" s="189"/>
    </row>
    <row r="4" spans="1:13" s="54" customFormat="1" ht="9" customHeight="1" x14ac:dyDescent="0.3">
      <c r="A4" s="87"/>
      <c r="B4"/>
      <c r="C4"/>
      <c r="D4"/>
      <c r="E4"/>
      <c r="F4"/>
      <c r="G4"/>
      <c r="H4"/>
      <c r="I4"/>
      <c r="J4"/>
      <c r="K4"/>
      <c r="L4"/>
      <c r="M4"/>
    </row>
    <row r="5" spans="1:13" s="54" customFormat="1" ht="15" customHeight="1" x14ac:dyDescent="0.3">
      <c r="A5" s="9" t="s">
        <v>8</v>
      </c>
      <c r="B5" s="6"/>
      <c r="C5" s="184" t="s">
        <v>289</v>
      </c>
      <c r="D5" s="185"/>
      <c r="E5" s="185"/>
      <c r="F5" s="185"/>
      <c r="G5" s="15" t="s">
        <v>11</v>
      </c>
      <c r="H5"/>
      <c r="I5" s="11"/>
      <c r="J5" s="181" t="s">
        <v>363</v>
      </c>
      <c r="K5" s="182"/>
      <c r="L5" s="182"/>
      <c r="M5" s="183"/>
    </row>
    <row r="6" spans="1:13" s="54" customFormat="1" ht="15" customHeight="1" x14ac:dyDescent="0.3">
      <c r="A6" s="9" t="s">
        <v>9</v>
      </c>
      <c r="B6" s="6"/>
      <c r="C6" s="186" t="s">
        <v>290</v>
      </c>
      <c r="D6" s="186"/>
      <c r="E6" s="186"/>
      <c r="F6" s="186"/>
      <c r="G6"/>
      <c r="H6"/>
      <c r="I6" s="7"/>
      <c r="J6" s="192">
        <v>44159</v>
      </c>
      <c r="K6" s="193"/>
      <c r="L6" s="193"/>
      <c r="M6" s="194"/>
    </row>
    <row r="7" spans="1:13" s="54" customFormat="1" ht="15" customHeight="1" x14ac:dyDescent="0.3">
      <c r="A7" s="9" t="s">
        <v>10</v>
      </c>
      <c r="B7" s="6"/>
      <c r="C7" s="10" t="s">
        <v>364</v>
      </c>
      <c r="D7" s="10"/>
      <c r="E7" s="10"/>
      <c r="F7" s="10"/>
      <c r="G7"/>
      <c r="H7" s="11"/>
      <c r="I7" s="12" t="s">
        <v>0</v>
      </c>
      <c r="J7" s="195"/>
      <c r="K7" s="196"/>
      <c r="L7" s="196"/>
      <c r="M7" s="197"/>
    </row>
    <row r="8" spans="1:13" s="54" customFormat="1" ht="10.5" customHeight="1" x14ac:dyDescent="0.3">
      <c r="A8"/>
      <c r="B8"/>
      <c r="C8"/>
      <c r="D8"/>
      <c r="E8"/>
      <c r="F8"/>
      <c r="G8"/>
      <c r="H8"/>
      <c r="I8"/>
      <c r="J8"/>
      <c r="K8"/>
      <c r="L8"/>
      <c r="M8"/>
    </row>
    <row r="9" spans="1:13" s="54" customFormat="1" ht="23.25" customHeight="1" x14ac:dyDescent="0.3">
      <c r="A9" s="310" t="s">
        <v>364</v>
      </c>
      <c r="B9" s="311"/>
      <c r="C9" s="311"/>
      <c r="D9" s="311"/>
      <c r="E9" s="311"/>
      <c r="F9" s="311"/>
      <c r="G9" s="311"/>
      <c r="H9" s="311"/>
      <c r="I9" s="311"/>
      <c r="J9" s="311"/>
      <c r="K9" s="311"/>
      <c r="L9" s="311"/>
      <c r="M9" s="312"/>
    </row>
    <row r="10" spans="1:13" s="54" customFormat="1" x14ac:dyDescent="0.3">
      <c r="A10" s="82" t="s">
        <v>12</v>
      </c>
      <c r="B10" s="313" t="s">
        <v>1</v>
      </c>
      <c r="C10" s="313"/>
      <c r="D10" s="313"/>
      <c r="E10" s="313"/>
      <c r="F10" s="82" t="s">
        <v>37</v>
      </c>
      <c r="G10" s="314" t="s">
        <v>218</v>
      </c>
      <c r="H10" s="315"/>
      <c r="I10" s="313" t="s">
        <v>19</v>
      </c>
      <c r="J10" s="313"/>
      <c r="K10" s="313"/>
      <c r="L10" s="313" t="s">
        <v>2</v>
      </c>
      <c r="M10" s="313"/>
    </row>
    <row r="11" spans="1:13" s="54" customFormat="1" x14ac:dyDescent="0.3">
      <c r="A11" s="21" t="s">
        <v>29</v>
      </c>
      <c r="B11" s="289" t="s">
        <v>334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</row>
    <row r="12" spans="1:13" s="54" customFormat="1" x14ac:dyDescent="0.3">
      <c r="A12" s="79">
        <v>1.1000000000000001</v>
      </c>
      <c r="B12" s="290" t="s">
        <v>324</v>
      </c>
      <c r="C12" s="290"/>
      <c r="D12" s="290"/>
      <c r="E12" s="290"/>
      <c r="F12" s="83" t="s">
        <v>186</v>
      </c>
      <c r="G12" s="277">
        <v>1</v>
      </c>
      <c r="H12" s="277"/>
      <c r="I12" s="278">
        <v>4652749</v>
      </c>
      <c r="J12" s="278"/>
      <c r="K12" s="278"/>
      <c r="L12" s="291">
        <v>4652749</v>
      </c>
      <c r="M12" s="291"/>
    </row>
    <row r="13" spans="1:13" s="54" customFormat="1" x14ac:dyDescent="0.3">
      <c r="A13" s="83">
        <v>1.2</v>
      </c>
      <c r="B13" s="276" t="s">
        <v>326</v>
      </c>
      <c r="C13" s="276"/>
      <c r="D13" s="276"/>
      <c r="E13" s="276"/>
      <c r="F13" s="83" t="s">
        <v>186</v>
      </c>
      <c r="G13" s="277">
        <v>1</v>
      </c>
      <c r="H13" s="277"/>
      <c r="I13" s="278">
        <v>1453521</v>
      </c>
      <c r="J13" s="278"/>
      <c r="K13" s="278"/>
      <c r="L13" s="279">
        <v>1453521</v>
      </c>
      <c r="M13" s="279"/>
    </row>
    <row r="14" spans="1:13" s="54" customFormat="1" x14ac:dyDescent="0.3">
      <c r="A14" s="292" t="s">
        <v>20</v>
      </c>
      <c r="B14" s="293"/>
      <c r="C14" s="293"/>
      <c r="D14" s="293"/>
      <c r="E14" s="293"/>
      <c r="F14" s="293"/>
      <c r="G14" s="293"/>
      <c r="H14" s="293"/>
      <c r="I14" s="293"/>
      <c r="J14" s="293"/>
      <c r="K14" s="294"/>
      <c r="L14" s="295">
        <v>6106270</v>
      </c>
      <c r="M14" s="295"/>
    </row>
    <row r="15" spans="1:13" s="54" customFormat="1" ht="15" customHeight="1" x14ac:dyDescent="0.3">
      <c r="A15" s="21" t="s">
        <v>38</v>
      </c>
      <c r="B15" s="144" t="s">
        <v>359</v>
      </c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6"/>
    </row>
    <row r="16" spans="1:13" s="54" customFormat="1" ht="15" customHeight="1" x14ac:dyDescent="0.3">
      <c r="A16" s="83">
        <v>2.1</v>
      </c>
      <c r="B16" s="242" t="s">
        <v>299</v>
      </c>
      <c r="C16" s="243"/>
      <c r="D16" s="243"/>
      <c r="E16" s="244"/>
      <c r="F16" s="83" t="s">
        <v>186</v>
      </c>
      <c r="G16" s="245">
        <v>1</v>
      </c>
      <c r="H16" s="246"/>
      <c r="I16" s="255">
        <v>39120992</v>
      </c>
      <c r="J16" s="256"/>
      <c r="K16" s="257"/>
      <c r="L16" s="250">
        <v>39120992</v>
      </c>
      <c r="M16" s="251"/>
    </row>
    <row r="17" spans="1:13" s="54" customFormat="1" ht="15" customHeight="1" x14ac:dyDescent="0.3">
      <c r="A17" s="79">
        <v>2.2000000000000002</v>
      </c>
      <c r="B17" s="266" t="s">
        <v>327</v>
      </c>
      <c r="C17" s="267"/>
      <c r="D17" s="267"/>
      <c r="E17" s="268"/>
      <c r="F17" s="83" t="s">
        <v>186</v>
      </c>
      <c r="G17" s="245">
        <v>1</v>
      </c>
      <c r="H17" s="246"/>
      <c r="I17" s="247">
        <v>116000000</v>
      </c>
      <c r="J17" s="248"/>
      <c r="K17" s="249"/>
      <c r="L17" s="250">
        <v>116000000</v>
      </c>
      <c r="M17" s="251"/>
    </row>
    <row r="18" spans="1:13" s="54" customFormat="1" ht="15" customHeight="1" x14ac:dyDescent="0.3">
      <c r="A18" s="83">
        <v>2.2999999999999998</v>
      </c>
      <c r="B18" s="266" t="s">
        <v>328</v>
      </c>
      <c r="C18" s="267"/>
      <c r="D18" s="267"/>
      <c r="E18" s="268"/>
      <c r="F18" s="83" t="s">
        <v>186</v>
      </c>
      <c r="G18" s="245">
        <v>1</v>
      </c>
      <c r="H18" s="246"/>
      <c r="I18" s="247">
        <v>4257080</v>
      </c>
      <c r="J18" s="248"/>
      <c r="K18" s="249"/>
      <c r="L18" s="250">
        <v>4257080</v>
      </c>
      <c r="M18" s="251"/>
    </row>
    <row r="19" spans="1:13" s="54" customFormat="1" ht="15" customHeight="1" x14ac:dyDescent="0.3">
      <c r="A19" s="79">
        <v>2.4</v>
      </c>
      <c r="B19" s="266" t="s">
        <v>329</v>
      </c>
      <c r="C19" s="267"/>
      <c r="D19" s="267"/>
      <c r="E19" s="268"/>
      <c r="F19" s="83" t="s">
        <v>186</v>
      </c>
      <c r="G19" s="245">
        <v>1</v>
      </c>
      <c r="H19" s="246"/>
      <c r="I19" s="247">
        <v>26634000</v>
      </c>
      <c r="J19" s="248"/>
      <c r="K19" s="249"/>
      <c r="L19" s="250">
        <v>26634000</v>
      </c>
      <c r="M19" s="251"/>
    </row>
    <row r="20" spans="1:13" s="54" customFormat="1" ht="15" customHeight="1" x14ac:dyDescent="0.3">
      <c r="A20" s="83">
        <v>2.5</v>
      </c>
      <c r="B20" s="266" t="s">
        <v>330</v>
      </c>
      <c r="C20" s="267"/>
      <c r="D20" s="267"/>
      <c r="E20" s="268"/>
      <c r="F20" s="83" t="s">
        <v>186</v>
      </c>
      <c r="G20" s="245">
        <v>1</v>
      </c>
      <c r="H20" s="246"/>
      <c r="I20" s="247">
        <v>13920000</v>
      </c>
      <c r="J20" s="248"/>
      <c r="K20" s="249"/>
      <c r="L20" s="250">
        <v>13920000</v>
      </c>
      <c r="M20" s="251"/>
    </row>
    <row r="21" spans="1:13" s="54" customFormat="1" ht="15" customHeight="1" x14ac:dyDescent="0.3">
      <c r="A21" s="79">
        <v>2.6</v>
      </c>
      <c r="B21" s="266" t="s">
        <v>331</v>
      </c>
      <c r="C21" s="267"/>
      <c r="D21" s="267"/>
      <c r="E21" s="268"/>
      <c r="F21" s="83" t="s">
        <v>186</v>
      </c>
      <c r="G21" s="245">
        <v>1</v>
      </c>
      <c r="H21" s="246"/>
      <c r="I21" s="247">
        <v>11600000</v>
      </c>
      <c r="J21" s="248"/>
      <c r="K21" s="249"/>
      <c r="L21" s="250">
        <v>11600000</v>
      </c>
      <c r="M21" s="251"/>
    </row>
    <row r="22" spans="1:13" s="54" customFormat="1" ht="15" customHeight="1" x14ac:dyDescent="0.3">
      <c r="A22" s="83">
        <v>2.7</v>
      </c>
      <c r="B22" s="266" t="s">
        <v>332</v>
      </c>
      <c r="C22" s="267"/>
      <c r="D22" s="267"/>
      <c r="E22" s="268"/>
      <c r="F22" s="83" t="s">
        <v>186</v>
      </c>
      <c r="G22" s="245">
        <v>1</v>
      </c>
      <c r="H22" s="246"/>
      <c r="I22" s="247">
        <v>8500000</v>
      </c>
      <c r="J22" s="248"/>
      <c r="K22" s="249"/>
      <c r="L22" s="250">
        <v>8500000</v>
      </c>
      <c r="M22" s="251"/>
    </row>
    <row r="23" spans="1:13" s="54" customFormat="1" ht="15" customHeight="1" thickBot="1" x14ac:dyDescent="0.35">
      <c r="A23" s="79">
        <v>2.8</v>
      </c>
      <c r="B23" s="266" t="s">
        <v>333</v>
      </c>
      <c r="C23" s="267"/>
      <c r="D23" s="267"/>
      <c r="E23" s="268"/>
      <c r="F23" s="83" t="s">
        <v>186</v>
      </c>
      <c r="G23" s="245">
        <v>1</v>
      </c>
      <c r="H23" s="246"/>
      <c r="I23" s="247">
        <v>31320000</v>
      </c>
      <c r="J23" s="248"/>
      <c r="K23" s="249"/>
      <c r="L23" s="250">
        <v>31320000</v>
      </c>
      <c r="M23" s="251"/>
    </row>
    <row r="24" spans="1:13" s="54" customFormat="1" ht="15" customHeight="1" thickBot="1" x14ac:dyDescent="0.35">
      <c r="A24" s="252" t="s">
        <v>20</v>
      </c>
      <c r="B24" s="253"/>
      <c r="C24" s="253"/>
      <c r="D24" s="253"/>
      <c r="E24" s="253"/>
      <c r="F24" s="253"/>
      <c r="G24" s="253"/>
      <c r="H24" s="253"/>
      <c r="I24" s="253"/>
      <c r="J24" s="253"/>
      <c r="K24" s="254"/>
      <c r="L24" s="147">
        <v>251352072</v>
      </c>
      <c r="M24" s="148"/>
    </row>
    <row r="25" spans="1:13" s="54" customFormat="1" ht="15" customHeight="1" x14ac:dyDescent="0.3">
      <c r="A25" s="21" t="s">
        <v>211</v>
      </c>
      <c r="B25" s="144" t="s">
        <v>335</v>
      </c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6"/>
    </row>
    <row r="26" spans="1:13" s="54" customFormat="1" ht="15" customHeight="1" x14ac:dyDescent="0.3">
      <c r="A26" s="83">
        <v>3.1</v>
      </c>
      <c r="B26" s="242" t="s">
        <v>336</v>
      </c>
      <c r="C26" s="243"/>
      <c r="D26" s="243"/>
      <c r="E26" s="244"/>
      <c r="F26" s="86" t="s">
        <v>186</v>
      </c>
      <c r="G26" s="245">
        <v>1</v>
      </c>
      <c r="H26" s="246"/>
      <c r="I26" s="269">
        <v>36855376</v>
      </c>
      <c r="J26" s="270"/>
      <c r="K26" s="271"/>
      <c r="L26" s="272">
        <v>36855376</v>
      </c>
      <c r="M26" s="273"/>
    </row>
    <row r="27" spans="1:13" s="54" customFormat="1" ht="15" customHeight="1" x14ac:dyDescent="0.3">
      <c r="A27" s="79">
        <v>3.2</v>
      </c>
      <c r="B27" s="266" t="s">
        <v>337</v>
      </c>
      <c r="C27" s="267"/>
      <c r="D27" s="267"/>
      <c r="E27" s="268"/>
      <c r="F27" s="83" t="s">
        <v>186</v>
      </c>
      <c r="G27" s="245">
        <v>1</v>
      </c>
      <c r="H27" s="246"/>
      <c r="I27" s="260">
        <v>58330776</v>
      </c>
      <c r="J27" s="261"/>
      <c r="K27" s="262"/>
      <c r="L27" s="255">
        <v>58330776</v>
      </c>
      <c r="M27" s="257"/>
    </row>
    <row r="28" spans="1:13" ht="15" customHeight="1" x14ac:dyDescent="0.3">
      <c r="A28" s="83">
        <v>3.3</v>
      </c>
      <c r="B28" s="266" t="s">
        <v>338</v>
      </c>
      <c r="C28" s="267"/>
      <c r="D28" s="267"/>
      <c r="E28" s="268"/>
      <c r="F28" s="83" t="s">
        <v>186</v>
      </c>
      <c r="G28" s="245">
        <v>1</v>
      </c>
      <c r="H28" s="246"/>
      <c r="I28" s="260">
        <v>35521352</v>
      </c>
      <c r="J28" s="261"/>
      <c r="K28" s="262"/>
      <c r="L28" s="255">
        <v>35521352</v>
      </c>
      <c r="M28" s="257"/>
    </row>
    <row r="29" spans="1:13" ht="15" customHeight="1" x14ac:dyDescent="0.3">
      <c r="A29" s="79">
        <v>3.4</v>
      </c>
      <c r="B29" s="266" t="s">
        <v>339</v>
      </c>
      <c r="C29" s="267"/>
      <c r="D29" s="267"/>
      <c r="E29" s="268"/>
      <c r="F29" s="83" t="s">
        <v>186</v>
      </c>
      <c r="G29" s="245">
        <v>1</v>
      </c>
      <c r="H29" s="246"/>
      <c r="I29" s="260">
        <v>522000</v>
      </c>
      <c r="J29" s="261"/>
      <c r="K29" s="262"/>
      <c r="L29" s="255">
        <v>522000</v>
      </c>
      <c r="M29" s="257"/>
    </row>
    <row r="30" spans="1:13" ht="15" customHeight="1" x14ac:dyDescent="0.3">
      <c r="A30" s="83">
        <v>3.5</v>
      </c>
      <c r="B30" s="266" t="s">
        <v>340</v>
      </c>
      <c r="C30" s="267"/>
      <c r="D30" s="267"/>
      <c r="E30" s="268"/>
      <c r="F30" s="83" t="s">
        <v>186</v>
      </c>
      <c r="G30" s="245">
        <v>1</v>
      </c>
      <c r="H30" s="246"/>
      <c r="I30" s="260">
        <v>4804000</v>
      </c>
      <c r="J30" s="261"/>
      <c r="K30" s="262"/>
      <c r="L30" s="255">
        <v>4804000</v>
      </c>
      <c r="M30" s="257"/>
    </row>
    <row r="31" spans="1:13" ht="15" customHeight="1" thickBot="1" x14ac:dyDescent="0.35">
      <c r="A31" s="79">
        <v>3.6</v>
      </c>
      <c r="B31" s="266" t="s">
        <v>341</v>
      </c>
      <c r="C31" s="267"/>
      <c r="D31" s="267"/>
      <c r="E31" s="268"/>
      <c r="F31" s="83" t="s">
        <v>186</v>
      </c>
      <c r="G31" s="245">
        <v>1</v>
      </c>
      <c r="H31" s="246"/>
      <c r="I31" s="260">
        <v>4662250</v>
      </c>
      <c r="J31" s="261"/>
      <c r="K31" s="262"/>
      <c r="L31" s="255">
        <v>4662250</v>
      </c>
      <c r="M31" s="257"/>
    </row>
    <row r="32" spans="1:13" ht="15" customHeight="1" thickBot="1" x14ac:dyDescent="0.35">
      <c r="A32" s="252" t="s">
        <v>20</v>
      </c>
      <c r="B32" s="253"/>
      <c r="C32" s="253"/>
      <c r="D32" s="253"/>
      <c r="E32" s="253"/>
      <c r="F32" s="253"/>
      <c r="G32" s="253"/>
      <c r="H32" s="253"/>
      <c r="I32" s="253"/>
      <c r="J32" s="253"/>
      <c r="K32" s="254"/>
      <c r="L32" s="147">
        <v>140695754</v>
      </c>
      <c r="M32" s="148"/>
    </row>
    <row r="33" spans="1:13" ht="15" customHeight="1" x14ac:dyDescent="0.3">
      <c r="A33" s="21" t="s">
        <v>100</v>
      </c>
      <c r="B33" s="144" t="s">
        <v>342</v>
      </c>
      <c r="C33" s="145"/>
      <c r="D33" s="145"/>
      <c r="E33" s="145"/>
      <c r="F33" s="145"/>
      <c r="G33" s="145"/>
      <c r="H33" s="145"/>
      <c r="I33" s="145"/>
      <c r="J33" s="145"/>
      <c r="K33" s="145"/>
      <c r="L33" s="145"/>
      <c r="M33" s="146"/>
    </row>
    <row r="34" spans="1:13" ht="15" customHeight="1" x14ac:dyDescent="0.3">
      <c r="A34" s="83">
        <v>4.0999999999999996</v>
      </c>
      <c r="B34" s="242" t="s">
        <v>343</v>
      </c>
      <c r="C34" s="243"/>
      <c r="D34" s="243"/>
      <c r="E34" s="244"/>
      <c r="F34" s="83" t="s">
        <v>30</v>
      </c>
      <c r="G34" s="245">
        <v>1</v>
      </c>
      <c r="H34" s="246"/>
      <c r="I34" s="260">
        <v>8684178</v>
      </c>
      <c r="J34" s="261"/>
      <c r="K34" s="262"/>
      <c r="L34" s="255">
        <v>8684178</v>
      </c>
      <c r="M34" s="257"/>
    </row>
    <row r="35" spans="1:13" ht="15" customHeight="1" x14ac:dyDescent="0.3">
      <c r="A35" s="79">
        <v>4.2</v>
      </c>
      <c r="B35" s="266" t="s">
        <v>344</v>
      </c>
      <c r="C35" s="267"/>
      <c r="D35" s="267"/>
      <c r="E35" s="268"/>
      <c r="F35" s="83" t="s">
        <v>30</v>
      </c>
      <c r="G35" s="245">
        <v>1</v>
      </c>
      <c r="H35" s="246"/>
      <c r="I35" s="260">
        <v>5674024</v>
      </c>
      <c r="J35" s="261"/>
      <c r="K35" s="262"/>
      <c r="L35" s="255">
        <v>5674024</v>
      </c>
      <c r="M35" s="257"/>
    </row>
    <row r="36" spans="1:13" ht="15" customHeight="1" x14ac:dyDescent="0.3">
      <c r="A36" s="79">
        <v>4.3</v>
      </c>
      <c r="B36" s="266" t="s">
        <v>345</v>
      </c>
      <c r="C36" s="267"/>
      <c r="D36" s="267"/>
      <c r="E36" s="268"/>
      <c r="F36" s="83" t="s">
        <v>30</v>
      </c>
      <c r="G36" s="245">
        <v>1</v>
      </c>
      <c r="H36" s="246"/>
      <c r="I36" s="260">
        <v>7656000</v>
      </c>
      <c r="J36" s="261"/>
      <c r="K36" s="262"/>
      <c r="L36" s="255">
        <v>7656000</v>
      </c>
      <c r="M36" s="257"/>
    </row>
    <row r="37" spans="1:13" ht="15" customHeight="1" thickBot="1" x14ac:dyDescent="0.35">
      <c r="A37" s="79">
        <v>4.4000000000000004</v>
      </c>
      <c r="B37" s="266" t="s">
        <v>346</v>
      </c>
      <c r="C37" s="267"/>
      <c r="D37" s="267"/>
      <c r="E37" s="268"/>
      <c r="F37" s="83" t="s">
        <v>30</v>
      </c>
      <c r="G37" s="245">
        <v>1</v>
      </c>
      <c r="H37" s="246"/>
      <c r="I37" s="260">
        <v>7010216</v>
      </c>
      <c r="J37" s="261"/>
      <c r="K37" s="262"/>
      <c r="L37" s="255">
        <v>7010216</v>
      </c>
      <c r="M37" s="257"/>
    </row>
    <row r="38" spans="1:13" ht="15" customHeight="1" thickBot="1" x14ac:dyDescent="0.35">
      <c r="A38" s="252" t="s">
        <v>20</v>
      </c>
      <c r="B38" s="253"/>
      <c r="C38" s="253"/>
      <c r="D38" s="253"/>
      <c r="E38" s="253"/>
      <c r="F38" s="253"/>
      <c r="G38" s="253"/>
      <c r="H38" s="253"/>
      <c r="I38" s="253"/>
      <c r="J38" s="253"/>
      <c r="K38" s="254"/>
      <c r="L38" s="147">
        <v>29024418</v>
      </c>
      <c r="M38" s="148"/>
    </row>
    <row r="39" spans="1:13" ht="15" customHeight="1" x14ac:dyDescent="0.3">
      <c r="A39" s="21" t="s">
        <v>102</v>
      </c>
      <c r="B39" s="263" t="s">
        <v>325</v>
      </c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5"/>
    </row>
    <row r="40" spans="1:13" ht="15" customHeight="1" x14ac:dyDescent="0.3">
      <c r="A40" s="83">
        <v>5.0999999999999996</v>
      </c>
      <c r="B40" s="242" t="s">
        <v>347</v>
      </c>
      <c r="C40" s="243"/>
      <c r="D40" s="243"/>
      <c r="E40" s="244"/>
      <c r="F40" s="83" t="s">
        <v>186</v>
      </c>
      <c r="G40" s="245">
        <v>1</v>
      </c>
      <c r="H40" s="246"/>
      <c r="I40" s="247">
        <v>3237499</v>
      </c>
      <c r="J40" s="248"/>
      <c r="K40" s="249"/>
      <c r="L40" s="255">
        <v>3237499</v>
      </c>
      <c r="M40" s="257"/>
    </row>
    <row r="41" spans="1:13" ht="15" customHeight="1" x14ac:dyDescent="0.3">
      <c r="A41" s="83">
        <v>5.2</v>
      </c>
      <c r="B41" s="242" t="s">
        <v>348</v>
      </c>
      <c r="C41" s="243"/>
      <c r="D41" s="243"/>
      <c r="E41" s="244"/>
      <c r="F41" s="83" t="s">
        <v>186</v>
      </c>
      <c r="G41" s="245">
        <v>1</v>
      </c>
      <c r="H41" s="246"/>
      <c r="I41" s="260">
        <v>351341</v>
      </c>
      <c r="J41" s="261"/>
      <c r="K41" s="262"/>
      <c r="L41" s="255">
        <v>351341</v>
      </c>
      <c r="M41" s="257"/>
    </row>
    <row r="42" spans="1:13" ht="15" customHeight="1" x14ac:dyDescent="0.3">
      <c r="A42" s="83">
        <v>5.3</v>
      </c>
      <c r="B42" s="242" t="s">
        <v>349</v>
      </c>
      <c r="C42" s="243"/>
      <c r="D42" s="243"/>
      <c r="E42" s="244"/>
      <c r="F42" s="83" t="s">
        <v>186</v>
      </c>
      <c r="G42" s="245">
        <v>1</v>
      </c>
      <c r="H42" s="246"/>
      <c r="I42" s="260">
        <v>7074127</v>
      </c>
      <c r="J42" s="261"/>
      <c r="K42" s="262"/>
      <c r="L42" s="255">
        <v>7074127</v>
      </c>
      <c r="M42" s="257"/>
    </row>
    <row r="43" spans="1:13" ht="15" customHeight="1" x14ac:dyDescent="0.3">
      <c r="A43" s="83">
        <v>5.4</v>
      </c>
      <c r="B43" s="242" t="s">
        <v>350</v>
      </c>
      <c r="C43" s="243"/>
      <c r="D43" s="243"/>
      <c r="E43" s="244"/>
      <c r="F43" s="83" t="s">
        <v>186</v>
      </c>
      <c r="G43" s="245">
        <v>1</v>
      </c>
      <c r="H43" s="246"/>
      <c r="I43" s="247">
        <v>3912812</v>
      </c>
      <c r="J43" s="248"/>
      <c r="K43" s="249"/>
      <c r="L43" s="255">
        <v>3912812</v>
      </c>
      <c r="M43" s="257"/>
    </row>
    <row r="44" spans="1:13" ht="15" customHeight="1" x14ac:dyDescent="0.3">
      <c r="A44" s="83">
        <v>5.5</v>
      </c>
      <c r="B44" s="242" t="s">
        <v>351</v>
      </c>
      <c r="C44" s="243"/>
      <c r="D44" s="243"/>
      <c r="E44" s="244"/>
      <c r="F44" s="83" t="s">
        <v>186</v>
      </c>
      <c r="G44" s="245">
        <v>1</v>
      </c>
      <c r="H44" s="246"/>
      <c r="I44" s="260">
        <v>855348</v>
      </c>
      <c r="J44" s="261"/>
      <c r="K44" s="262"/>
      <c r="L44" s="255">
        <v>855348</v>
      </c>
      <c r="M44" s="257"/>
    </row>
    <row r="45" spans="1:13" ht="15" customHeight="1" x14ac:dyDescent="0.3">
      <c r="A45" s="83">
        <v>5.6</v>
      </c>
      <c r="B45" s="242" t="s">
        <v>352</v>
      </c>
      <c r="C45" s="243"/>
      <c r="D45" s="243"/>
      <c r="E45" s="244"/>
      <c r="F45" s="83" t="s">
        <v>186</v>
      </c>
      <c r="G45" s="245">
        <v>1</v>
      </c>
      <c r="H45" s="246"/>
      <c r="I45" s="247">
        <v>2447700</v>
      </c>
      <c r="J45" s="248"/>
      <c r="K45" s="249"/>
      <c r="L45" s="255">
        <v>2447700</v>
      </c>
      <c r="M45" s="257"/>
    </row>
    <row r="46" spans="1:13" ht="15" customHeight="1" x14ac:dyDescent="0.3">
      <c r="A46" s="83">
        <v>5.7</v>
      </c>
      <c r="B46" s="242" t="s">
        <v>353</v>
      </c>
      <c r="C46" s="243"/>
      <c r="D46" s="243"/>
      <c r="E46" s="244"/>
      <c r="F46" s="83" t="s">
        <v>186</v>
      </c>
      <c r="G46" s="245">
        <v>1</v>
      </c>
      <c r="H46" s="246"/>
      <c r="I46" s="247">
        <v>2834642</v>
      </c>
      <c r="J46" s="248"/>
      <c r="K46" s="249"/>
      <c r="L46" s="255">
        <v>2834642</v>
      </c>
      <c r="M46" s="257"/>
    </row>
    <row r="47" spans="1:13" ht="15" customHeight="1" x14ac:dyDescent="0.3">
      <c r="A47" s="83">
        <v>5.8</v>
      </c>
      <c r="B47" s="242" t="s">
        <v>354</v>
      </c>
      <c r="C47" s="243"/>
      <c r="D47" s="243"/>
      <c r="E47" s="244"/>
      <c r="F47" s="83" t="s">
        <v>186</v>
      </c>
      <c r="G47" s="245">
        <v>1</v>
      </c>
      <c r="H47" s="246"/>
      <c r="I47" s="260">
        <v>71356960</v>
      </c>
      <c r="J47" s="261"/>
      <c r="K47" s="262"/>
      <c r="L47" s="255">
        <v>71356960</v>
      </c>
      <c r="M47" s="257"/>
    </row>
    <row r="48" spans="1:13" ht="15" customHeight="1" thickBot="1" x14ac:dyDescent="0.35">
      <c r="A48" s="83">
        <v>5.9</v>
      </c>
      <c r="B48" s="242" t="s">
        <v>355</v>
      </c>
      <c r="C48" s="243"/>
      <c r="D48" s="243"/>
      <c r="E48" s="244"/>
      <c r="F48" s="83" t="s">
        <v>186</v>
      </c>
      <c r="G48" s="245">
        <v>1</v>
      </c>
      <c r="H48" s="246"/>
      <c r="I48" s="247">
        <v>223000</v>
      </c>
      <c r="J48" s="248"/>
      <c r="K48" s="249"/>
      <c r="L48" s="258">
        <v>223000</v>
      </c>
      <c r="M48" s="259"/>
    </row>
    <row r="49" spans="1:13" ht="15" customHeight="1" thickBot="1" x14ac:dyDescent="0.35">
      <c r="A49" s="252" t="s">
        <v>20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4"/>
      <c r="L49" s="147">
        <v>92293429</v>
      </c>
      <c r="M49" s="148"/>
    </row>
    <row r="50" spans="1:13" x14ac:dyDescent="0.3">
      <c r="A50" s="21" t="s">
        <v>113</v>
      </c>
      <c r="B50" s="144" t="s">
        <v>361</v>
      </c>
      <c r="C50" s="145"/>
      <c r="D50" s="145"/>
      <c r="E50" s="145"/>
      <c r="F50" s="145"/>
      <c r="G50" s="145"/>
      <c r="H50" s="145"/>
      <c r="I50" s="145"/>
      <c r="J50" s="145"/>
      <c r="K50" s="145"/>
      <c r="L50" s="145"/>
      <c r="M50" s="146"/>
    </row>
    <row r="51" spans="1:13" x14ac:dyDescent="0.3">
      <c r="A51" s="83">
        <v>6.1</v>
      </c>
      <c r="B51" s="242" t="s">
        <v>356</v>
      </c>
      <c r="C51" s="243"/>
      <c r="D51" s="243"/>
      <c r="E51" s="244"/>
      <c r="F51" s="83" t="s">
        <v>186</v>
      </c>
      <c r="G51" s="245">
        <v>1</v>
      </c>
      <c r="H51" s="246"/>
      <c r="I51" s="255">
        <v>2969600</v>
      </c>
      <c r="J51" s="256"/>
      <c r="K51" s="257"/>
      <c r="L51" s="250">
        <v>2969600</v>
      </c>
      <c r="M51" s="251"/>
    </row>
    <row r="52" spans="1:13" x14ac:dyDescent="0.3">
      <c r="A52" s="79">
        <v>6.2</v>
      </c>
      <c r="B52" s="242" t="s">
        <v>357</v>
      </c>
      <c r="C52" s="243"/>
      <c r="D52" s="243"/>
      <c r="E52" s="244"/>
      <c r="F52" s="83" t="s">
        <v>186</v>
      </c>
      <c r="G52" s="245">
        <v>1</v>
      </c>
      <c r="H52" s="246"/>
      <c r="I52" s="247">
        <v>5632000</v>
      </c>
      <c r="J52" s="248"/>
      <c r="K52" s="249"/>
      <c r="L52" s="250">
        <v>5632000</v>
      </c>
      <c r="M52" s="251"/>
    </row>
    <row r="53" spans="1:13" ht="15" thickBot="1" x14ac:dyDescent="0.35">
      <c r="A53" s="79">
        <v>6.3</v>
      </c>
      <c r="B53" s="242" t="s">
        <v>358</v>
      </c>
      <c r="C53" s="243"/>
      <c r="D53" s="243"/>
      <c r="E53" s="244"/>
      <c r="F53" s="83" t="s">
        <v>186</v>
      </c>
      <c r="G53" s="245">
        <v>1</v>
      </c>
      <c r="H53" s="246"/>
      <c r="I53" s="247">
        <v>184922652</v>
      </c>
      <c r="J53" s="248"/>
      <c r="K53" s="249"/>
      <c r="L53" s="250">
        <v>184922652</v>
      </c>
      <c r="M53" s="251"/>
    </row>
    <row r="54" spans="1:13" ht="15" thickBot="1" x14ac:dyDescent="0.35">
      <c r="A54" s="252" t="s">
        <v>20</v>
      </c>
      <c r="B54" s="253"/>
      <c r="C54" s="253"/>
      <c r="D54" s="253"/>
      <c r="E54" s="253"/>
      <c r="F54" s="253"/>
      <c r="G54" s="253"/>
      <c r="H54" s="253"/>
      <c r="I54" s="253"/>
      <c r="J54" s="253"/>
      <c r="K54" s="254"/>
      <c r="L54" s="147">
        <v>193524252</v>
      </c>
      <c r="M54" s="148"/>
    </row>
    <row r="55" spans="1:13" x14ac:dyDescent="0.3">
      <c r="A55" s="64" t="s">
        <v>121</v>
      </c>
      <c r="B55" s="69" t="s">
        <v>291</v>
      </c>
      <c r="C55" s="70"/>
      <c r="D55" s="70"/>
      <c r="E55" s="70"/>
      <c r="F55" s="70"/>
      <c r="G55" s="70"/>
      <c r="H55" s="70"/>
      <c r="I55" s="70"/>
      <c r="J55" s="70"/>
      <c r="K55" s="70"/>
      <c r="L55" s="240"/>
      <c r="M55" s="241"/>
    </row>
    <row r="56" spans="1:13" x14ac:dyDescent="0.3">
      <c r="A56" s="80">
        <v>7.1</v>
      </c>
      <c r="B56" s="214" t="s">
        <v>292</v>
      </c>
      <c r="C56" s="215"/>
      <c r="D56" s="215"/>
      <c r="E56" s="216"/>
      <c r="F56" s="81" t="s">
        <v>293</v>
      </c>
      <c r="G56" s="274">
        <v>58013</v>
      </c>
      <c r="H56" s="275"/>
      <c r="I56" s="206">
        <v>9220</v>
      </c>
      <c r="J56" s="207"/>
      <c r="K56" s="208"/>
      <c r="L56" s="206">
        <v>534879860</v>
      </c>
      <c r="M56" s="208"/>
    </row>
    <row r="57" spans="1:13" x14ac:dyDescent="0.3">
      <c r="A57" s="64" t="s">
        <v>121</v>
      </c>
      <c r="B57" s="211" t="s">
        <v>294</v>
      </c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3"/>
    </row>
    <row r="58" spans="1:13" x14ac:dyDescent="0.3">
      <c r="A58" s="80">
        <v>8.1</v>
      </c>
      <c r="B58" s="214" t="s">
        <v>295</v>
      </c>
      <c r="C58" s="215"/>
      <c r="D58" s="215"/>
      <c r="E58" s="216"/>
      <c r="F58" s="81" t="s">
        <v>33</v>
      </c>
      <c r="G58" s="274">
        <v>2040</v>
      </c>
      <c r="H58" s="275"/>
      <c r="I58" s="206">
        <v>62389</v>
      </c>
      <c r="J58" s="207"/>
      <c r="K58" s="208"/>
      <c r="L58" s="206">
        <v>127273560</v>
      </c>
      <c r="M58" s="208"/>
    </row>
    <row r="59" spans="1:13" x14ac:dyDescent="0.3">
      <c r="A59" s="64" t="s">
        <v>134</v>
      </c>
      <c r="B59" s="211" t="s">
        <v>296</v>
      </c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3"/>
    </row>
    <row r="60" spans="1:13" x14ac:dyDescent="0.3">
      <c r="A60" s="80">
        <v>9.1</v>
      </c>
      <c r="B60" s="214" t="s">
        <v>297</v>
      </c>
      <c r="C60" s="215" t="s">
        <v>214</v>
      </c>
      <c r="D60" s="215" t="s">
        <v>214</v>
      </c>
      <c r="E60" s="216" t="s">
        <v>214</v>
      </c>
      <c r="F60" s="81" t="s">
        <v>48</v>
      </c>
      <c r="G60" s="231">
        <v>105</v>
      </c>
      <c r="H60" s="232"/>
      <c r="I60" s="206">
        <v>175000</v>
      </c>
      <c r="J60" s="207"/>
      <c r="K60" s="208"/>
      <c r="L60" s="206">
        <v>18375000</v>
      </c>
      <c r="M60" s="208"/>
    </row>
    <row r="61" spans="1:13" x14ac:dyDescent="0.3">
      <c r="A61" s="80">
        <v>9.1999999999999993</v>
      </c>
      <c r="B61" s="214" t="s">
        <v>298</v>
      </c>
      <c r="C61" s="215" t="s">
        <v>214</v>
      </c>
      <c r="D61" s="215" t="s">
        <v>214</v>
      </c>
      <c r="E61" s="216" t="s">
        <v>214</v>
      </c>
      <c r="F61" s="81" t="s">
        <v>48</v>
      </c>
      <c r="G61" s="231">
        <v>125</v>
      </c>
      <c r="H61" s="232"/>
      <c r="I61" s="206">
        <v>33000</v>
      </c>
      <c r="J61" s="207"/>
      <c r="K61" s="208"/>
      <c r="L61" s="206">
        <v>4125000</v>
      </c>
      <c r="M61" s="208"/>
    </row>
    <row r="62" spans="1:13" x14ac:dyDescent="0.3">
      <c r="A62" s="64" t="s">
        <v>148</v>
      </c>
      <c r="B62" s="211" t="s">
        <v>299</v>
      </c>
      <c r="C62" s="212"/>
      <c r="D62" s="212"/>
      <c r="E62" s="212"/>
      <c r="F62" s="212"/>
      <c r="G62" s="212"/>
      <c r="H62" s="212"/>
      <c r="I62" s="212"/>
      <c r="J62" s="212"/>
      <c r="K62" s="212"/>
      <c r="L62" s="212"/>
      <c r="M62" s="213"/>
    </row>
    <row r="63" spans="1:13" x14ac:dyDescent="0.3">
      <c r="A63" s="66">
        <v>10.1</v>
      </c>
      <c r="B63" s="214" t="s">
        <v>300</v>
      </c>
      <c r="C63" s="215"/>
      <c r="D63" s="215"/>
      <c r="E63" s="216"/>
      <c r="F63" s="81" t="s">
        <v>30</v>
      </c>
      <c r="G63" s="204">
        <v>1</v>
      </c>
      <c r="H63" s="205"/>
      <c r="I63" s="206">
        <v>25000000</v>
      </c>
      <c r="J63" s="207"/>
      <c r="K63" s="208"/>
      <c r="L63" s="206">
        <v>25000000</v>
      </c>
      <c r="M63" s="208"/>
    </row>
    <row r="64" spans="1:13" x14ac:dyDescent="0.3">
      <c r="A64" s="64" t="s">
        <v>152</v>
      </c>
      <c r="B64" s="211" t="s">
        <v>304</v>
      </c>
      <c r="C64" s="212"/>
      <c r="D64" s="212"/>
      <c r="E64" s="212"/>
      <c r="F64" s="212"/>
      <c r="G64" s="212"/>
      <c r="H64" s="212"/>
      <c r="I64" s="212"/>
      <c r="J64" s="212"/>
      <c r="K64" s="212"/>
      <c r="L64" s="212"/>
      <c r="M64" s="213"/>
    </row>
    <row r="65" spans="1:13" x14ac:dyDescent="0.3">
      <c r="A65" s="66">
        <v>11.1</v>
      </c>
      <c r="B65" s="214" t="s">
        <v>305</v>
      </c>
      <c r="C65" s="215"/>
      <c r="D65" s="215"/>
      <c r="E65" s="216"/>
      <c r="F65" s="81" t="s">
        <v>33</v>
      </c>
      <c r="G65" s="308">
        <v>1930</v>
      </c>
      <c r="H65" s="309"/>
      <c r="I65" s="206">
        <v>6988.8</v>
      </c>
      <c r="J65" s="207"/>
      <c r="K65" s="208"/>
      <c r="L65" s="206">
        <v>13488384</v>
      </c>
      <c r="M65" s="208"/>
    </row>
    <row r="66" spans="1:13" x14ac:dyDescent="0.3">
      <c r="A66" s="66">
        <v>11.2</v>
      </c>
      <c r="B66" s="214" t="s">
        <v>306</v>
      </c>
      <c r="C66" s="215"/>
      <c r="D66" s="215"/>
      <c r="E66" s="216"/>
      <c r="F66" s="81" t="s">
        <v>48</v>
      </c>
      <c r="G66" s="306">
        <v>150</v>
      </c>
      <c r="H66" s="307"/>
      <c r="I66" s="206">
        <v>34462.720000000001</v>
      </c>
      <c r="J66" s="207"/>
      <c r="K66" s="208"/>
      <c r="L66" s="206">
        <v>5169408</v>
      </c>
      <c r="M66" s="208"/>
    </row>
    <row r="67" spans="1:13" x14ac:dyDescent="0.3">
      <c r="A67" s="66">
        <v>11.3</v>
      </c>
      <c r="B67" s="214" t="s">
        <v>307</v>
      </c>
      <c r="C67" s="215"/>
      <c r="D67" s="215"/>
      <c r="E67" s="216"/>
      <c r="F67" s="81" t="s">
        <v>320</v>
      </c>
      <c r="G67" s="306">
        <v>20</v>
      </c>
      <c r="H67" s="307"/>
      <c r="I67" s="206">
        <v>582720</v>
      </c>
      <c r="J67" s="207"/>
      <c r="K67" s="208"/>
      <c r="L67" s="206">
        <v>11654400</v>
      </c>
      <c r="M67" s="208"/>
    </row>
    <row r="68" spans="1:13" x14ac:dyDescent="0.3">
      <c r="A68" s="66">
        <v>11.4</v>
      </c>
      <c r="B68" s="214" t="s">
        <v>308</v>
      </c>
      <c r="C68" s="215"/>
      <c r="D68" s="215"/>
      <c r="E68" s="216"/>
      <c r="F68" s="81" t="s">
        <v>320</v>
      </c>
      <c r="G68" s="306">
        <v>246</v>
      </c>
      <c r="H68" s="307"/>
      <c r="I68" s="206">
        <v>100320</v>
      </c>
      <c r="J68" s="207"/>
      <c r="K68" s="208"/>
      <c r="L68" s="206">
        <v>24678720</v>
      </c>
      <c r="M68" s="208"/>
    </row>
    <row r="69" spans="1:13" x14ac:dyDescent="0.3">
      <c r="A69" s="66">
        <v>11.5</v>
      </c>
      <c r="B69" s="214" t="s">
        <v>309</v>
      </c>
      <c r="C69" s="215"/>
      <c r="D69" s="215"/>
      <c r="E69" s="216"/>
      <c r="F69" s="81" t="s">
        <v>33</v>
      </c>
      <c r="G69" s="306">
        <v>129</v>
      </c>
      <c r="H69" s="307"/>
      <c r="I69" s="206">
        <v>41002.239999999998</v>
      </c>
      <c r="J69" s="207"/>
      <c r="K69" s="208"/>
      <c r="L69" s="206">
        <v>5289288.96</v>
      </c>
      <c r="M69" s="208"/>
    </row>
    <row r="70" spans="1:13" x14ac:dyDescent="0.3">
      <c r="A70" s="66">
        <v>11.6</v>
      </c>
      <c r="B70" s="214" t="s">
        <v>310</v>
      </c>
      <c r="C70" s="215"/>
      <c r="D70" s="215"/>
      <c r="E70" s="216"/>
      <c r="F70" s="81" t="s">
        <v>320</v>
      </c>
      <c r="G70" s="306">
        <v>42</v>
      </c>
      <c r="H70" s="307"/>
      <c r="I70" s="206">
        <v>540153.59999999998</v>
      </c>
      <c r="J70" s="207"/>
      <c r="K70" s="208"/>
      <c r="L70" s="206">
        <v>22686451.199999999</v>
      </c>
      <c r="M70" s="208"/>
    </row>
    <row r="71" spans="1:13" x14ac:dyDescent="0.3">
      <c r="A71" s="66">
        <v>11.7</v>
      </c>
      <c r="B71" s="214" t="s">
        <v>311</v>
      </c>
      <c r="C71" s="215"/>
      <c r="D71" s="215"/>
      <c r="E71" s="216"/>
      <c r="F71" s="81" t="s">
        <v>320</v>
      </c>
      <c r="G71" s="306">
        <v>13</v>
      </c>
      <c r="H71" s="307"/>
      <c r="I71" s="206">
        <v>882567.68000000005</v>
      </c>
      <c r="J71" s="207"/>
      <c r="K71" s="208"/>
      <c r="L71" s="206">
        <v>11473379.84</v>
      </c>
      <c r="M71" s="208"/>
    </row>
    <row r="72" spans="1:13" x14ac:dyDescent="0.3">
      <c r="A72" s="66">
        <v>11.8</v>
      </c>
      <c r="B72" s="214" t="s">
        <v>312</v>
      </c>
      <c r="C72" s="215"/>
      <c r="D72" s="215"/>
      <c r="E72" s="216"/>
      <c r="F72" s="81" t="s">
        <v>320</v>
      </c>
      <c r="G72" s="304">
        <v>36</v>
      </c>
      <c r="H72" s="305"/>
      <c r="I72" s="206">
        <v>885538.56</v>
      </c>
      <c r="J72" s="207"/>
      <c r="K72" s="208"/>
      <c r="L72" s="206">
        <v>31879388.160000004</v>
      </c>
      <c r="M72" s="208"/>
    </row>
    <row r="73" spans="1:13" x14ac:dyDescent="0.3">
      <c r="A73" s="66">
        <v>11.9</v>
      </c>
      <c r="B73" s="214" t="s">
        <v>313</v>
      </c>
      <c r="C73" s="215"/>
      <c r="D73" s="215"/>
      <c r="E73" s="216"/>
      <c r="F73" s="81" t="s">
        <v>320</v>
      </c>
      <c r="G73" s="304">
        <v>8</v>
      </c>
      <c r="H73" s="305"/>
      <c r="I73" s="206">
        <v>913080.32000000007</v>
      </c>
      <c r="J73" s="207"/>
      <c r="K73" s="208"/>
      <c r="L73" s="206">
        <v>7304642.5600000005</v>
      </c>
      <c r="M73" s="208"/>
    </row>
    <row r="74" spans="1:13" x14ac:dyDescent="0.3">
      <c r="A74" s="66">
        <v>11.1</v>
      </c>
      <c r="B74" s="214" t="s">
        <v>314</v>
      </c>
      <c r="C74" s="215"/>
      <c r="D74" s="215"/>
      <c r="E74" s="216"/>
      <c r="F74" s="81" t="s">
        <v>320</v>
      </c>
      <c r="G74" s="287">
        <v>109</v>
      </c>
      <c r="H74" s="288"/>
      <c r="I74" s="206">
        <v>140552.95999999999</v>
      </c>
      <c r="J74" s="207"/>
      <c r="K74" s="208"/>
      <c r="L74" s="206">
        <v>15320272.639999999</v>
      </c>
      <c r="M74" s="208"/>
    </row>
    <row r="75" spans="1:13" x14ac:dyDescent="0.3">
      <c r="A75" s="65">
        <v>11.12</v>
      </c>
      <c r="B75" s="214" t="s">
        <v>315</v>
      </c>
      <c r="C75" s="215"/>
      <c r="D75" s="215"/>
      <c r="E75" s="216"/>
      <c r="F75" s="81" t="s">
        <v>33</v>
      </c>
      <c r="G75" s="287">
        <v>135</v>
      </c>
      <c r="H75" s="288"/>
      <c r="I75" s="206">
        <v>157611.51999999999</v>
      </c>
      <c r="J75" s="207"/>
      <c r="K75" s="208"/>
      <c r="L75" s="206">
        <v>21277555.199999999</v>
      </c>
      <c r="M75" s="208"/>
    </row>
    <row r="76" spans="1:13" x14ac:dyDescent="0.3">
      <c r="A76" s="65">
        <v>11.13</v>
      </c>
      <c r="B76" s="214" t="s">
        <v>316</v>
      </c>
      <c r="C76" s="215"/>
      <c r="D76" s="215"/>
      <c r="E76" s="216"/>
      <c r="F76" s="81" t="s">
        <v>321</v>
      </c>
      <c r="G76" s="287">
        <v>198</v>
      </c>
      <c r="H76" s="288"/>
      <c r="I76" s="206">
        <v>10144</v>
      </c>
      <c r="J76" s="207"/>
      <c r="K76" s="208"/>
      <c r="L76" s="206">
        <v>2008512</v>
      </c>
      <c r="M76" s="208"/>
    </row>
    <row r="77" spans="1:13" x14ac:dyDescent="0.3">
      <c r="A77" s="65">
        <v>11.14</v>
      </c>
      <c r="B77" s="214" t="s">
        <v>317</v>
      </c>
      <c r="C77" s="215"/>
      <c r="D77" s="215"/>
      <c r="E77" s="216"/>
      <c r="F77" s="81" t="s">
        <v>293</v>
      </c>
      <c r="G77" s="287">
        <v>6525</v>
      </c>
      <c r="H77" s="288"/>
      <c r="I77" s="206">
        <v>4474.88</v>
      </c>
      <c r="J77" s="207"/>
      <c r="K77" s="208"/>
      <c r="L77" s="206">
        <v>29198592</v>
      </c>
      <c r="M77" s="208"/>
    </row>
    <row r="78" spans="1:13" x14ac:dyDescent="0.3">
      <c r="A78" s="65">
        <v>11.15</v>
      </c>
      <c r="B78" s="214" t="s">
        <v>318</v>
      </c>
      <c r="C78" s="215"/>
      <c r="D78" s="215"/>
      <c r="E78" s="216"/>
      <c r="F78" s="81" t="s">
        <v>293</v>
      </c>
      <c r="G78" s="287">
        <v>178</v>
      </c>
      <c r="H78" s="288"/>
      <c r="I78" s="206">
        <v>4820.4800000000005</v>
      </c>
      <c r="J78" s="207"/>
      <c r="K78" s="208"/>
      <c r="L78" s="206">
        <v>858045.44000000006</v>
      </c>
      <c r="M78" s="208"/>
    </row>
    <row r="79" spans="1:13" x14ac:dyDescent="0.3">
      <c r="A79" s="65">
        <v>11.16</v>
      </c>
      <c r="B79" s="214" t="s">
        <v>319</v>
      </c>
      <c r="C79" s="215"/>
      <c r="D79" s="215"/>
      <c r="E79" s="216"/>
      <c r="F79" s="81" t="s">
        <v>37</v>
      </c>
      <c r="G79" s="287">
        <v>2</v>
      </c>
      <c r="H79" s="288"/>
      <c r="I79" s="206">
        <v>3588600.3200000003</v>
      </c>
      <c r="J79" s="207"/>
      <c r="K79" s="208"/>
      <c r="L79" s="206">
        <v>7177200.6400000006</v>
      </c>
      <c r="M79" s="208"/>
    </row>
    <row r="80" spans="1:13" x14ac:dyDescent="0.3">
      <c r="A80" s="301" t="s">
        <v>322</v>
      </c>
      <c r="B80" s="301"/>
      <c r="C80" s="301"/>
      <c r="D80" s="301"/>
      <c r="E80" s="301"/>
      <c r="F80" s="301"/>
      <c r="G80" s="301"/>
      <c r="H80" s="301"/>
      <c r="I80" s="301"/>
      <c r="J80" s="301"/>
      <c r="K80" s="301"/>
      <c r="L80" s="302">
        <v>209464240.63999999</v>
      </c>
      <c r="M80" s="303"/>
    </row>
    <row r="81" spans="1:13" x14ac:dyDescent="0.3">
      <c r="A81" s="64" t="s">
        <v>155</v>
      </c>
      <c r="B81" s="69" t="s">
        <v>362</v>
      </c>
      <c r="C81" s="70"/>
      <c r="D81" s="70"/>
      <c r="E81" s="70"/>
      <c r="F81" s="70"/>
      <c r="G81" s="70"/>
      <c r="H81" s="70"/>
      <c r="I81" s="70"/>
      <c r="J81" s="70"/>
      <c r="K81" s="70"/>
      <c r="L81" s="240"/>
      <c r="M81" s="241"/>
    </row>
    <row r="82" spans="1:13" x14ac:dyDescent="0.3">
      <c r="A82" s="80">
        <v>12.1</v>
      </c>
      <c r="B82" s="214" t="s">
        <v>219</v>
      </c>
      <c r="C82" s="215"/>
      <c r="D82" s="215"/>
      <c r="E82" s="216"/>
      <c r="F82" s="81" t="s">
        <v>30</v>
      </c>
      <c r="G82" s="204">
        <v>1</v>
      </c>
      <c r="H82" s="205"/>
      <c r="I82" s="206">
        <v>660000</v>
      </c>
      <c r="J82" s="207"/>
      <c r="K82" s="208"/>
      <c r="L82" s="206">
        <v>660000</v>
      </c>
      <c r="M82" s="208"/>
    </row>
    <row r="83" spans="1:13" x14ac:dyDescent="0.3">
      <c r="A83" s="80">
        <v>12.2</v>
      </c>
      <c r="B83" s="214" t="s">
        <v>212</v>
      </c>
      <c r="C83" s="215" t="s">
        <v>212</v>
      </c>
      <c r="D83" s="215" t="s">
        <v>212</v>
      </c>
      <c r="E83" s="216" t="s">
        <v>212</v>
      </c>
      <c r="F83" s="81" t="s">
        <v>30</v>
      </c>
      <c r="G83" s="204">
        <v>1</v>
      </c>
      <c r="H83" s="205"/>
      <c r="I83" s="206">
        <v>2200000</v>
      </c>
      <c r="J83" s="207"/>
      <c r="K83" s="208"/>
      <c r="L83" s="206">
        <v>2200000</v>
      </c>
      <c r="M83" s="208"/>
    </row>
    <row r="84" spans="1:13" ht="15" thickBot="1" x14ac:dyDescent="0.35">
      <c r="A84" s="73" t="s">
        <v>270</v>
      </c>
      <c r="B84" s="71"/>
      <c r="C84" s="71"/>
      <c r="D84" s="71"/>
      <c r="E84" s="71"/>
      <c r="F84" s="71"/>
      <c r="G84" s="71"/>
      <c r="H84" s="71"/>
      <c r="I84" s="71"/>
      <c r="J84" s="71"/>
      <c r="K84" s="72"/>
      <c r="L84" s="238">
        <v>2860000</v>
      </c>
      <c r="M84" s="239"/>
    </row>
    <row r="85" spans="1:13" x14ac:dyDescent="0.3">
      <c r="A85" s="64" t="s">
        <v>169</v>
      </c>
      <c r="B85" s="211" t="s">
        <v>228</v>
      </c>
      <c r="C85" s="212"/>
      <c r="D85" s="212"/>
      <c r="E85" s="212"/>
      <c r="F85" s="212"/>
      <c r="G85" s="212"/>
      <c r="H85" s="212"/>
      <c r="I85" s="212"/>
      <c r="J85" s="212"/>
      <c r="K85" s="212"/>
      <c r="L85" s="212"/>
      <c r="M85" s="213"/>
    </row>
    <row r="86" spans="1:13" x14ac:dyDescent="0.3">
      <c r="A86" s="80">
        <v>13.1</v>
      </c>
      <c r="B86" s="214" t="s">
        <v>220</v>
      </c>
      <c r="C86" s="215"/>
      <c r="D86" s="215"/>
      <c r="E86" s="216"/>
      <c r="F86" s="81" t="s">
        <v>30</v>
      </c>
      <c r="G86" s="204">
        <v>1</v>
      </c>
      <c r="H86" s="205"/>
      <c r="I86" s="206">
        <v>385000.00000000006</v>
      </c>
      <c r="J86" s="207"/>
      <c r="K86" s="208"/>
      <c r="L86" s="206">
        <v>385000.00000000006</v>
      </c>
      <c r="M86" s="208"/>
    </row>
    <row r="87" spans="1:13" x14ac:dyDescent="0.3">
      <c r="A87" s="80">
        <v>13.2</v>
      </c>
      <c r="B87" s="214" t="s">
        <v>230</v>
      </c>
      <c r="C87" s="215" t="s">
        <v>213</v>
      </c>
      <c r="D87" s="215" t="s">
        <v>213</v>
      </c>
      <c r="E87" s="216" t="s">
        <v>213</v>
      </c>
      <c r="F87" s="81" t="s">
        <v>33</v>
      </c>
      <c r="G87" s="204">
        <v>166.2</v>
      </c>
      <c r="H87" s="205"/>
      <c r="I87" s="206">
        <v>59675.000000000007</v>
      </c>
      <c r="J87" s="207"/>
      <c r="K87" s="208"/>
      <c r="L87" s="206">
        <v>9917985</v>
      </c>
      <c r="M87" s="208"/>
    </row>
    <row r="88" spans="1:13" x14ac:dyDescent="0.3">
      <c r="A88" s="80">
        <v>13.3</v>
      </c>
      <c r="B88" s="214" t="s">
        <v>247</v>
      </c>
      <c r="C88" s="215"/>
      <c r="D88" s="215"/>
      <c r="E88" s="216"/>
      <c r="F88" s="81" t="s">
        <v>33</v>
      </c>
      <c r="G88" s="204">
        <v>8.51</v>
      </c>
      <c r="H88" s="205"/>
      <c r="I88" s="206">
        <v>99000.000000000015</v>
      </c>
      <c r="J88" s="207"/>
      <c r="K88" s="208"/>
      <c r="L88" s="206">
        <v>842490.00000000012</v>
      </c>
      <c r="M88" s="208"/>
    </row>
    <row r="89" spans="1:13" x14ac:dyDescent="0.3">
      <c r="A89" s="84">
        <v>13.4</v>
      </c>
      <c r="B89" s="214" t="s">
        <v>247</v>
      </c>
      <c r="C89" s="215"/>
      <c r="D89" s="215"/>
      <c r="E89" s="216"/>
      <c r="F89" s="81" t="s">
        <v>48</v>
      </c>
      <c r="G89" s="204">
        <v>5.7</v>
      </c>
      <c r="H89" s="205"/>
      <c r="I89" s="206">
        <v>55000.000000000007</v>
      </c>
      <c r="J89" s="207"/>
      <c r="K89" s="208"/>
      <c r="L89" s="206">
        <v>313500.00000000006</v>
      </c>
      <c r="M89" s="208"/>
    </row>
    <row r="90" spans="1:13" ht="15" thickBot="1" x14ac:dyDescent="0.35">
      <c r="A90" s="84">
        <v>13.5</v>
      </c>
      <c r="B90" s="233" t="s">
        <v>215</v>
      </c>
      <c r="C90" s="234" t="s">
        <v>215</v>
      </c>
      <c r="D90" s="234" t="s">
        <v>215</v>
      </c>
      <c r="E90" s="235" t="s">
        <v>215</v>
      </c>
      <c r="F90" s="81" t="s">
        <v>221</v>
      </c>
      <c r="G90" s="236">
        <v>1</v>
      </c>
      <c r="H90" s="237"/>
      <c r="I90" s="206">
        <v>385000.00000000006</v>
      </c>
      <c r="J90" s="207"/>
      <c r="K90" s="208"/>
      <c r="L90" s="206">
        <v>385000.00000000006</v>
      </c>
      <c r="M90" s="208"/>
    </row>
    <row r="91" spans="1:13" ht="15" thickBot="1" x14ac:dyDescent="0.35">
      <c r="A91" s="74" t="s">
        <v>271</v>
      </c>
      <c r="B91" s="55"/>
      <c r="C91" s="55"/>
      <c r="D91" s="55"/>
      <c r="E91" s="55"/>
      <c r="F91" s="55"/>
      <c r="G91" s="55"/>
      <c r="H91" s="55"/>
      <c r="I91" s="55"/>
      <c r="J91" s="55"/>
      <c r="K91" s="56"/>
      <c r="L91" s="224">
        <v>11843975</v>
      </c>
      <c r="M91" s="225"/>
    </row>
    <row r="92" spans="1:13" x14ac:dyDescent="0.3">
      <c r="A92" s="64" t="s">
        <v>173</v>
      </c>
      <c r="B92" s="211" t="s">
        <v>227</v>
      </c>
      <c r="C92" s="212"/>
      <c r="D92" s="212"/>
      <c r="E92" s="212"/>
      <c r="F92" s="212"/>
      <c r="G92" s="212"/>
      <c r="H92" s="212"/>
      <c r="I92" s="212"/>
      <c r="J92" s="212"/>
      <c r="K92" s="212"/>
      <c r="L92" s="212"/>
      <c r="M92" s="213"/>
    </row>
    <row r="93" spans="1:13" x14ac:dyDescent="0.3">
      <c r="A93" s="80">
        <v>14.1</v>
      </c>
      <c r="B93" s="214" t="s">
        <v>222</v>
      </c>
      <c r="C93" s="215"/>
      <c r="D93" s="215"/>
      <c r="E93" s="216"/>
      <c r="F93" s="81" t="s">
        <v>33</v>
      </c>
      <c r="G93" s="231">
        <v>34.049999999999997</v>
      </c>
      <c r="H93" s="232"/>
      <c r="I93" s="206">
        <v>9900</v>
      </c>
      <c r="J93" s="207"/>
      <c r="K93" s="208"/>
      <c r="L93" s="206">
        <v>337095</v>
      </c>
      <c r="M93" s="208"/>
    </row>
    <row r="94" spans="1:13" x14ac:dyDescent="0.3">
      <c r="A94" s="80">
        <v>14.2</v>
      </c>
      <c r="B94" s="214" t="s">
        <v>242</v>
      </c>
      <c r="C94" s="215"/>
      <c r="D94" s="215"/>
      <c r="E94" s="216"/>
      <c r="F94" s="81" t="s">
        <v>33</v>
      </c>
      <c r="G94" s="231">
        <v>34.049999999999997</v>
      </c>
      <c r="H94" s="232"/>
      <c r="I94" s="206">
        <v>60500.000000000007</v>
      </c>
      <c r="J94" s="207"/>
      <c r="K94" s="208"/>
      <c r="L94" s="206">
        <v>2060025</v>
      </c>
      <c r="M94" s="208"/>
    </row>
    <row r="95" spans="1:13" x14ac:dyDescent="0.3">
      <c r="A95" s="80">
        <v>14.3</v>
      </c>
      <c r="B95" s="214" t="s">
        <v>223</v>
      </c>
      <c r="C95" s="215"/>
      <c r="D95" s="215"/>
      <c r="E95" s="216"/>
      <c r="F95" s="81" t="s">
        <v>33</v>
      </c>
      <c r="G95" s="231">
        <v>142.86000000000001</v>
      </c>
      <c r="H95" s="232"/>
      <c r="I95" s="206">
        <v>25300.000000000004</v>
      </c>
      <c r="J95" s="207"/>
      <c r="K95" s="208"/>
      <c r="L95" s="206">
        <v>3614358.0000000009</v>
      </c>
      <c r="M95" s="208"/>
    </row>
    <row r="96" spans="1:13" x14ac:dyDescent="0.3">
      <c r="A96" s="84">
        <v>14.4</v>
      </c>
      <c r="B96" s="214" t="s">
        <v>224</v>
      </c>
      <c r="C96" s="215" t="s">
        <v>213</v>
      </c>
      <c r="D96" s="215" t="s">
        <v>213</v>
      </c>
      <c r="E96" s="216" t="s">
        <v>213</v>
      </c>
      <c r="F96" s="81" t="s">
        <v>33</v>
      </c>
      <c r="G96" s="231">
        <v>142.86000000000001</v>
      </c>
      <c r="H96" s="232"/>
      <c r="I96" s="206">
        <v>43142</v>
      </c>
      <c r="J96" s="207"/>
      <c r="K96" s="208"/>
      <c r="L96" s="206">
        <v>6163266.120000001</v>
      </c>
      <c r="M96" s="208"/>
    </row>
    <row r="97" spans="1:13" x14ac:dyDescent="0.3">
      <c r="A97" s="84">
        <v>14.5</v>
      </c>
      <c r="B97" s="214" t="s">
        <v>225</v>
      </c>
      <c r="C97" s="215" t="s">
        <v>213</v>
      </c>
      <c r="D97" s="215" t="s">
        <v>213</v>
      </c>
      <c r="E97" s="216" t="s">
        <v>213</v>
      </c>
      <c r="F97" s="81" t="s">
        <v>48</v>
      </c>
      <c r="G97" s="231">
        <v>14.5</v>
      </c>
      <c r="H97" s="232"/>
      <c r="I97" s="206">
        <v>59675.000000000007</v>
      </c>
      <c r="J97" s="207"/>
      <c r="K97" s="208"/>
      <c r="L97" s="206">
        <v>865287.50000000012</v>
      </c>
      <c r="M97" s="208"/>
    </row>
    <row r="98" spans="1:13" x14ac:dyDescent="0.3">
      <c r="A98" s="84">
        <v>14.6</v>
      </c>
      <c r="B98" s="214" t="s">
        <v>226</v>
      </c>
      <c r="C98" s="215"/>
      <c r="D98" s="215"/>
      <c r="E98" s="216"/>
      <c r="F98" s="81" t="s">
        <v>33</v>
      </c>
      <c r="G98" s="231">
        <v>15.72</v>
      </c>
      <c r="H98" s="232"/>
      <c r="I98" s="206">
        <v>216590.00000000003</v>
      </c>
      <c r="J98" s="207"/>
      <c r="K98" s="208"/>
      <c r="L98" s="206">
        <v>3404794.8000000007</v>
      </c>
      <c r="M98" s="208"/>
    </row>
    <row r="99" spans="1:13" x14ac:dyDescent="0.3">
      <c r="A99" s="84">
        <v>14.7</v>
      </c>
      <c r="B99" s="214" t="s">
        <v>245</v>
      </c>
      <c r="C99" s="215"/>
      <c r="D99" s="215"/>
      <c r="E99" s="216"/>
      <c r="F99" s="81" t="s">
        <v>48</v>
      </c>
      <c r="G99" s="204">
        <v>20</v>
      </c>
      <c r="H99" s="205"/>
      <c r="I99" s="206">
        <v>33000</v>
      </c>
      <c r="J99" s="207"/>
      <c r="K99" s="208"/>
      <c r="L99" s="206">
        <v>660000</v>
      </c>
      <c r="M99" s="208"/>
    </row>
    <row r="100" spans="1:13" x14ac:dyDescent="0.3">
      <c r="A100" s="84">
        <v>14.8</v>
      </c>
      <c r="B100" s="214" t="s">
        <v>246</v>
      </c>
      <c r="C100" s="215"/>
      <c r="D100" s="215"/>
      <c r="E100" s="216"/>
      <c r="F100" s="81" t="s">
        <v>221</v>
      </c>
      <c r="G100" s="204">
        <v>2</v>
      </c>
      <c r="H100" s="205"/>
      <c r="I100" s="206">
        <v>2035000.0000000002</v>
      </c>
      <c r="J100" s="207"/>
      <c r="K100" s="208"/>
      <c r="L100" s="206">
        <v>4070000.0000000005</v>
      </c>
      <c r="M100" s="208"/>
    </row>
    <row r="101" spans="1:13" x14ac:dyDescent="0.3">
      <c r="A101" s="84">
        <v>14.9</v>
      </c>
      <c r="B101" s="214" t="s">
        <v>266</v>
      </c>
      <c r="C101" s="215"/>
      <c r="D101" s="215"/>
      <c r="E101" s="216"/>
      <c r="F101" s="81" t="s">
        <v>221</v>
      </c>
      <c r="G101" s="204">
        <v>2</v>
      </c>
      <c r="H101" s="205"/>
      <c r="I101" s="206">
        <v>440000.00000000006</v>
      </c>
      <c r="J101" s="207"/>
      <c r="K101" s="208"/>
      <c r="L101" s="206">
        <v>880000.00000000012</v>
      </c>
      <c r="M101" s="208"/>
    </row>
    <row r="102" spans="1:13" x14ac:dyDescent="0.3">
      <c r="A102" s="84">
        <v>14.1</v>
      </c>
      <c r="B102" s="214" t="s">
        <v>229</v>
      </c>
      <c r="C102" s="215" t="s">
        <v>217</v>
      </c>
      <c r="D102" s="215" t="s">
        <v>217</v>
      </c>
      <c r="E102" s="216" t="s">
        <v>217</v>
      </c>
      <c r="F102" s="81" t="s">
        <v>33</v>
      </c>
      <c r="G102" s="204">
        <v>37.53</v>
      </c>
      <c r="H102" s="205"/>
      <c r="I102" s="206">
        <v>27500.000000000004</v>
      </c>
      <c r="J102" s="207"/>
      <c r="K102" s="208"/>
      <c r="L102" s="206">
        <v>1032075.0000000001</v>
      </c>
      <c r="M102" s="208"/>
    </row>
    <row r="103" spans="1:13" ht="15" thickBot="1" x14ac:dyDescent="0.35">
      <c r="A103" s="84">
        <v>14.11</v>
      </c>
      <c r="B103" s="214" t="s">
        <v>215</v>
      </c>
      <c r="C103" s="215" t="s">
        <v>215</v>
      </c>
      <c r="D103" s="215" t="s">
        <v>215</v>
      </c>
      <c r="E103" s="216" t="s">
        <v>215</v>
      </c>
      <c r="F103" s="81" t="s">
        <v>221</v>
      </c>
      <c r="G103" s="204">
        <v>1</v>
      </c>
      <c r="H103" s="205"/>
      <c r="I103" s="206">
        <v>385000.00000000006</v>
      </c>
      <c r="J103" s="207"/>
      <c r="K103" s="208"/>
      <c r="L103" s="206">
        <v>385000.00000000006</v>
      </c>
      <c r="M103" s="208"/>
    </row>
    <row r="104" spans="1:13" ht="15" thickBot="1" x14ac:dyDescent="0.35">
      <c r="A104" s="74" t="s">
        <v>272</v>
      </c>
      <c r="B104" s="55"/>
      <c r="C104" s="55"/>
      <c r="D104" s="55"/>
      <c r="E104" s="55"/>
      <c r="F104" s="55"/>
      <c r="G104" s="55"/>
      <c r="H104" s="55"/>
      <c r="I104" s="55"/>
      <c r="J104" s="55"/>
      <c r="K104" s="56"/>
      <c r="L104" s="224">
        <v>23471901.420000002</v>
      </c>
      <c r="M104" s="225"/>
    </row>
    <row r="105" spans="1:13" x14ac:dyDescent="0.3">
      <c r="A105" s="64" t="s">
        <v>366</v>
      </c>
      <c r="B105" s="211" t="s">
        <v>232</v>
      </c>
      <c r="C105" s="212"/>
      <c r="D105" s="212"/>
      <c r="E105" s="212"/>
      <c r="F105" s="212"/>
      <c r="G105" s="212"/>
      <c r="H105" s="212"/>
      <c r="I105" s="212"/>
      <c r="J105" s="212"/>
      <c r="K105" s="212"/>
      <c r="L105" s="212"/>
      <c r="M105" s="213"/>
    </row>
    <row r="106" spans="1:13" x14ac:dyDescent="0.3">
      <c r="A106" s="80">
        <v>15.1</v>
      </c>
      <c r="B106" s="214" t="s">
        <v>233</v>
      </c>
      <c r="C106" s="215"/>
      <c r="D106" s="215"/>
      <c r="E106" s="216"/>
      <c r="F106" s="81" t="s">
        <v>30</v>
      </c>
      <c r="G106" s="204">
        <v>1</v>
      </c>
      <c r="H106" s="205"/>
      <c r="I106" s="206">
        <v>594000</v>
      </c>
      <c r="J106" s="207"/>
      <c r="K106" s="208"/>
      <c r="L106" s="206">
        <v>594000</v>
      </c>
      <c r="M106" s="208"/>
    </row>
    <row r="107" spans="1:13" x14ac:dyDescent="0.3">
      <c r="A107" s="80">
        <v>15.2</v>
      </c>
      <c r="B107" s="214" t="s">
        <v>234</v>
      </c>
      <c r="C107" s="215"/>
      <c r="D107" s="215"/>
      <c r="E107" s="216"/>
      <c r="F107" s="81" t="s">
        <v>48</v>
      </c>
      <c r="G107" s="204">
        <v>72.2</v>
      </c>
      <c r="H107" s="205"/>
      <c r="I107" s="206">
        <v>24200.000000000004</v>
      </c>
      <c r="J107" s="207"/>
      <c r="K107" s="208"/>
      <c r="L107" s="206">
        <v>1747240.0000000002</v>
      </c>
      <c r="M107" s="208"/>
    </row>
    <row r="108" spans="1:13" x14ac:dyDescent="0.3">
      <c r="A108" s="84">
        <v>15.3</v>
      </c>
      <c r="B108" s="214" t="s">
        <v>241</v>
      </c>
      <c r="C108" s="215"/>
      <c r="D108" s="215"/>
      <c r="E108" s="216"/>
      <c r="F108" s="81" t="s">
        <v>33</v>
      </c>
      <c r="G108" s="204">
        <v>17.21</v>
      </c>
      <c r="H108" s="205"/>
      <c r="I108" s="206">
        <v>9900</v>
      </c>
      <c r="J108" s="207"/>
      <c r="K108" s="208"/>
      <c r="L108" s="206">
        <v>170379</v>
      </c>
      <c r="M108" s="208"/>
    </row>
    <row r="109" spans="1:13" x14ac:dyDescent="0.3">
      <c r="A109" s="84">
        <v>15.4</v>
      </c>
      <c r="B109" s="214" t="s">
        <v>242</v>
      </c>
      <c r="C109" s="215"/>
      <c r="D109" s="215"/>
      <c r="E109" s="216"/>
      <c r="F109" s="81" t="s">
        <v>33</v>
      </c>
      <c r="G109" s="204">
        <v>17.21</v>
      </c>
      <c r="H109" s="205"/>
      <c r="I109" s="206">
        <v>60500.000000000007</v>
      </c>
      <c r="J109" s="207"/>
      <c r="K109" s="208"/>
      <c r="L109" s="206">
        <v>1041205.0000000002</v>
      </c>
      <c r="M109" s="208"/>
    </row>
    <row r="110" spans="1:13" x14ac:dyDescent="0.3">
      <c r="A110" s="84">
        <v>15.5</v>
      </c>
      <c r="B110" s="214" t="s">
        <v>235</v>
      </c>
      <c r="C110" s="215"/>
      <c r="D110" s="215"/>
      <c r="E110" s="216"/>
      <c r="F110" s="81" t="s">
        <v>33</v>
      </c>
      <c r="G110" s="204">
        <v>19.55</v>
      </c>
      <c r="H110" s="205"/>
      <c r="I110" s="206">
        <v>25300.000000000004</v>
      </c>
      <c r="J110" s="207"/>
      <c r="K110" s="208"/>
      <c r="L110" s="206">
        <v>494615.00000000012</v>
      </c>
      <c r="M110" s="208"/>
    </row>
    <row r="111" spans="1:13" x14ac:dyDescent="0.3">
      <c r="A111" s="84">
        <v>15.6</v>
      </c>
      <c r="B111" s="214" t="s">
        <v>236</v>
      </c>
      <c r="C111" s="215" t="s">
        <v>213</v>
      </c>
      <c r="D111" s="215" t="s">
        <v>213</v>
      </c>
      <c r="E111" s="216" t="s">
        <v>213</v>
      </c>
      <c r="F111" s="81" t="s">
        <v>33</v>
      </c>
      <c r="G111" s="204">
        <v>19.55</v>
      </c>
      <c r="H111" s="205"/>
      <c r="I111" s="206">
        <v>59675.000000000007</v>
      </c>
      <c r="J111" s="207"/>
      <c r="K111" s="208"/>
      <c r="L111" s="206">
        <v>1166646.2500000002</v>
      </c>
      <c r="M111" s="208"/>
    </row>
    <row r="112" spans="1:13" x14ac:dyDescent="0.3">
      <c r="A112" s="84">
        <v>15.7</v>
      </c>
      <c r="B112" s="214" t="s">
        <v>238</v>
      </c>
      <c r="C112" s="215"/>
      <c r="D112" s="215"/>
      <c r="E112" s="216"/>
      <c r="F112" s="81" t="s">
        <v>33</v>
      </c>
      <c r="G112" s="204">
        <v>25.3</v>
      </c>
      <c r="H112" s="205"/>
      <c r="I112" s="206">
        <v>25300.000000000004</v>
      </c>
      <c r="J112" s="207"/>
      <c r="K112" s="208"/>
      <c r="L112" s="206">
        <v>640090.00000000012</v>
      </c>
      <c r="M112" s="208"/>
    </row>
    <row r="113" spans="1:13" x14ac:dyDescent="0.3">
      <c r="A113" s="84">
        <v>15.8</v>
      </c>
      <c r="B113" s="214" t="s">
        <v>237</v>
      </c>
      <c r="C113" s="215" t="s">
        <v>213</v>
      </c>
      <c r="D113" s="215" t="s">
        <v>213</v>
      </c>
      <c r="E113" s="216" t="s">
        <v>213</v>
      </c>
      <c r="F113" s="81" t="s">
        <v>33</v>
      </c>
      <c r="G113" s="204">
        <v>25.3</v>
      </c>
      <c r="H113" s="205"/>
      <c r="I113" s="206">
        <v>43142</v>
      </c>
      <c r="J113" s="207"/>
      <c r="K113" s="208"/>
      <c r="L113" s="206">
        <v>1091492.6000000001</v>
      </c>
      <c r="M113" s="208"/>
    </row>
    <row r="114" spans="1:13" x14ac:dyDescent="0.3">
      <c r="A114" s="84">
        <v>15.9</v>
      </c>
      <c r="B114" s="214" t="s">
        <v>239</v>
      </c>
      <c r="C114" s="215"/>
      <c r="D114" s="215"/>
      <c r="E114" s="216"/>
      <c r="F114" s="78" t="s">
        <v>221</v>
      </c>
      <c r="G114" s="229">
        <v>2</v>
      </c>
      <c r="H114" s="230"/>
      <c r="I114" s="206">
        <v>1000000</v>
      </c>
      <c r="J114" s="207"/>
      <c r="K114" s="208"/>
      <c r="L114" s="206">
        <v>2000000</v>
      </c>
      <c r="M114" s="208"/>
    </row>
    <row r="115" spans="1:13" x14ac:dyDescent="0.3">
      <c r="A115" s="84">
        <v>15.1</v>
      </c>
      <c r="B115" s="214" t="s">
        <v>303</v>
      </c>
      <c r="C115" s="215"/>
      <c r="D115" s="215"/>
      <c r="E115" s="216"/>
      <c r="F115" s="78" t="s">
        <v>33</v>
      </c>
      <c r="G115" s="229">
        <v>10</v>
      </c>
      <c r="H115" s="230"/>
      <c r="I115" s="206">
        <v>125000</v>
      </c>
      <c r="J115" s="207"/>
      <c r="K115" s="208"/>
      <c r="L115" s="206">
        <v>1250000</v>
      </c>
      <c r="M115" s="208"/>
    </row>
    <row r="116" spans="1:13" x14ac:dyDescent="0.3">
      <c r="A116" s="84">
        <v>15.11</v>
      </c>
      <c r="B116" s="214" t="s">
        <v>216</v>
      </c>
      <c r="C116" s="215" t="s">
        <v>216</v>
      </c>
      <c r="D116" s="215" t="s">
        <v>216</v>
      </c>
      <c r="E116" s="216" t="s">
        <v>216</v>
      </c>
      <c r="F116" s="81" t="s">
        <v>221</v>
      </c>
      <c r="G116" s="204">
        <v>5</v>
      </c>
      <c r="H116" s="205"/>
      <c r="I116" s="206">
        <v>1320000</v>
      </c>
      <c r="J116" s="207"/>
      <c r="K116" s="208"/>
      <c r="L116" s="206">
        <v>6600000</v>
      </c>
      <c r="M116" s="208"/>
    </row>
    <row r="117" spans="1:13" x14ac:dyDescent="0.3">
      <c r="A117" s="84">
        <v>15.12</v>
      </c>
      <c r="B117" s="214" t="s">
        <v>240</v>
      </c>
      <c r="C117" s="215" t="s">
        <v>216</v>
      </c>
      <c r="D117" s="215" t="s">
        <v>216</v>
      </c>
      <c r="E117" s="216" t="s">
        <v>216</v>
      </c>
      <c r="F117" s="81" t="s">
        <v>221</v>
      </c>
      <c r="G117" s="204">
        <v>3</v>
      </c>
      <c r="H117" s="205"/>
      <c r="I117" s="206">
        <v>300000</v>
      </c>
      <c r="J117" s="207"/>
      <c r="K117" s="208"/>
      <c r="L117" s="206">
        <v>900000</v>
      </c>
      <c r="M117" s="208"/>
    </row>
    <row r="118" spans="1:13" x14ac:dyDescent="0.3">
      <c r="A118" s="84">
        <v>15.13</v>
      </c>
      <c r="B118" s="214" t="s">
        <v>268</v>
      </c>
      <c r="C118" s="215"/>
      <c r="D118" s="215"/>
      <c r="E118" s="216"/>
      <c r="F118" s="81" t="s">
        <v>30</v>
      </c>
      <c r="G118" s="204">
        <v>1</v>
      </c>
      <c r="H118" s="205"/>
      <c r="I118" s="206">
        <v>2200000</v>
      </c>
      <c r="J118" s="207"/>
      <c r="K118" s="208"/>
      <c r="L118" s="206">
        <v>2200000</v>
      </c>
      <c r="M118" s="208"/>
    </row>
    <row r="119" spans="1:13" x14ac:dyDescent="0.3">
      <c r="A119" s="84">
        <v>15.14</v>
      </c>
      <c r="B119" s="214" t="s">
        <v>243</v>
      </c>
      <c r="C119" s="215"/>
      <c r="D119" s="215"/>
      <c r="E119" s="216"/>
      <c r="F119" s="81" t="s">
        <v>221</v>
      </c>
      <c r="G119" s="204">
        <v>5</v>
      </c>
      <c r="H119" s="205"/>
      <c r="I119" s="206">
        <v>49500.000000000007</v>
      </c>
      <c r="J119" s="207"/>
      <c r="K119" s="208"/>
      <c r="L119" s="206">
        <v>247500.00000000003</v>
      </c>
      <c r="M119" s="208"/>
    </row>
    <row r="120" spans="1:13" x14ac:dyDescent="0.3">
      <c r="A120" s="84">
        <v>15.15</v>
      </c>
      <c r="B120" s="214" t="s">
        <v>244</v>
      </c>
      <c r="C120" s="215"/>
      <c r="D120" s="215"/>
      <c r="E120" s="216"/>
      <c r="F120" s="81" t="s">
        <v>221</v>
      </c>
      <c r="G120" s="204">
        <v>2</v>
      </c>
      <c r="H120" s="205"/>
      <c r="I120" s="206">
        <v>49500.000000000007</v>
      </c>
      <c r="J120" s="207"/>
      <c r="K120" s="208"/>
      <c r="L120" s="206">
        <v>99000.000000000015</v>
      </c>
      <c r="M120" s="208"/>
    </row>
    <row r="121" spans="1:13" x14ac:dyDescent="0.3">
      <c r="A121" s="84">
        <v>15.16</v>
      </c>
      <c r="B121" s="214" t="s">
        <v>267</v>
      </c>
      <c r="C121" s="215"/>
      <c r="D121" s="215"/>
      <c r="E121" s="216"/>
      <c r="F121" s="81" t="s">
        <v>221</v>
      </c>
      <c r="G121" s="204">
        <v>4</v>
      </c>
      <c r="H121" s="205"/>
      <c r="I121" s="206">
        <v>66000</v>
      </c>
      <c r="J121" s="207"/>
      <c r="K121" s="208"/>
      <c r="L121" s="206">
        <v>264000</v>
      </c>
      <c r="M121" s="208"/>
    </row>
    <row r="122" spans="1:13" x14ac:dyDescent="0.3">
      <c r="A122" s="84">
        <v>15.17</v>
      </c>
      <c r="B122" s="214" t="s">
        <v>323</v>
      </c>
      <c r="C122" s="215"/>
      <c r="D122" s="215"/>
      <c r="E122" s="216"/>
      <c r="F122" s="81" t="s">
        <v>37</v>
      </c>
      <c r="G122" s="204">
        <v>2</v>
      </c>
      <c r="H122" s="205"/>
      <c r="I122" s="206">
        <v>400000</v>
      </c>
      <c r="J122" s="207"/>
      <c r="K122" s="208"/>
      <c r="L122" s="206">
        <v>800000</v>
      </c>
      <c r="M122" s="208"/>
    </row>
    <row r="123" spans="1:13" ht="15" thickBot="1" x14ac:dyDescent="0.35">
      <c r="A123" s="84">
        <v>15.18</v>
      </c>
      <c r="B123" s="214" t="s">
        <v>215</v>
      </c>
      <c r="C123" s="215" t="s">
        <v>215</v>
      </c>
      <c r="D123" s="215" t="s">
        <v>215</v>
      </c>
      <c r="E123" s="216" t="s">
        <v>215</v>
      </c>
      <c r="F123" s="81" t="s">
        <v>221</v>
      </c>
      <c r="G123" s="204">
        <v>1</v>
      </c>
      <c r="H123" s="205"/>
      <c r="I123" s="206">
        <v>385000.00000000006</v>
      </c>
      <c r="J123" s="207"/>
      <c r="K123" s="208"/>
      <c r="L123" s="206">
        <v>385000.00000000006</v>
      </c>
      <c r="M123" s="208"/>
    </row>
    <row r="124" spans="1:13" ht="15" thickBot="1" x14ac:dyDescent="0.35">
      <c r="A124" s="74" t="s">
        <v>273</v>
      </c>
      <c r="B124" s="55"/>
      <c r="C124" s="55"/>
      <c r="D124" s="55"/>
      <c r="E124" s="55"/>
      <c r="F124" s="55"/>
      <c r="G124" s="55"/>
      <c r="H124" s="55"/>
      <c r="I124" s="55"/>
      <c r="J124" s="55"/>
      <c r="K124" s="56"/>
      <c r="L124" s="224">
        <v>21691167.850000001</v>
      </c>
      <c r="M124" s="225"/>
    </row>
    <row r="125" spans="1:13" x14ac:dyDescent="0.3">
      <c r="A125" s="64" t="s">
        <v>367</v>
      </c>
      <c r="B125" s="211" t="s">
        <v>248</v>
      </c>
      <c r="C125" s="212"/>
      <c r="D125" s="212"/>
      <c r="E125" s="212"/>
      <c r="F125" s="212"/>
      <c r="G125" s="212"/>
      <c r="H125" s="212"/>
      <c r="I125" s="212"/>
      <c r="J125" s="212"/>
      <c r="K125" s="212"/>
      <c r="L125" s="212"/>
      <c r="M125" s="213"/>
    </row>
    <row r="126" spans="1:13" x14ac:dyDescent="0.3">
      <c r="A126" s="66">
        <v>16.100000000000001</v>
      </c>
      <c r="B126" s="214" t="s">
        <v>249</v>
      </c>
      <c r="C126" s="215"/>
      <c r="D126" s="215"/>
      <c r="E126" s="216"/>
      <c r="F126" s="81" t="s">
        <v>33</v>
      </c>
      <c r="G126" s="204">
        <v>150</v>
      </c>
      <c r="H126" s="205"/>
      <c r="I126" s="206">
        <v>31900.000000000004</v>
      </c>
      <c r="J126" s="207"/>
      <c r="K126" s="208"/>
      <c r="L126" s="206">
        <v>4785000.0000000009</v>
      </c>
      <c r="M126" s="208"/>
    </row>
    <row r="127" spans="1:13" x14ac:dyDescent="0.3">
      <c r="A127" s="66">
        <v>16.2</v>
      </c>
      <c r="B127" s="214" t="s">
        <v>231</v>
      </c>
      <c r="C127" s="215"/>
      <c r="D127" s="215"/>
      <c r="E127" s="216"/>
      <c r="F127" s="81" t="s">
        <v>48</v>
      </c>
      <c r="G127" s="204">
        <v>48</v>
      </c>
      <c r="H127" s="205"/>
      <c r="I127" s="206">
        <v>95480.000000000015</v>
      </c>
      <c r="J127" s="207"/>
      <c r="K127" s="208"/>
      <c r="L127" s="206">
        <v>4583040.0000000009</v>
      </c>
      <c r="M127" s="208"/>
    </row>
    <row r="128" spans="1:13" x14ac:dyDescent="0.3">
      <c r="A128" s="66">
        <v>16.3</v>
      </c>
      <c r="B128" s="214" t="s">
        <v>263</v>
      </c>
      <c r="C128" s="215"/>
      <c r="D128" s="215"/>
      <c r="E128" s="216"/>
      <c r="F128" s="81" t="s">
        <v>48</v>
      </c>
      <c r="G128" s="204">
        <v>70.599999999999994</v>
      </c>
      <c r="H128" s="205"/>
      <c r="I128" s="206">
        <v>95480.000000000015</v>
      </c>
      <c r="J128" s="207"/>
      <c r="K128" s="208"/>
      <c r="L128" s="206">
        <v>6740888.0000000009</v>
      </c>
      <c r="M128" s="208"/>
    </row>
    <row r="129" spans="1:13" x14ac:dyDescent="0.3">
      <c r="A129" s="66">
        <v>16.399999999999999</v>
      </c>
      <c r="B129" s="214" t="s">
        <v>247</v>
      </c>
      <c r="C129" s="215"/>
      <c r="D129" s="215"/>
      <c r="E129" s="216"/>
      <c r="F129" s="81" t="s">
        <v>33</v>
      </c>
      <c r="G129" s="204">
        <v>260.92</v>
      </c>
      <c r="H129" s="205"/>
      <c r="I129" s="206">
        <v>99000.000000000015</v>
      </c>
      <c r="J129" s="207"/>
      <c r="K129" s="208"/>
      <c r="L129" s="206">
        <v>25831080.000000004</v>
      </c>
      <c r="M129" s="208"/>
    </row>
    <row r="130" spans="1:13" x14ac:dyDescent="0.3">
      <c r="A130" s="66">
        <v>16.5</v>
      </c>
      <c r="B130" s="214" t="s">
        <v>247</v>
      </c>
      <c r="C130" s="215"/>
      <c r="D130" s="215"/>
      <c r="E130" s="216"/>
      <c r="F130" s="81" t="s">
        <v>48</v>
      </c>
      <c r="G130" s="204">
        <v>70.3</v>
      </c>
      <c r="H130" s="205"/>
      <c r="I130" s="206">
        <v>55000.000000000007</v>
      </c>
      <c r="J130" s="207"/>
      <c r="K130" s="208"/>
      <c r="L130" s="206">
        <v>3866500.0000000005</v>
      </c>
      <c r="M130" s="208"/>
    </row>
    <row r="131" spans="1:13" x14ac:dyDescent="0.3">
      <c r="A131" s="66">
        <v>16.600000000000001</v>
      </c>
      <c r="B131" s="214" t="s">
        <v>251</v>
      </c>
      <c r="C131" s="215"/>
      <c r="D131" s="215"/>
      <c r="E131" s="216"/>
      <c r="F131" s="81" t="s">
        <v>33</v>
      </c>
      <c r="G131" s="204">
        <v>190</v>
      </c>
      <c r="H131" s="205"/>
      <c r="I131" s="206">
        <v>58300.000000000007</v>
      </c>
      <c r="J131" s="207"/>
      <c r="K131" s="208"/>
      <c r="L131" s="206">
        <v>11077000.000000002</v>
      </c>
      <c r="M131" s="208"/>
    </row>
    <row r="132" spans="1:13" x14ac:dyDescent="0.3">
      <c r="A132" s="66">
        <v>16.7</v>
      </c>
      <c r="B132" s="214" t="s">
        <v>250</v>
      </c>
      <c r="C132" s="215"/>
      <c r="D132" s="215"/>
      <c r="E132" s="216"/>
      <c r="F132" s="81" t="s">
        <v>48</v>
      </c>
      <c r="G132" s="204">
        <v>21</v>
      </c>
      <c r="H132" s="205"/>
      <c r="I132" s="206">
        <v>44000</v>
      </c>
      <c r="J132" s="207"/>
      <c r="K132" s="208"/>
      <c r="L132" s="206">
        <v>924000</v>
      </c>
      <c r="M132" s="208"/>
    </row>
    <row r="133" spans="1:13" x14ac:dyDescent="0.3">
      <c r="A133" s="66">
        <v>16.8</v>
      </c>
      <c r="B133" s="214" t="s">
        <v>252</v>
      </c>
      <c r="C133" s="215"/>
      <c r="D133" s="215"/>
      <c r="E133" s="216"/>
      <c r="F133" s="81" t="s">
        <v>33</v>
      </c>
      <c r="G133" s="204">
        <v>190</v>
      </c>
      <c r="H133" s="205"/>
      <c r="I133" s="206">
        <v>25300.000000000004</v>
      </c>
      <c r="J133" s="207"/>
      <c r="K133" s="208"/>
      <c r="L133" s="206">
        <v>4807000.0000000009</v>
      </c>
      <c r="M133" s="208"/>
    </row>
    <row r="134" spans="1:13" x14ac:dyDescent="0.3">
      <c r="A134" s="66">
        <v>16.899999999999999</v>
      </c>
      <c r="B134" s="214" t="s">
        <v>253</v>
      </c>
      <c r="C134" s="215" t="s">
        <v>213</v>
      </c>
      <c r="D134" s="215" t="s">
        <v>213</v>
      </c>
      <c r="E134" s="216" t="s">
        <v>213</v>
      </c>
      <c r="F134" s="81" t="s">
        <v>33</v>
      </c>
      <c r="G134" s="204">
        <v>190</v>
      </c>
      <c r="H134" s="205"/>
      <c r="I134" s="206">
        <v>43142</v>
      </c>
      <c r="J134" s="207"/>
      <c r="K134" s="208"/>
      <c r="L134" s="206">
        <v>8196980</v>
      </c>
      <c r="M134" s="208"/>
    </row>
    <row r="135" spans="1:13" x14ac:dyDescent="0.3">
      <c r="A135" s="66">
        <v>16.100000000000001</v>
      </c>
      <c r="B135" s="214" t="s">
        <v>255</v>
      </c>
      <c r="C135" s="215"/>
      <c r="D135" s="215"/>
      <c r="E135" s="216"/>
      <c r="F135" s="81" t="s">
        <v>33</v>
      </c>
      <c r="G135" s="204">
        <v>190</v>
      </c>
      <c r="H135" s="205"/>
      <c r="I135" s="206">
        <v>30800.000000000004</v>
      </c>
      <c r="J135" s="207"/>
      <c r="K135" s="208"/>
      <c r="L135" s="206">
        <v>5852000.0000000009</v>
      </c>
      <c r="M135" s="208"/>
    </row>
    <row r="136" spans="1:13" x14ac:dyDescent="0.3">
      <c r="A136" s="65">
        <v>16.11</v>
      </c>
      <c r="B136" s="214" t="s">
        <v>254</v>
      </c>
      <c r="C136" s="215" t="s">
        <v>213</v>
      </c>
      <c r="D136" s="215" t="s">
        <v>213</v>
      </c>
      <c r="E136" s="216" t="s">
        <v>213</v>
      </c>
      <c r="F136" s="81" t="s">
        <v>33</v>
      </c>
      <c r="G136" s="204">
        <v>135.6</v>
      </c>
      <c r="H136" s="205"/>
      <c r="I136" s="206">
        <v>59675.000000000007</v>
      </c>
      <c r="J136" s="207"/>
      <c r="K136" s="208"/>
      <c r="L136" s="206">
        <v>8091930.0000000009</v>
      </c>
      <c r="M136" s="208"/>
    </row>
    <row r="137" spans="1:13" x14ac:dyDescent="0.3">
      <c r="A137" s="65">
        <v>16.12</v>
      </c>
      <c r="B137" s="214" t="s">
        <v>269</v>
      </c>
      <c r="C137" s="215" t="s">
        <v>213</v>
      </c>
      <c r="D137" s="215" t="s">
        <v>213</v>
      </c>
      <c r="E137" s="216" t="s">
        <v>213</v>
      </c>
      <c r="F137" s="81" t="s">
        <v>30</v>
      </c>
      <c r="G137" s="204">
        <v>1</v>
      </c>
      <c r="H137" s="205"/>
      <c r="I137" s="206">
        <v>2200000</v>
      </c>
      <c r="J137" s="207"/>
      <c r="K137" s="208"/>
      <c r="L137" s="206">
        <v>2200000</v>
      </c>
      <c r="M137" s="208"/>
    </row>
    <row r="138" spans="1:13" x14ac:dyDescent="0.3">
      <c r="A138" s="65">
        <v>16.13</v>
      </c>
      <c r="B138" s="214" t="s">
        <v>256</v>
      </c>
      <c r="C138" s="215"/>
      <c r="D138" s="215"/>
      <c r="E138" s="216"/>
      <c r="F138" s="81" t="s">
        <v>221</v>
      </c>
      <c r="G138" s="204">
        <v>8</v>
      </c>
      <c r="H138" s="205"/>
      <c r="I138" s="206">
        <v>49500.000000000007</v>
      </c>
      <c r="J138" s="207"/>
      <c r="K138" s="208"/>
      <c r="L138" s="206">
        <v>396000.00000000006</v>
      </c>
      <c r="M138" s="208"/>
    </row>
    <row r="139" spans="1:13" x14ac:dyDescent="0.3">
      <c r="A139" s="65">
        <v>16.14</v>
      </c>
      <c r="B139" s="214" t="s">
        <v>244</v>
      </c>
      <c r="C139" s="215"/>
      <c r="D139" s="215"/>
      <c r="E139" s="216"/>
      <c r="F139" s="81" t="s">
        <v>221</v>
      </c>
      <c r="G139" s="204">
        <v>2</v>
      </c>
      <c r="H139" s="205"/>
      <c r="I139" s="206">
        <v>49500.000000000007</v>
      </c>
      <c r="J139" s="207"/>
      <c r="K139" s="208"/>
      <c r="L139" s="206">
        <v>99000.000000000015</v>
      </c>
      <c r="M139" s="208"/>
    </row>
    <row r="140" spans="1:13" x14ac:dyDescent="0.3">
      <c r="A140" s="65">
        <v>16.149999999999999</v>
      </c>
      <c r="B140" s="214" t="s">
        <v>264</v>
      </c>
      <c r="C140" s="215"/>
      <c r="D140" s="215"/>
      <c r="E140" s="216"/>
      <c r="F140" s="81" t="s">
        <v>221</v>
      </c>
      <c r="G140" s="204">
        <v>12</v>
      </c>
      <c r="H140" s="205"/>
      <c r="I140" s="206">
        <v>165000</v>
      </c>
      <c r="J140" s="207"/>
      <c r="K140" s="208"/>
      <c r="L140" s="206">
        <v>1980000</v>
      </c>
      <c r="M140" s="208"/>
    </row>
    <row r="141" spans="1:13" x14ac:dyDescent="0.3">
      <c r="A141" s="65">
        <v>16.16</v>
      </c>
      <c r="B141" s="214" t="s">
        <v>257</v>
      </c>
      <c r="C141" s="215"/>
      <c r="D141" s="215"/>
      <c r="E141" s="216"/>
      <c r="F141" s="81" t="s">
        <v>221</v>
      </c>
      <c r="G141" s="204">
        <v>1</v>
      </c>
      <c r="H141" s="205"/>
      <c r="I141" s="206">
        <v>2200000</v>
      </c>
      <c r="J141" s="207"/>
      <c r="K141" s="208"/>
      <c r="L141" s="206">
        <v>2200000</v>
      </c>
      <c r="M141" s="208"/>
    </row>
    <row r="142" spans="1:13" x14ac:dyDescent="0.3">
      <c r="A142" s="65">
        <v>16.170000000000002</v>
      </c>
      <c r="B142" s="226" t="s">
        <v>258</v>
      </c>
      <c r="C142" s="227"/>
      <c r="D142" s="227"/>
      <c r="E142" s="228"/>
      <c r="F142" s="81" t="s">
        <v>221</v>
      </c>
      <c r="G142" s="204">
        <v>6</v>
      </c>
      <c r="H142" s="205"/>
      <c r="I142" s="206">
        <v>990000.00000000012</v>
      </c>
      <c r="J142" s="207"/>
      <c r="K142" s="208"/>
      <c r="L142" s="206">
        <v>5940000.0000000009</v>
      </c>
      <c r="M142" s="208"/>
    </row>
    <row r="143" spans="1:13" x14ac:dyDescent="0.3">
      <c r="A143" s="65">
        <v>16.18</v>
      </c>
      <c r="B143" s="214" t="s">
        <v>360</v>
      </c>
      <c r="C143" s="215"/>
      <c r="D143" s="215"/>
      <c r="E143" s="216"/>
      <c r="F143" s="81" t="s">
        <v>33</v>
      </c>
      <c r="G143" s="204">
        <v>160</v>
      </c>
      <c r="H143" s="205"/>
      <c r="I143" s="206">
        <v>60500.000000000007</v>
      </c>
      <c r="J143" s="207"/>
      <c r="K143" s="208"/>
      <c r="L143" s="206">
        <v>9680000.0000000019</v>
      </c>
      <c r="M143" s="208"/>
    </row>
    <row r="144" spans="1:13" ht="15" thickBot="1" x14ac:dyDescent="0.35">
      <c r="A144" s="65">
        <v>16.190000000000001</v>
      </c>
      <c r="B144" s="214" t="s">
        <v>215</v>
      </c>
      <c r="C144" s="215" t="s">
        <v>215</v>
      </c>
      <c r="D144" s="215" t="s">
        <v>215</v>
      </c>
      <c r="E144" s="216" t="s">
        <v>215</v>
      </c>
      <c r="F144" s="81" t="s">
        <v>221</v>
      </c>
      <c r="G144" s="204">
        <v>1</v>
      </c>
      <c r="H144" s="205"/>
      <c r="I144" s="206">
        <v>385000.00000000006</v>
      </c>
      <c r="J144" s="207"/>
      <c r="K144" s="208"/>
      <c r="L144" s="206">
        <v>385000.00000000006</v>
      </c>
      <c r="M144" s="208"/>
    </row>
    <row r="145" spans="1:13" ht="15" thickBot="1" x14ac:dyDescent="0.35">
      <c r="A145" s="74" t="s">
        <v>274</v>
      </c>
      <c r="B145" s="55"/>
      <c r="C145" s="55"/>
      <c r="D145" s="55"/>
      <c r="E145" s="55"/>
      <c r="F145" s="55"/>
      <c r="G145" s="55"/>
      <c r="H145" s="55"/>
      <c r="I145" s="55"/>
      <c r="J145" s="55"/>
      <c r="K145" s="56"/>
      <c r="L145" s="224">
        <v>107635418</v>
      </c>
      <c r="M145" s="225"/>
    </row>
    <row r="146" spans="1:13" x14ac:dyDescent="0.3">
      <c r="A146" s="64" t="s">
        <v>368</v>
      </c>
      <c r="B146" s="211" t="s">
        <v>259</v>
      </c>
      <c r="C146" s="212"/>
      <c r="D146" s="212"/>
      <c r="E146" s="212"/>
      <c r="F146" s="212"/>
      <c r="G146" s="212"/>
      <c r="H146" s="212"/>
      <c r="I146" s="212"/>
      <c r="J146" s="212"/>
      <c r="K146" s="212"/>
      <c r="L146" s="212"/>
      <c r="M146" s="213"/>
    </row>
    <row r="147" spans="1:13" x14ac:dyDescent="0.3">
      <c r="A147" s="66">
        <v>17.100000000000001</v>
      </c>
      <c r="B147" s="214" t="s">
        <v>260</v>
      </c>
      <c r="C147" s="215"/>
      <c r="D147" s="215"/>
      <c r="E147" s="216"/>
      <c r="F147" s="81" t="s">
        <v>48</v>
      </c>
      <c r="G147" s="204">
        <v>45.6</v>
      </c>
      <c r="H147" s="205"/>
      <c r="I147" s="206">
        <v>30800.000000000004</v>
      </c>
      <c r="J147" s="207"/>
      <c r="K147" s="208"/>
      <c r="L147" s="206">
        <v>1404480.0000000002</v>
      </c>
      <c r="M147" s="208"/>
    </row>
    <row r="148" spans="1:13" x14ac:dyDescent="0.3">
      <c r="A148" s="66">
        <v>17.2</v>
      </c>
      <c r="B148" s="214" t="s">
        <v>265</v>
      </c>
      <c r="C148" s="215" t="s">
        <v>213</v>
      </c>
      <c r="D148" s="215" t="s">
        <v>213</v>
      </c>
      <c r="E148" s="216" t="s">
        <v>213</v>
      </c>
      <c r="F148" s="81" t="s">
        <v>48</v>
      </c>
      <c r="G148" s="204">
        <v>45.6</v>
      </c>
      <c r="H148" s="205"/>
      <c r="I148" s="206">
        <v>59675.000000000007</v>
      </c>
      <c r="J148" s="207"/>
      <c r="K148" s="208"/>
      <c r="L148" s="206">
        <v>2721180.0000000005</v>
      </c>
      <c r="M148" s="208"/>
    </row>
    <row r="149" spans="1:13" x14ac:dyDescent="0.3">
      <c r="A149" s="66">
        <v>17.3</v>
      </c>
      <c r="B149" s="214" t="s">
        <v>234</v>
      </c>
      <c r="C149" s="215"/>
      <c r="D149" s="215"/>
      <c r="E149" s="216"/>
      <c r="F149" s="81" t="s">
        <v>48</v>
      </c>
      <c r="G149" s="204">
        <v>572.55999999999995</v>
      </c>
      <c r="H149" s="205"/>
      <c r="I149" s="206">
        <v>11000</v>
      </c>
      <c r="J149" s="207"/>
      <c r="K149" s="208"/>
      <c r="L149" s="206">
        <v>6298159.9999999991</v>
      </c>
      <c r="M149" s="208"/>
    </row>
    <row r="150" spans="1:13" x14ac:dyDescent="0.3">
      <c r="A150" s="66">
        <v>17.399999999999999</v>
      </c>
      <c r="B150" s="214" t="s">
        <v>260</v>
      </c>
      <c r="C150" s="215"/>
      <c r="D150" s="215"/>
      <c r="E150" s="216"/>
      <c r="F150" s="81" t="s">
        <v>33</v>
      </c>
      <c r="G150" s="204">
        <v>39.200000000000003</v>
      </c>
      <c r="H150" s="205"/>
      <c r="I150" s="206">
        <v>30800.000000000004</v>
      </c>
      <c r="J150" s="207"/>
      <c r="K150" s="208"/>
      <c r="L150" s="206">
        <v>1207360.0000000002</v>
      </c>
      <c r="M150" s="208"/>
    </row>
    <row r="151" spans="1:13" x14ac:dyDescent="0.3">
      <c r="A151" s="66">
        <v>17.5</v>
      </c>
      <c r="B151" s="214" t="s">
        <v>265</v>
      </c>
      <c r="C151" s="215" t="s">
        <v>213</v>
      </c>
      <c r="D151" s="215" t="s">
        <v>213</v>
      </c>
      <c r="E151" s="216" t="s">
        <v>213</v>
      </c>
      <c r="F151" s="81" t="s">
        <v>33</v>
      </c>
      <c r="G151" s="204">
        <v>39.200000000000003</v>
      </c>
      <c r="H151" s="205"/>
      <c r="I151" s="206">
        <v>59675.000000000007</v>
      </c>
      <c r="J151" s="207"/>
      <c r="K151" s="208"/>
      <c r="L151" s="206">
        <v>2339260.0000000005</v>
      </c>
      <c r="M151" s="208"/>
    </row>
    <row r="152" spans="1:13" x14ac:dyDescent="0.3">
      <c r="A152" s="66">
        <v>17.600000000000001</v>
      </c>
      <c r="B152" s="214" t="s">
        <v>215</v>
      </c>
      <c r="C152" s="215" t="s">
        <v>215</v>
      </c>
      <c r="D152" s="215" t="s">
        <v>215</v>
      </c>
      <c r="E152" s="216" t="s">
        <v>215</v>
      </c>
      <c r="F152" s="81" t="s">
        <v>221</v>
      </c>
      <c r="G152" s="204">
        <v>1</v>
      </c>
      <c r="H152" s="205"/>
      <c r="I152" s="206">
        <v>385000.00000000006</v>
      </c>
      <c r="J152" s="207"/>
      <c r="K152" s="208"/>
      <c r="L152" s="206">
        <v>385000.00000000006</v>
      </c>
      <c r="M152" s="208"/>
    </row>
    <row r="153" spans="1:13" ht="15" thickBot="1" x14ac:dyDescent="0.35">
      <c r="A153" s="66">
        <v>17.7</v>
      </c>
      <c r="B153" s="214" t="s">
        <v>365</v>
      </c>
      <c r="C153" s="215"/>
      <c r="D153" s="215"/>
      <c r="E153" s="216"/>
      <c r="F153" s="85" t="s">
        <v>221</v>
      </c>
      <c r="G153" s="204">
        <v>6</v>
      </c>
      <c r="H153" s="205"/>
      <c r="I153" s="206">
        <v>2500000</v>
      </c>
      <c r="J153" s="207"/>
      <c r="K153" s="208"/>
      <c r="L153" s="206">
        <v>15000000</v>
      </c>
      <c r="M153" s="208"/>
    </row>
    <row r="154" spans="1:13" ht="15" thickBot="1" x14ac:dyDescent="0.35">
      <c r="A154" s="74" t="s">
        <v>275</v>
      </c>
      <c r="B154" s="55"/>
      <c r="C154" s="55"/>
      <c r="D154" s="55"/>
      <c r="E154" s="55"/>
      <c r="F154" s="55"/>
      <c r="G154" s="55"/>
      <c r="H154" s="55"/>
      <c r="I154" s="55"/>
      <c r="J154" s="55"/>
      <c r="K154" s="56"/>
      <c r="L154" s="224">
        <v>29355440</v>
      </c>
      <c r="M154" s="225"/>
    </row>
    <row r="155" spans="1:13" x14ac:dyDescent="0.3">
      <c r="A155" s="64" t="s">
        <v>369</v>
      </c>
      <c r="B155" s="211" t="s">
        <v>261</v>
      </c>
      <c r="C155" s="212"/>
      <c r="D155" s="212"/>
      <c r="E155" s="212"/>
      <c r="F155" s="212"/>
      <c r="G155" s="212"/>
      <c r="H155" s="212"/>
      <c r="I155" s="212"/>
      <c r="J155" s="212"/>
      <c r="K155" s="212"/>
      <c r="L155" s="212"/>
      <c r="M155" s="213"/>
    </row>
    <row r="156" spans="1:13" x14ac:dyDescent="0.3">
      <c r="A156" s="66">
        <v>18.100000000000001</v>
      </c>
      <c r="B156" s="201" t="s">
        <v>262</v>
      </c>
      <c r="C156" s="202"/>
      <c r="D156" s="202"/>
      <c r="E156" s="203"/>
      <c r="F156" s="81" t="s">
        <v>33</v>
      </c>
      <c r="G156" s="204">
        <v>126.5</v>
      </c>
      <c r="H156" s="205"/>
      <c r="I156" s="206">
        <v>17105</v>
      </c>
      <c r="J156" s="207"/>
      <c r="K156" s="208"/>
      <c r="L156" s="206">
        <v>2163782.5</v>
      </c>
      <c r="M156" s="208"/>
    </row>
    <row r="157" spans="1:13" x14ac:dyDescent="0.3">
      <c r="A157" s="66">
        <v>18.2</v>
      </c>
      <c r="B157" s="201" t="s">
        <v>262</v>
      </c>
      <c r="C157" s="202"/>
      <c r="D157" s="202"/>
      <c r="E157" s="203"/>
      <c r="F157" s="81" t="s">
        <v>48</v>
      </c>
      <c r="G157" s="204">
        <v>185</v>
      </c>
      <c r="H157" s="205"/>
      <c r="I157" s="206">
        <v>12705.000000000002</v>
      </c>
      <c r="J157" s="207"/>
      <c r="K157" s="208"/>
      <c r="L157" s="206">
        <v>2350425.0000000005</v>
      </c>
      <c r="M157" s="208"/>
    </row>
    <row r="158" spans="1:13" ht="15" thickBot="1" x14ac:dyDescent="0.35">
      <c r="A158" s="88">
        <v>18.3</v>
      </c>
      <c r="B158" s="217" t="s">
        <v>215</v>
      </c>
      <c r="C158" s="218" t="s">
        <v>215</v>
      </c>
      <c r="D158" s="218" t="s">
        <v>215</v>
      </c>
      <c r="E158" s="219" t="s">
        <v>215</v>
      </c>
      <c r="F158" s="67" t="s">
        <v>221</v>
      </c>
      <c r="G158" s="220">
        <v>1</v>
      </c>
      <c r="H158" s="221"/>
      <c r="I158" s="206">
        <v>385000.00000000006</v>
      </c>
      <c r="J158" s="207"/>
      <c r="K158" s="208"/>
      <c r="L158" s="222">
        <v>385000.00000000006</v>
      </c>
      <c r="M158" s="223"/>
    </row>
    <row r="159" spans="1:13" ht="15" thickBot="1" x14ac:dyDescent="0.35">
      <c r="A159" s="74" t="s">
        <v>276</v>
      </c>
      <c r="B159" s="55"/>
      <c r="C159" s="55"/>
      <c r="D159" s="55"/>
      <c r="E159" s="55"/>
      <c r="F159" s="55"/>
      <c r="G159" s="55"/>
      <c r="H159" s="55"/>
      <c r="I159" s="55"/>
      <c r="J159" s="55"/>
      <c r="K159" s="56"/>
      <c r="L159" s="209">
        <v>4899207.5</v>
      </c>
      <c r="M159" s="210"/>
    </row>
    <row r="160" spans="1:13" x14ac:dyDescent="0.3">
      <c r="A160" s="64" t="s">
        <v>370</v>
      </c>
      <c r="B160" s="211" t="s">
        <v>277</v>
      </c>
      <c r="C160" s="212"/>
      <c r="D160" s="212"/>
      <c r="E160" s="212"/>
      <c r="F160" s="212"/>
      <c r="G160" s="212"/>
      <c r="H160" s="212"/>
      <c r="I160" s="212"/>
      <c r="J160" s="212"/>
      <c r="K160" s="212"/>
      <c r="L160" s="212"/>
      <c r="M160" s="213"/>
    </row>
    <row r="161" spans="1:13" x14ac:dyDescent="0.3">
      <c r="A161" s="66">
        <v>19.100000000000001</v>
      </c>
      <c r="B161" s="214" t="s">
        <v>282</v>
      </c>
      <c r="C161" s="215"/>
      <c r="D161" s="215"/>
      <c r="E161" s="216"/>
      <c r="F161" s="81" t="s">
        <v>30</v>
      </c>
      <c r="G161" s="204">
        <v>1</v>
      </c>
      <c r="H161" s="205"/>
      <c r="I161" s="206">
        <v>77880000</v>
      </c>
      <c r="J161" s="207"/>
      <c r="K161" s="208"/>
      <c r="L161" s="206">
        <v>77880000</v>
      </c>
      <c r="M161" s="208"/>
    </row>
    <row r="162" spans="1:13" x14ac:dyDescent="0.3">
      <c r="A162" s="66">
        <v>19.2</v>
      </c>
      <c r="B162" s="201" t="s">
        <v>283</v>
      </c>
      <c r="C162" s="202"/>
      <c r="D162" s="202"/>
      <c r="E162" s="203"/>
      <c r="F162" s="81" t="s">
        <v>30</v>
      </c>
      <c r="G162" s="204">
        <v>1</v>
      </c>
      <c r="H162" s="205"/>
      <c r="I162" s="206">
        <v>22987800</v>
      </c>
      <c r="J162" s="207"/>
      <c r="K162" s="208"/>
      <c r="L162" s="206">
        <v>22987800</v>
      </c>
      <c r="M162" s="208"/>
    </row>
    <row r="163" spans="1:13" x14ac:dyDescent="0.3">
      <c r="A163" s="66">
        <v>19.3</v>
      </c>
      <c r="B163" s="201" t="s">
        <v>284</v>
      </c>
      <c r="C163" s="202"/>
      <c r="D163" s="202"/>
      <c r="E163" s="203"/>
      <c r="F163" s="81" t="s">
        <v>30</v>
      </c>
      <c r="G163" s="204">
        <v>1</v>
      </c>
      <c r="H163" s="205"/>
      <c r="I163" s="206">
        <v>8498820</v>
      </c>
      <c r="J163" s="207"/>
      <c r="K163" s="208"/>
      <c r="L163" s="206">
        <v>8498820</v>
      </c>
      <c r="M163" s="208"/>
    </row>
    <row r="164" spans="1:13" x14ac:dyDescent="0.3">
      <c r="A164" s="66">
        <v>19.399999999999999</v>
      </c>
      <c r="B164" s="201" t="s">
        <v>288</v>
      </c>
      <c r="C164" s="202"/>
      <c r="D164" s="202"/>
      <c r="E164" s="203"/>
      <c r="F164" s="81" t="s">
        <v>30</v>
      </c>
      <c r="G164" s="204">
        <v>1</v>
      </c>
      <c r="H164" s="205"/>
      <c r="I164" s="206">
        <v>5280000</v>
      </c>
      <c r="J164" s="207"/>
      <c r="K164" s="208"/>
      <c r="L164" s="206">
        <v>5280000</v>
      </c>
      <c r="M164" s="208"/>
    </row>
    <row r="165" spans="1:13" x14ac:dyDescent="0.3">
      <c r="A165" s="66">
        <v>19.5</v>
      </c>
      <c r="B165" s="201" t="s">
        <v>285</v>
      </c>
      <c r="C165" s="202"/>
      <c r="D165" s="202"/>
      <c r="E165" s="203"/>
      <c r="F165" s="81" t="s">
        <v>30</v>
      </c>
      <c r="G165" s="204">
        <v>1</v>
      </c>
      <c r="H165" s="205"/>
      <c r="I165" s="206">
        <v>15000000</v>
      </c>
      <c r="J165" s="207"/>
      <c r="K165" s="208"/>
      <c r="L165" s="206">
        <v>15000000</v>
      </c>
      <c r="M165" s="208"/>
    </row>
    <row r="166" spans="1:13" x14ac:dyDescent="0.3">
      <c r="A166" s="66">
        <v>19.600000000000001</v>
      </c>
      <c r="B166" s="201" t="s">
        <v>286</v>
      </c>
      <c r="C166" s="202"/>
      <c r="D166" s="202"/>
      <c r="E166" s="203"/>
      <c r="F166" s="81" t="s">
        <v>30</v>
      </c>
      <c r="G166" s="204">
        <v>1</v>
      </c>
      <c r="H166" s="205"/>
      <c r="I166" s="206">
        <v>2980000</v>
      </c>
      <c r="J166" s="207"/>
      <c r="K166" s="208"/>
      <c r="L166" s="206">
        <v>2980000</v>
      </c>
      <c r="M166" s="208"/>
    </row>
    <row r="167" spans="1:13" x14ac:dyDescent="0.3">
      <c r="A167" s="66">
        <v>19.7</v>
      </c>
      <c r="B167" s="201" t="s">
        <v>287</v>
      </c>
      <c r="C167" s="202"/>
      <c r="D167" s="202"/>
      <c r="E167" s="203"/>
      <c r="F167" s="81" t="s">
        <v>30</v>
      </c>
      <c r="G167" s="204">
        <v>1</v>
      </c>
      <c r="H167" s="205"/>
      <c r="I167" s="206">
        <v>2310000</v>
      </c>
      <c r="J167" s="207"/>
      <c r="K167" s="208"/>
      <c r="L167" s="206">
        <v>2310000</v>
      </c>
      <c r="M167" s="208"/>
    </row>
    <row r="168" spans="1:13" ht="15" thickBot="1" x14ac:dyDescent="0.35">
      <c r="A168" s="66">
        <v>19.8</v>
      </c>
      <c r="B168" s="201" t="s">
        <v>302</v>
      </c>
      <c r="C168" s="202"/>
      <c r="D168" s="202"/>
      <c r="E168" s="203"/>
      <c r="F168" s="81" t="s">
        <v>30</v>
      </c>
      <c r="G168" s="204">
        <v>1</v>
      </c>
      <c r="H168" s="205"/>
      <c r="I168" s="206">
        <v>16500000.000000002</v>
      </c>
      <c r="J168" s="207"/>
      <c r="K168" s="208"/>
      <c r="L168" s="206">
        <v>16500000.000000002</v>
      </c>
      <c r="M168" s="208"/>
    </row>
    <row r="169" spans="1:13" ht="15" thickBot="1" x14ac:dyDescent="0.35">
      <c r="A169" s="68" t="s">
        <v>301</v>
      </c>
      <c r="B169" s="55"/>
      <c r="C169" s="55"/>
      <c r="D169" s="55"/>
      <c r="E169" s="55"/>
      <c r="F169" s="55"/>
      <c r="G169" s="55"/>
      <c r="H169" s="55"/>
      <c r="I169" s="55"/>
      <c r="J169" s="55"/>
      <c r="K169" s="56"/>
      <c r="L169" s="209">
        <v>151436620</v>
      </c>
      <c r="M169" s="210"/>
    </row>
    <row r="170" spans="1:13" x14ac:dyDescent="0.3">
      <c r="A170" s="61"/>
      <c r="B170" s="61"/>
      <c r="C170" s="61"/>
      <c r="D170" s="61"/>
      <c r="E170" s="61"/>
      <c r="F170" s="296" t="s">
        <v>281</v>
      </c>
      <c r="G170" s="297"/>
      <c r="H170" s="297"/>
      <c r="I170" s="297"/>
      <c r="J170" s="297"/>
      <c r="K170" s="298"/>
      <c r="L170" s="299">
        <v>1985307585.4099998</v>
      </c>
      <c r="M170" s="300"/>
    </row>
    <row r="171" spans="1:13" x14ac:dyDescent="0.3">
      <c r="A171" s="61"/>
      <c r="B171" s="61"/>
      <c r="C171" s="61"/>
      <c r="D171" s="61"/>
      <c r="E171" s="61"/>
      <c r="F171" s="231" t="s">
        <v>277</v>
      </c>
      <c r="G171" s="282"/>
      <c r="H171" s="282"/>
      <c r="I171" s="232"/>
      <c r="J171" s="283">
        <v>0.1</v>
      </c>
      <c r="K171" s="284"/>
      <c r="L171" s="285">
        <v>198530758.54100001</v>
      </c>
      <c r="M171" s="286"/>
    </row>
    <row r="172" spans="1:13" x14ac:dyDescent="0.3">
      <c r="A172" s="61"/>
      <c r="B172" s="61"/>
      <c r="C172" s="61"/>
      <c r="D172" s="61"/>
      <c r="E172" s="61"/>
      <c r="F172" s="231" t="s">
        <v>279</v>
      </c>
      <c r="G172" s="282"/>
      <c r="H172" s="282"/>
      <c r="I172" s="232"/>
      <c r="J172" s="283">
        <v>0.08</v>
      </c>
      <c r="K172" s="284"/>
      <c r="L172" s="285">
        <v>158824606.8328</v>
      </c>
      <c r="M172" s="286"/>
    </row>
    <row r="173" spans="1:13" x14ac:dyDescent="0.3">
      <c r="A173" s="61"/>
      <c r="B173" s="61"/>
      <c r="C173" s="61"/>
      <c r="D173" s="61"/>
      <c r="E173" s="61"/>
      <c r="F173" s="231" t="s">
        <v>278</v>
      </c>
      <c r="G173" s="282"/>
      <c r="H173" s="282"/>
      <c r="I173" s="232"/>
      <c r="J173" s="283">
        <v>7.0000000000000007E-2</v>
      </c>
      <c r="K173" s="284"/>
      <c r="L173" s="285">
        <v>138971530.97870001</v>
      </c>
      <c r="M173" s="286"/>
    </row>
    <row r="174" spans="1:13" x14ac:dyDescent="0.3">
      <c r="A174" s="61"/>
      <c r="B174" s="61"/>
      <c r="C174" s="61"/>
      <c r="D174" s="61"/>
      <c r="E174" s="61"/>
      <c r="F174" s="231" t="s">
        <v>280</v>
      </c>
      <c r="G174" s="282"/>
      <c r="H174" s="282"/>
      <c r="I174" s="232"/>
      <c r="J174" s="283">
        <v>0.19</v>
      </c>
      <c r="K174" s="284"/>
      <c r="L174" s="285">
        <v>26404590.885953002</v>
      </c>
      <c r="M174" s="286"/>
    </row>
    <row r="175" spans="1:13" x14ac:dyDescent="0.3">
      <c r="A175" s="61"/>
      <c r="B175" s="63"/>
      <c r="C175" s="63"/>
      <c r="D175" s="63"/>
      <c r="E175" s="63"/>
      <c r="F175" s="280" t="s">
        <v>2</v>
      </c>
      <c r="G175" s="280"/>
      <c r="H175" s="280"/>
      <c r="I175" s="280"/>
      <c r="J175" s="280"/>
      <c r="K175" s="280"/>
      <c r="L175" s="281">
        <v>2508039072.6484528</v>
      </c>
      <c r="M175" s="281"/>
    </row>
    <row r="176" spans="1:13" x14ac:dyDescent="0.3">
      <c r="A176" s="58"/>
      <c r="B176" s="57"/>
      <c r="C176" s="57"/>
      <c r="D176" s="57"/>
      <c r="E176" s="57"/>
      <c r="F176" s="59"/>
      <c r="G176" s="59"/>
      <c r="H176" s="59"/>
      <c r="I176" s="60"/>
      <c r="J176" s="60"/>
      <c r="K176" s="60"/>
      <c r="L176" s="60"/>
      <c r="M176" s="60"/>
    </row>
    <row r="177" spans="1:12" x14ac:dyDescent="0.3">
      <c r="A177" s="62"/>
    </row>
    <row r="179" spans="1:12" x14ac:dyDescent="0.3">
      <c r="L179" s="75"/>
    </row>
    <row r="180" spans="1:12" x14ac:dyDescent="0.3">
      <c r="L180" s="76"/>
    </row>
    <row r="181" spans="1:12" x14ac:dyDescent="0.3">
      <c r="L181" s="77"/>
    </row>
    <row r="281" spans="12:12" x14ac:dyDescent="0.3">
      <c r="L281" s="53">
        <f>SUM(L265:M280)</f>
        <v>0</v>
      </c>
    </row>
  </sheetData>
  <mergeCells count="571">
    <mergeCell ref="C6:F6"/>
    <mergeCell ref="J6:M7"/>
    <mergeCell ref="A9:M9"/>
    <mergeCell ref="B10:E10"/>
    <mergeCell ref="G10:H10"/>
    <mergeCell ref="I10:K10"/>
    <mergeCell ref="L10:M10"/>
    <mergeCell ref="A1:C3"/>
    <mergeCell ref="D1:K3"/>
    <mergeCell ref="L1:M1"/>
    <mergeCell ref="L2:M2"/>
    <mergeCell ref="L3:M3"/>
    <mergeCell ref="C5:F5"/>
    <mergeCell ref="J5:M5"/>
    <mergeCell ref="B58:E58"/>
    <mergeCell ref="G58:H58"/>
    <mergeCell ref="I58:K58"/>
    <mergeCell ref="L58:M58"/>
    <mergeCell ref="B59:M59"/>
    <mergeCell ref="B60:E60"/>
    <mergeCell ref="G60:H60"/>
    <mergeCell ref="I60:K60"/>
    <mergeCell ref="L60:M60"/>
    <mergeCell ref="B61:E61"/>
    <mergeCell ref="G61:H61"/>
    <mergeCell ref="I61:K61"/>
    <mergeCell ref="L61:M61"/>
    <mergeCell ref="B62:M62"/>
    <mergeCell ref="B63:E63"/>
    <mergeCell ref="G63:H63"/>
    <mergeCell ref="I63:K63"/>
    <mergeCell ref="L63:M63"/>
    <mergeCell ref="B67:E67"/>
    <mergeCell ref="G67:H67"/>
    <mergeCell ref="I67:K67"/>
    <mergeCell ref="L67:M67"/>
    <mergeCell ref="B68:E68"/>
    <mergeCell ref="G68:H68"/>
    <mergeCell ref="I68:K68"/>
    <mergeCell ref="L68:M68"/>
    <mergeCell ref="B64:M64"/>
    <mergeCell ref="B65:E65"/>
    <mergeCell ref="G65:H65"/>
    <mergeCell ref="I65:K65"/>
    <mergeCell ref="L65:M65"/>
    <mergeCell ref="B66:E66"/>
    <mergeCell ref="G66:H66"/>
    <mergeCell ref="I66:K66"/>
    <mergeCell ref="L66:M66"/>
    <mergeCell ref="B71:E71"/>
    <mergeCell ref="G71:H71"/>
    <mergeCell ref="I71:K71"/>
    <mergeCell ref="L71:M71"/>
    <mergeCell ref="B72:E72"/>
    <mergeCell ref="G72:H72"/>
    <mergeCell ref="I72:K72"/>
    <mergeCell ref="L72:M72"/>
    <mergeCell ref="B69:E69"/>
    <mergeCell ref="G69:H69"/>
    <mergeCell ref="I69:K69"/>
    <mergeCell ref="L69:M69"/>
    <mergeCell ref="B70:E70"/>
    <mergeCell ref="G70:H70"/>
    <mergeCell ref="I70:K70"/>
    <mergeCell ref="L70:M70"/>
    <mergeCell ref="L75:M75"/>
    <mergeCell ref="B76:E76"/>
    <mergeCell ref="G76:H76"/>
    <mergeCell ref="I76:K76"/>
    <mergeCell ref="L76:M76"/>
    <mergeCell ref="B73:E73"/>
    <mergeCell ref="G73:H73"/>
    <mergeCell ref="I73:K73"/>
    <mergeCell ref="L73:M73"/>
    <mergeCell ref="B74:E74"/>
    <mergeCell ref="G74:H74"/>
    <mergeCell ref="I74:K74"/>
    <mergeCell ref="L74:M74"/>
    <mergeCell ref="B11:M11"/>
    <mergeCell ref="B12:E12"/>
    <mergeCell ref="G12:H12"/>
    <mergeCell ref="I12:K12"/>
    <mergeCell ref="L12:M12"/>
    <mergeCell ref="A14:K14"/>
    <mergeCell ref="L14:M14"/>
    <mergeCell ref="F173:I173"/>
    <mergeCell ref="J173:K173"/>
    <mergeCell ref="L173:M173"/>
    <mergeCell ref="F170:K170"/>
    <mergeCell ref="L170:M170"/>
    <mergeCell ref="F171:I171"/>
    <mergeCell ref="J171:K171"/>
    <mergeCell ref="L171:M171"/>
    <mergeCell ref="F172:I172"/>
    <mergeCell ref="J172:K172"/>
    <mergeCell ref="L172:M172"/>
    <mergeCell ref="B79:E79"/>
    <mergeCell ref="G79:H79"/>
    <mergeCell ref="I79:K79"/>
    <mergeCell ref="L79:M79"/>
    <mergeCell ref="A80:K80"/>
    <mergeCell ref="L80:M80"/>
    <mergeCell ref="B13:E13"/>
    <mergeCell ref="G13:H13"/>
    <mergeCell ref="I13:K13"/>
    <mergeCell ref="L13:M13"/>
    <mergeCell ref="B18:E18"/>
    <mergeCell ref="G18:H18"/>
    <mergeCell ref="I18:K18"/>
    <mergeCell ref="L18:M18"/>
    <mergeCell ref="F175:K175"/>
    <mergeCell ref="L175:M175"/>
    <mergeCell ref="F174:I174"/>
    <mergeCell ref="J174:K174"/>
    <mergeCell ref="L174:M174"/>
    <mergeCell ref="B77:E77"/>
    <mergeCell ref="G77:H77"/>
    <mergeCell ref="I77:K77"/>
    <mergeCell ref="L77:M77"/>
    <mergeCell ref="B78:E78"/>
    <mergeCell ref="G78:H78"/>
    <mergeCell ref="I78:K78"/>
    <mergeCell ref="L78:M78"/>
    <mergeCell ref="B75:E75"/>
    <mergeCell ref="G75:H75"/>
    <mergeCell ref="I75:K75"/>
    <mergeCell ref="B15:M15"/>
    <mergeCell ref="B16:E16"/>
    <mergeCell ref="G16:H16"/>
    <mergeCell ref="I16:K16"/>
    <mergeCell ref="L16:M16"/>
    <mergeCell ref="B17:E17"/>
    <mergeCell ref="G17:H17"/>
    <mergeCell ref="I17:K17"/>
    <mergeCell ref="L17:M17"/>
    <mergeCell ref="B19:E19"/>
    <mergeCell ref="G19:H19"/>
    <mergeCell ref="I19:K19"/>
    <mergeCell ref="L19:M19"/>
    <mergeCell ref="B20:E20"/>
    <mergeCell ref="G20:H20"/>
    <mergeCell ref="I20:K20"/>
    <mergeCell ref="L20:M20"/>
    <mergeCell ref="B57:M57"/>
    <mergeCell ref="L55:M55"/>
    <mergeCell ref="B56:E56"/>
    <mergeCell ref="G56:H56"/>
    <mergeCell ref="I56:K56"/>
    <mergeCell ref="L56:M56"/>
    <mergeCell ref="B23:E23"/>
    <mergeCell ref="G23:H23"/>
    <mergeCell ref="I23:K23"/>
    <mergeCell ref="L23:M23"/>
    <mergeCell ref="A24:K24"/>
    <mergeCell ref="L24:M24"/>
    <mergeCell ref="B21:E21"/>
    <mergeCell ref="G21:H21"/>
    <mergeCell ref="I21:K21"/>
    <mergeCell ref="L21:M21"/>
    <mergeCell ref="B22:E22"/>
    <mergeCell ref="G22:H22"/>
    <mergeCell ref="I22:K22"/>
    <mergeCell ref="L22:M22"/>
    <mergeCell ref="B28:E28"/>
    <mergeCell ref="G28:H28"/>
    <mergeCell ref="I28:K28"/>
    <mergeCell ref="L28:M28"/>
    <mergeCell ref="B29:E29"/>
    <mergeCell ref="G29:H29"/>
    <mergeCell ref="I29:K29"/>
    <mergeCell ref="L29:M29"/>
    <mergeCell ref="B25:M25"/>
    <mergeCell ref="B26:E26"/>
    <mergeCell ref="G26:H26"/>
    <mergeCell ref="I26:K26"/>
    <mergeCell ref="L26:M26"/>
    <mergeCell ref="B27:E27"/>
    <mergeCell ref="G27:H27"/>
    <mergeCell ref="I27:K27"/>
    <mergeCell ref="L27:M27"/>
    <mergeCell ref="A32:K32"/>
    <mergeCell ref="L32:M32"/>
    <mergeCell ref="B33:M33"/>
    <mergeCell ref="B34:E34"/>
    <mergeCell ref="G34:H34"/>
    <mergeCell ref="I34:K34"/>
    <mergeCell ref="L34:M34"/>
    <mergeCell ref="B30:E30"/>
    <mergeCell ref="G30:H30"/>
    <mergeCell ref="I30:K30"/>
    <mergeCell ref="L30:M30"/>
    <mergeCell ref="B31:E31"/>
    <mergeCell ref="G31:H31"/>
    <mergeCell ref="I31:K31"/>
    <mergeCell ref="L31:M31"/>
    <mergeCell ref="B37:E37"/>
    <mergeCell ref="G37:H37"/>
    <mergeCell ref="I37:K37"/>
    <mergeCell ref="L37:M37"/>
    <mergeCell ref="A38:K38"/>
    <mergeCell ref="L38:M38"/>
    <mergeCell ref="B35:E35"/>
    <mergeCell ref="G35:H35"/>
    <mergeCell ref="I35:K35"/>
    <mergeCell ref="L35:M35"/>
    <mergeCell ref="B36:E36"/>
    <mergeCell ref="G36:H36"/>
    <mergeCell ref="I36:K36"/>
    <mergeCell ref="L36:M36"/>
    <mergeCell ref="B39:M39"/>
    <mergeCell ref="B40:E40"/>
    <mergeCell ref="G40:H40"/>
    <mergeCell ref="I40:K40"/>
    <mergeCell ref="L40:M40"/>
    <mergeCell ref="B41:E41"/>
    <mergeCell ref="G41:H41"/>
    <mergeCell ref="I41:K41"/>
    <mergeCell ref="L41:M41"/>
    <mergeCell ref="B44:E44"/>
    <mergeCell ref="G44:H44"/>
    <mergeCell ref="I44:K44"/>
    <mergeCell ref="L44:M44"/>
    <mergeCell ref="B45:E45"/>
    <mergeCell ref="G45:H45"/>
    <mergeCell ref="I45:K45"/>
    <mergeCell ref="L45:M45"/>
    <mergeCell ref="B42:E42"/>
    <mergeCell ref="G42:H42"/>
    <mergeCell ref="I42:K42"/>
    <mergeCell ref="L42:M42"/>
    <mergeCell ref="B43:E43"/>
    <mergeCell ref="G43:H43"/>
    <mergeCell ref="I43:K43"/>
    <mergeCell ref="L43:M43"/>
    <mergeCell ref="B48:E48"/>
    <mergeCell ref="G48:H48"/>
    <mergeCell ref="I48:K48"/>
    <mergeCell ref="L48:M48"/>
    <mergeCell ref="A49:K49"/>
    <mergeCell ref="L49:M49"/>
    <mergeCell ref="B46:E46"/>
    <mergeCell ref="G46:H46"/>
    <mergeCell ref="I46:K46"/>
    <mergeCell ref="L46:M46"/>
    <mergeCell ref="B47:E47"/>
    <mergeCell ref="G47:H47"/>
    <mergeCell ref="I47:K47"/>
    <mergeCell ref="L47:M47"/>
    <mergeCell ref="B53:E53"/>
    <mergeCell ref="G53:H53"/>
    <mergeCell ref="I53:K53"/>
    <mergeCell ref="L53:M53"/>
    <mergeCell ref="A54:K54"/>
    <mergeCell ref="L54:M54"/>
    <mergeCell ref="B50:M50"/>
    <mergeCell ref="B51:E51"/>
    <mergeCell ref="G51:H51"/>
    <mergeCell ref="I51:K51"/>
    <mergeCell ref="L51:M51"/>
    <mergeCell ref="B52:E52"/>
    <mergeCell ref="G52:H52"/>
    <mergeCell ref="I52:K52"/>
    <mergeCell ref="L52:M52"/>
    <mergeCell ref="L84:M84"/>
    <mergeCell ref="B85:M85"/>
    <mergeCell ref="B86:E86"/>
    <mergeCell ref="G86:H86"/>
    <mergeCell ref="I86:K86"/>
    <mergeCell ref="L86:M86"/>
    <mergeCell ref="L81:M81"/>
    <mergeCell ref="B82:E82"/>
    <mergeCell ref="G82:H82"/>
    <mergeCell ref="I82:K82"/>
    <mergeCell ref="L82:M82"/>
    <mergeCell ref="B83:E83"/>
    <mergeCell ref="G83:H83"/>
    <mergeCell ref="I83:K83"/>
    <mergeCell ref="L83:M83"/>
    <mergeCell ref="B89:E89"/>
    <mergeCell ref="G89:H89"/>
    <mergeCell ref="I89:K89"/>
    <mergeCell ref="L89:M89"/>
    <mergeCell ref="B90:E90"/>
    <mergeCell ref="G90:H90"/>
    <mergeCell ref="I90:K90"/>
    <mergeCell ref="L90:M90"/>
    <mergeCell ref="B87:E87"/>
    <mergeCell ref="G87:H87"/>
    <mergeCell ref="I87:K87"/>
    <mergeCell ref="L87:M87"/>
    <mergeCell ref="B88:E88"/>
    <mergeCell ref="G88:H88"/>
    <mergeCell ref="I88:K88"/>
    <mergeCell ref="L88:M88"/>
    <mergeCell ref="B94:E94"/>
    <mergeCell ref="G94:H94"/>
    <mergeCell ref="I94:K94"/>
    <mergeCell ref="L94:M94"/>
    <mergeCell ref="B95:E95"/>
    <mergeCell ref="G95:H95"/>
    <mergeCell ref="I95:K95"/>
    <mergeCell ref="L95:M95"/>
    <mergeCell ref="L91:M91"/>
    <mergeCell ref="B92:M92"/>
    <mergeCell ref="B93:E93"/>
    <mergeCell ref="G93:H93"/>
    <mergeCell ref="I93:K93"/>
    <mergeCell ref="L93:M93"/>
    <mergeCell ref="B98:E98"/>
    <mergeCell ref="G98:H98"/>
    <mergeCell ref="I98:K98"/>
    <mergeCell ref="L98:M98"/>
    <mergeCell ref="B99:E99"/>
    <mergeCell ref="G99:H99"/>
    <mergeCell ref="I99:K99"/>
    <mergeCell ref="L99:M99"/>
    <mergeCell ref="B96:E96"/>
    <mergeCell ref="G96:H96"/>
    <mergeCell ref="I96:K96"/>
    <mergeCell ref="L96:M96"/>
    <mergeCell ref="B97:E97"/>
    <mergeCell ref="G97:H97"/>
    <mergeCell ref="I97:K97"/>
    <mergeCell ref="L97:M97"/>
    <mergeCell ref="B102:E102"/>
    <mergeCell ref="G102:H102"/>
    <mergeCell ref="I102:K102"/>
    <mergeCell ref="L102:M102"/>
    <mergeCell ref="B103:E103"/>
    <mergeCell ref="G103:H103"/>
    <mergeCell ref="I103:K103"/>
    <mergeCell ref="L103:M103"/>
    <mergeCell ref="B100:E100"/>
    <mergeCell ref="G100:H100"/>
    <mergeCell ref="I100:K100"/>
    <mergeCell ref="L100:M100"/>
    <mergeCell ref="B101:E101"/>
    <mergeCell ref="G101:H101"/>
    <mergeCell ref="I101:K101"/>
    <mergeCell ref="L101:M101"/>
    <mergeCell ref="B107:E107"/>
    <mergeCell ref="G107:H107"/>
    <mergeCell ref="I107:K107"/>
    <mergeCell ref="L107:M107"/>
    <mergeCell ref="B108:E108"/>
    <mergeCell ref="G108:H108"/>
    <mergeCell ref="I108:K108"/>
    <mergeCell ref="L108:M108"/>
    <mergeCell ref="L104:M104"/>
    <mergeCell ref="B105:M105"/>
    <mergeCell ref="B106:E106"/>
    <mergeCell ref="G106:H106"/>
    <mergeCell ref="I106:K106"/>
    <mergeCell ref="L106:M106"/>
    <mergeCell ref="B111:E111"/>
    <mergeCell ref="G111:H111"/>
    <mergeCell ref="I111:K111"/>
    <mergeCell ref="L111:M111"/>
    <mergeCell ref="B112:E112"/>
    <mergeCell ref="G112:H112"/>
    <mergeCell ref="I112:K112"/>
    <mergeCell ref="L112:M112"/>
    <mergeCell ref="B109:E109"/>
    <mergeCell ref="G109:H109"/>
    <mergeCell ref="I109:K109"/>
    <mergeCell ref="L109:M109"/>
    <mergeCell ref="B110:E110"/>
    <mergeCell ref="G110:H110"/>
    <mergeCell ref="I110:K110"/>
    <mergeCell ref="L110:M110"/>
    <mergeCell ref="B115:E115"/>
    <mergeCell ref="G115:H115"/>
    <mergeCell ref="I115:K115"/>
    <mergeCell ref="L115:M115"/>
    <mergeCell ref="B116:E116"/>
    <mergeCell ref="G116:H116"/>
    <mergeCell ref="I116:K116"/>
    <mergeCell ref="L116:M116"/>
    <mergeCell ref="B113:E113"/>
    <mergeCell ref="G113:H113"/>
    <mergeCell ref="I113:K113"/>
    <mergeCell ref="L113:M113"/>
    <mergeCell ref="B114:E114"/>
    <mergeCell ref="G114:H114"/>
    <mergeCell ref="I114:K114"/>
    <mergeCell ref="L114:M114"/>
    <mergeCell ref="B119:E119"/>
    <mergeCell ref="G119:H119"/>
    <mergeCell ref="I119:K119"/>
    <mergeCell ref="L119:M119"/>
    <mergeCell ref="B120:E120"/>
    <mergeCell ref="G120:H120"/>
    <mergeCell ref="I120:K120"/>
    <mergeCell ref="L120:M120"/>
    <mergeCell ref="B117:E117"/>
    <mergeCell ref="G117:H117"/>
    <mergeCell ref="I117:K117"/>
    <mergeCell ref="L117:M117"/>
    <mergeCell ref="B118:E118"/>
    <mergeCell ref="G118:H118"/>
    <mergeCell ref="I118:K118"/>
    <mergeCell ref="L118:M118"/>
    <mergeCell ref="B123:E123"/>
    <mergeCell ref="G123:H123"/>
    <mergeCell ref="I123:K123"/>
    <mergeCell ref="L123:M123"/>
    <mergeCell ref="L124:M124"/>
    <mergeCell ref="B125:M125"/>
    <mergeCell ref="B121:E121"/>
    <mergeCell ref="G121:H121"/>
    <mergeCell ref="I121:K121"/>
    <mergeCell ref="L121:M121"/>
    <mergeCell ref="B122:E122"/>
    <mergeCell ref="G122:H122"/>
    <mergeCell ref="I122:K122"/>
    <mergeCell ref="L122:M122"/>
    <mergeCell ref="B128:E128"/>
    <mergeCell ref="G128:H128"/>
    <mergeCell ref="I128:K128"/>
    <mergeCell ref="L128:M128"/>
    <mergeCell ref="B129:E129"/>
    <mergeCell ref="G129:H129"/>
    <mergeCell ref="I129:K129"/>
    <mergeCell ref="L129:M129"/>
    <mergeCell ref="B126:E126"/>
    <mergeCell ref="G126:H126"/>
    <mergeCell ref="I126:K126"/>
    <mergeCell ref="L126:M126"/>
    <mergeCell ref="B127:E127"/>
    <mergeCell ref="G127:H127"/>
    <mergeCell ref="I127:K127"/>
    <mergeCell ref="L127:M127"/>
    <mergeCell ref="B132:E132"/>
    <mergeCell ref="G132:H132"/>
    <mergeCell ref="I132:K132"/>
    <mergeCell ref="L132:M132"/>
    <mergeCell ref="B133:E133"/>
    <mergeCell ref="G133:H133"/>
    <mergeCell ref="I133:K133"/>
    <mergeCell ref="L133:M133"/>
    <mergeCell ref="B130:E130"/>
    <mergeCell ref="G130:H130"/>
    <mergeCell ref="I130:K130"/>
    <mergeCell ref="L130:M130"/>
    <mergeCell ref="B131:E131"/>
    <mergeCell ref="G131:H131"/>
    <mergeCell ref="I131:K131"/>
    <mergeCell ref="L131:M131"/>
    <mergeCell ref="B136:E136"/>
    <mergeCell ref="G136:H136"/>
    <mergeCell ref="I136:K136"/>
    <mergeCell ref="L136:M136"/>
    <mergeCell ref="B137:E137"/>
    <mergeCell ref="G137:H137"/>
    <mergeCell ref="I137:K137"/>
    <mergeCell ref="L137:M137"/>
    <mergeCell ref="B134:E134"/>
    <mergeCell ref="G134:H134"/>
    <mergeCell ref="I134:K134"/>
    <mergeCell ref="L134:M134"/>
    <mergeCell ref="B135:E135"/>
    <mergeCell ref="G135:H135"/>
    <mergeCell ref="I135:K135"/>
    <mergeCell ref="L135:M135"/>
    <mergeCell ref="B140:E140"/>
    <mergeCell ref="G140:H140"/>
    <mergeCell ref="I140:K140"/>
    <mergeCell ref="L140:M140"/>
    <mergeCell ref="B141:E141"/>
    <mergeCell ref="G141:H141"/>
    <mergeCell ref="I141:K141"/>
    <mergeCell ref="L141:M141"/>
    <mergeCell ref="B138:E138"/>
    <mergeCell ref="G138:H138"/>
    <mergeCell ref="I138:K138"/>
    <mergeCell ref="L138:M138"/>
    <mergeCell ref="B139:E139"/>
    <mergeCell ref="G139:H139"/>
    <mergeCell ref="I139:K139"/>
    <mergeCell ref="L139:M139"/>
    <mergeCell ref="B144:E144"/>
    <mergeCell ref="G144:H144"/>
    <mergeCell ref="I144:K144"/>
    <mergeCell ref="L144:M144"/>
    <mergeCell ref="L145:M145"/>
    <mergeCell ref="B146:M146"/>
    <mergeCell ref="B142:E142"/>
    <mergeCell ref="G142:H142"/>
    <mergeCell ref="I142:K142"/>
    <mergeCell ref="L142:M142"/>
    <mergeCell ref="B143:E143"/>
    <mergeCell ref="G143:H143"/>
    <mergeCell ref="I143:K143"/>
    <mergeCell ref="L143:M143"/>
    <mergeCell ref="B149:E149"/>
    <mergeCell ref="G149:H149"/>
    <mergeCell ref="I149:K149"/>
    <mergeCell ref="L149:M149"/>
    <mergeCell ref="B150:E150"/>
    <mergeCell ref="G150:H150"/>
    <mergeCell ref="I150:K150"/>
    <mergeCell ref="L150:M150"/>
    <mergeCell ref="B147:E147"/>
    <mergeCell ref="G147:H147"/>
    <mergeCell ref="I147:K147"/>
    <mergeCell ref="L147:M147"/>
    <mergeCell ref="B148:E148"/>
    <mergeCell ref="G148:H148"/>
    <mergeCell ref="I148:K148"/>
    <mergeCell ref="L148:M148"/>
    <mergeCell ref="L154:M154"/>
    <mergeCell ref="B155:M155"/>
    <mergeCell ref="B156:E156"/>
    <mergeCell ref="G156:H156"/>
    <mergeCell ref="I156:K156"/>
    <mergeCell ref="L156:M156"/>
    <mergeCell ref="B151:E151"/>
    <mergeCell ref="G151:H151"/>
    <mergeCell ref="I151:K151"/>
    <mergeCell ref="L151:M151"/>
    <mergeCell ref="B152:E152"/>
    <mergeCell ref="G152:H152"/>
    <mergeCell ref="I152:K152"/>
    <mergeCell ref="L152:M152"/>
    <mergeCell ref="B153:E153"/>
    <mergeCell ref="G153:H153"/>
    <mergeCell ref="I153:K153"/>
    <mergeCell ref="L153:M153"/>
    <mergeCell ref="L159:M159"/>
    <mergeCell ref="B160:M160"/>
    <mergeCell ref="B161:E161"/>
    <mergeCell ref="G161:H161"/>
    <mergeCell ref="I161:K161"/>
    <mergeCell ref="L161:M161"/>
    <mergeCell ref="B157:E157"/>
    <mergeCell ref="G157:H157"/>
    <mergeCell ref="I157:K157"/>
    <mergeCell ref="L157:M157"/>
    <mergeCell ref="B158:E158"/>
    <mergeCell ref="G158:H158"/>
    <mergeCell ref="I158:K158"/>
    <mergeCell ref="L158:M158"/>
    <mergeCell ref="B164:E164"/>
    <mergeCell ref="G164:H164"/>
    <mergeCell ref="I164:K164"/>
    <mergeCell ref="L164:M164"/>
    <mergeCell ref="B165:E165"/>
    <mergeCell ref="G165:H165"/>
    <mergeCell ref="I165:K165"/>
    <mergeCell ref="L165:M165"/>
    <mergeCell ref="B162:E162"/>
    <mergeCell ref="G162:H162"/>
    <mergeCell ref="I162:K162"/>
    <mergeCell ref="L162:M162"/>
    <mergeCell ref="B163:E163"/>
    <mergeCell ref="G163:H163"/>
    <mergeCell ref="I163:K163"/>
    <mergeCell ref="L163:M163"/>
    <mergeCell ref="B168:E168"/>
    <mergeCell ref="G168:H168"/>
    <mergeCell ref="I168:K168"/>
    <mergeCell ref="L168:M168"/>
    <mergeCell ref="L169:M169"/>
    <mergeCell ref="B166:E166"/>
    <mergeCell ref="G166:H166"/>
    <mergeCell ref="I166:K166"/>
    <mergeCell ref="L166:M166"/>
    <mergeCell ref="B167:E167"/>
    <mergeCell ref="G167:H167"/>
    <mergeCell ref="I167:K167"/>
    <mergeCell ref="L167:M167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scale="64" orientation="portrait" r:id="rId1"/>
  <headerFooter>
    <oddFooter>Página &amp;P</oddFooter>
  </headerFooter>
  <rowBreaks count="2" manualBreakCount="2">
    <brk id="63" max="12" man="1"/>
    <brk id="124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7"/>
  <sheetViews>
    <sheetView tabSelected="1" zoomScaleNormal="100" workbookViewId="0">
      <pane ySplit="3" topLeftCell="A4" activePane="bottomLeft" state="frozen"/>
      <selection pane="bottomLeft" activeCell="B186" sqref="B186:E186"/>
    </sheetView>
  </sheetViews>
  <sheetFormatPr baseColWidth="10" defaultRowHeight="14.4" x14ac:dyDescent="0.3"/>
  <cols>
    <col min="1" max="1" width="11.5546875" style="109"/>
    <col min="2" max="4" width="11.5546875" style="128"/>
    <col min="5" max="5" width="15.5546875" style="128" customWidth="1"/>
    <col min="6" max="12" width="11.5546875" style="110"/>
    <col min="13" max="13" width="13.77734375" style="110" customWidth="1"/>
    <col min="14" max="14" width="16.5546875" style="109" bestFit="1" customWidth="1"/>
    <col min="15" max="15" width="12.44140625" style="110" customWidth="1"/>
    <col min="16" max="16" width="13" style="110" bestFit="1" customWidth="1"/>
    <col min="17" max="16384" width="11.5546875" style="110"/>
  </cols>
  <sheetData>
    <row r="1" spans="1:23" x14ac:dyDescent="0.3">
      <c r="A1" s="310" t="s">
        <v>364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2"/>
    </row>
    <row r="2" spans="1:23" s="109" customFormat="1" x14ac:dyDescent="0.3">
      <c r="A2" s="313" t="s">
        <v>402</v>
      </c>
      <c r="B2" s="313" t="s">
        <v>1</v>
      </c>
      <c r="C2" s="313"/>
      <c r="D2" s="313"/>
      <c r="E2" s="313"/>
      <c r="F2" s="314" t="s">
        <v>371</v>
      </c>
      <c r="G2" s="338"/>
      <c r="H2" s="338"/>
      <c r="I2" s="338"/>
      <c r="J2" s="338"/>
      <c r="K2" s="338"/>
      <c r="L2" s="338"/>
      <c r="M2" s="126"/>
      <c r="N2" s="314" t="s">
        <v>372</v>
      </c>
      <c r="O2" s="338"/>
      <c r="P2" s="315"/>
      <c r="Q2" s="314" t="s">
        <v>403</v>
      </c>
      <c r="R2" s="338"/>
      <c r="S2" s="338"/>
      <c r="T2" s="338"/>
      <c r="U2" s="338"/>
      <c r="V2" s="338"/>
      <c r="W2" s="315"/>
    </row>
    <row r="3" spans="1:23" s="109" customFormat="1" ht="28.8" customHeight="1" thickBot="1" x14ac:dyDescent="0.35">
      <c r="A3" s="313"/>
      <c r="B3" s="313"/>
      <c r="C3" s="313"/>
      <c r="D3" s="313"/>
      <c r="E3" s="313"/>
      <c r="F3" s="104" t="s">
        <v>37</v>
      </c>
      <c r="G3" s="314" t="s">
        <v>218</v>
      </c>
      <c r="H3" s="315"/>
      <c r="I3" s="313" t="s">
        <v>19</v>
      </c>
      <c r="J3" s="313"/>
      <c r="K3" s="314"/>
      <c r="L3" s="314" t="s">
        <v>406</v>
      </c>
      <c r="M3" s="315"/>
      <c r="N3" s="105" t="s">
        <v>373</v>
      </c>
      <c r="O3" s="127" t="s">
        <v>374</v>
      </c>
      <c r="P3" s="127" t="s">
        <v>375</v>
      </c>
      <c r="Q3" s="314" t="s">
        <v>404</v>
      </c>
      <c r="R3" s="315"/>
      <c r="S3" s="313" t="s">
        <v>19</v>
      </c>
      <c r="T3" s="313"/>
      <c r="U3" s="313"/>
      <c r="V3" s="314" t="s">
        <v>405</v>
      </c>
      <c r="W3" s="315"/>
    </row>
    <row r="4" spans="1:23" x14ac:dyDescent="0.3">
      <c r="A4" s="21" t="s">
        <v>29</v>
      </c>
      <c r="B4" s="263" t="s">
        <v>334</v>
      </c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264"/>
      <c r="S4" s="264"/>
      <c r="T4" s="264"/>
      <c r="U4" s="264"/>
      <c r="V4" s="264"/>
      <c r="W4" s="265"/>
    </row>
    <row r="5" spans="1:23" x14ac:dyDescent="0.3">
      <c r="A5" s="100">
        <v>1.1000000000000001</v>
      </c>
      <c r="B5" s="290" t="s">
        <v>324</v>
      </c>
      <c r="C5" s="290"/>
      <c r="D5" s="290"/>
      <c r="E5" s="290"/>
      <c r="F5" s="111" t="s">
        <v>186</v>
      </c>
      <c r="G5" s="354">
        <v>1</v>
      </c>
      <c r="H5" s="354"/>
      <c r="I5" s="355">
        <v>4652749</v>
      </c>
      <c r="J5" s="355"/>
      <c r="K5" s="355"/>
      <c r="L5" s="356">
        <f>+I5*G5</f>
        <v>4652749</v>
      </c>
      <c r="M5" s="357"/>
      <c r="N5" s="91"/>
      <c r="O5" s="117">
        <f t="shared" ref="O5" si="0">+Q5-G5</f>
        <v>0</v>
      </c>
      <c r="P5" s="116">
        <f t="shared" ref="P5" si="1">+G5+O5</f>
        <v>1</v>
      </c>
      <c r="Q5" s="354">
        <v>1</v>
      </c>
      <c r="R5" s="354"/>
      <c r="S5" s="355">
        <v>4652749</v>
      </c>
      <c r="T5" s="355"/>
      <c r="U5" s="355"/>
      <c r="V5" s="356">
        <v>4652749</v>
      </c>
      <c r="W5" s="357"/>
    </row>
    <row r="6" spans="1:23" x14ac:dyDescent="0.3">
      <c r="A6" s="83">
        <v>1.2</v>
      </c>
      <c r="B6" s="276" t="s">
        <v>326</v>
      </c>
      <c r="C6" s="276"/>
      <c r="D6" s="276"/>
      <c r="E6" s="276"/>
      <c r="F6" s="111" t="s">
        <v>186</v>
      </c>
      <c r="G6" s="354">
        <v>1</v>
      </c>
      <c r="H6" s="354"/>
      <c r="I6" s="355">
        <v>1453521</v>
      </c>
      <c r="J6" s="355"/>
      <c r="K6" s="355"/>
      <c r="L6" s="356">
        <f>+I6*G6</f>
        <v>1453521</v>
      </c>
      <c r="M6" s="357"/>
      <c r="N6" s="91"/>
      <c r="O6" s="117">
        <f t="shared" ref="O6" si="2">+Q6-G6</f>
        <v>0</v>
      </c>
      <c r="P6" s="116">
        <f t="shared" ref="P6" si="3">+G6+O6</f>
        <v>1</v>
      </c>
      <c r="Q6" s="354">
        <v>1</v>
      </c>
      <c r="R6" s="354"/>
      <c r="S6" s="355">
        <v>1453521</v>
      </c>
      <c r="T6" s="355"/>
      <c r="U6" s="355"/>
      <c r="V6" s="374">
        <v>1453521</v>
      </c>
      <c r="W6" s="376"/>
    </row>
    <row r="7" spans="1:23" ht="15" thickBot="1" x14ac:dyDescent="0.35">
      <c r="A7" s="164" t="s">
        <v>20</v>
      </c>
      <c r="B7" s="165"/>
      <c r="C7" s="165"/>
      <c r="D7" s="165"/>
      <c r="E7" s="165"/>
      <c r="F7" s="165"/>
      <c r="G7" s="165"/>
      <c r="H7" s="165"/>
      <c r="I7" s="165"/>
      <c r="J7" s="165"/>
      <c r="K7" s="166"/>
      <c r="L7" s="363">
        <f>SUM(L5:M6)</f>
        <v>6106270</v>
      </c>
      <c r="M7" s="364"/>
      <c r="N7" s="106"/>
      <c r="O7" s="90"/>
      <c r="P7" s="90"/>
      <c r="Q7" s="90"/>
      <c r="R7" s="90"/>
      <c r="S7" s="90"/>
      <c r="T7" s="90"/>
      <c r="U7" s="90"/>
      <c r="V7" s="358">
        <v>6106270</v>
      </c>
      <c r="W7" s="359"/>
    </row>
    <row r="8" spans="1:23" x14ac:dyDescent="0.3">
      <c r="A8" s="21" t="s">
        <v>38</v>
      </c>
      <c r="B8" s="263" t="s">
        <v>359</v>
      </c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5"/>
    </row>
    <row r="9" spans="1:23" x14ac:dyDescent="0.3">
      <c r="A9" s="83">
        <v>2.1</v>
      </c>
      <c r="B9" s="242" t="s">
        <v>299</v>
      </c>
      <c r="C9" s="243"/>
      <c r="D9" s="243"/>
      <c r="E9" s="244"/>
      <c r="F9" s="111" t="s">
        <v>186</v>
      </c>
      <c r="G9" s="360">
        <v>1</v>
      </c>
      <c r="H9" s="361"/>
      <c r="I9" s="346">
        <v>39120992</v>
      </c>
      <c r="J9" s="362"/>
      <c r="K9" s="347"/>
      <c r="L9" s="350">
        <f>+G9*I9</f>
        <v>39120992</v>
      </c>
      <c r="M9" s="351"/>
      <c r="N9" s="91"/>
      <c r="O9" s="117">
        <f t="shared" ref="O9:O10" si="4">+Q9-G9</f>
        <v>0</v>
      </c>
      <c r="P9" s="116">
        <f t="shared" ref="P9:P10" si="5">+G9+O9</f>
        <v>1</v>
      </c>
      <c r="Q9" s="360">
        <v>1</v>
      </c>
      <c r="R9" s="361"/>
      <c r="S9" s="346">
        <v>39120992</v>
      </c>
      <c r="T9" s="362"/>
      <c r="U9" s="347"/>
      <c r="V9" s="350">
        <v>39120992</v>
      </c>
      <c r="W9" s="351"/>
    </row>
    <row r="10" spans="1:23" x14ac:dyDescent="0.3">
      <c r="A10" s="100">
        <v>2.2000000000000002</v>
      </c>
      <c r="B10" s="266" t="s">
        <v>327</v>
      </c>
      <c r="C10" s="267"/>
      <c r="D10" s="267"/>
      <c r="E10" s="268"/>
      <c r="F10" s="111" t="s">
        <v>186</v>
      </c>
      <c r="G10" s="360">
        <v>1</v>
      </c>
      <c r="H10" s="361"/>
      <c r="I10" s="365">
        <v>116000000</v>
      </c>
      <c r="J10" s="366"/>
      <c r="K10" s="367"/>
      <c r="L10" s="350">
        <f t="shared" ref="L10:L16" si="6">+G10*I10</f>
        <v>116000000</v>
      </c>
      <c r="M10" s="351"/>
      <c r="N10" s="91"/>
      <c r="O10" s="117">
        <f t="shared" si="4"/>
        <v>0</v>
      </c>
      <c r="P10" s="116">
        <f t="shared" si="5"/>
        <v>1</v>
      </c>
      <c r="Q10" s="360">
        <v>1</v>
      </c>
      <c r="R10" s="361"/>
      <c r="S10" s="365">
        <v>116000000</v>
      </c>
      <c r="T10" s="366"/>
      <c r="U10" s="367"/>
      <c r="V10" s="350">
        <v>116000000</v>
      </c>
      <c r="W10" s="351"/>
    </row>
    <row r="11" spans="1:23" x14ac:dyDescent="0.3">
      <c r="A11" s="83">
        <v>2.2999999999999998</v>
      </c>
      <c r="B11" s="266" t="s">
        <v>328</v>
      </c>
      <c r="C11" s="267"/>
      <c r="D11" s="267"/>
      <c r="E11" s="268"/>
      <c r="F11" s="111" t="s">
        <v>186</v>
      </c>
      <c r="G11" s="360">
        <v>1</v>
      </c>
      <c r="H11" s="361"/>
      <c r="I11" s="365">
        <v>4257080</v>
      </c>
      <c r="J11" s="366"/>
      <c r="K11" s="367"/>
      <c r="L11" s="350">
        <f t="shared" si="6"/>
        <v>4257080</v>
      </c>
      <c r="M11" s="351"/>
      <c r="N11" s="91"/>
      <c r="O11" s="117">
        <f t="shared" ref="O11:O16" si="7">+Q11-G11</f>
        <v>0</v>
      </c>
      <c r="P11" s="116">
        <f t="shared" ref="P11:P16" si="8">+G11+O11</f>
        <v>1</v>
      </c>
      <c r="Q11" s="360">
        <v>1</v>
      </c>
      <c r="R11" s="361"/>
      <c r="S11" s="365">
        <v>4257080</v>
      </c>
      <c r="T11" s="366"/>
      <c r="U11" s="367"/>
      <c r="V11" s="350">
        <v>4257080</v>
      </c>
      <c r="W11" s="351"/>
    </row>
    <row r="12" spans="1:23" x14ac:dyDescent="0.3">
      <c r="A12" s="100">
        <v>2.4</v>
      </c>
      <c r="B12" s="266" t="s">
        <v>329</v>
      </c>
      <c r="C12" s="267"/>
      <c r="D12" s="267"/>
      <c r="E12" s="268"/>
      <c r="F12" s="111" t="s">
        <v>186</v>
      </c>
      <c r="G12" s="360">
        <v>1</v>
      </c>
      <c r="H12" s="361"/>
      <c r="I12" s="365">
        <v>26634000</v>
      </c>
      <c r="J12" s="366"/>
      <c r="K12" s="367"/>
      <c r="L12" s="350">
        <f t="shared" si="6"/>
        <v>26634000</v>
      </c>
      <c r="M12" s="351"/>
      <c r="N12" s="91"/>
      <c r="O12" s="117">
        <f t="shared" si="7"/>
        <v>0</v>
      </c>
      <c r="P12" s="116">
        <f t="shared" si="8"/>
        <v>1</v>
      </c>
      <c r="Q12" s="360">
        <v>1</v>
      </c>
      <c r="R12" s="361"/>
      <c r="S12" s="365">
        <v>26634000</v>
      </c>
      <c r="T12" s="366"/>
      <c r="U12" s="367"/>
      <c r="V12" s="350">
        <v>26634000</v>
      </c>
      <c r="W12" s="351"/>
    </row>
    <row r="13" spans="1:23" x14ac:dyDescent="0.3">
      <c r="A13" s="83">
        <v>2.5</v>
      </c>
      <c r="B13" s="266" t="s">
        <v>330</v>
      </c>
      <c r="C13" s="267"/>
      <c r="D13" s="267"/>
      <c r="E13" s="268"/>
      <c r="F13" s="111" t="s">
        <v>186</v>
      </c>
      <c r="G13" s="360">
        <v>1</v>
      </c>
      <c r="H13" s="361"/>
      <c r="I13" s="365">
        <v>13920000</v>
      </c>
      <c r="J13" s="366"/>
      <c r="K13" s="367"/>
      <c r="L13" s="350">
        <f t="shared" si="6"/>
        <v>13920000</v>
      </c>
      <c r="M13" s="351"/>
      <c r="N13" s="91"/>
      <c r="O13" s="117">
        <f t="shared" si="7"/>
        <v>0</v>
      </c>
      <c r="P13" s="116">
        <f t="shared" si="8"/>
        <v>1</v>
      </c>
      <c r="Q13" s="360">
        <v>1</v>
      </c>
      <c r="R13" s="361"/>
      <c r="S13" s="365">
        <v>13920000</v>
      </c>
      <c r="T13" s="366"/>
      <c r="U13" s="367"/>
      <c r="V13" s="350">
        <v>13920000</v>
      </c>
      <c r="W13" s="351"/>
    </row>
    <row r="14" spans="1:23" x14ac:dyDescent="0.3">
      <c r="A14" s="100">
        <v>2.6</v>
      </c>
      <c r="B14" s="266" t="s">
        <v>331</v>
      </c>
      <c r="C14" s="267"/>
      <c r="D14" s="267"/>
      <c r="E14" s="268"/>
      <c r="F14" s="111" t="s">
        <v>186</v>
      </c>
      <c r="G14" s="360">
        <v>1</v>
      </c>
      <c r="H14" s="361"/>
      <c r="I14" s="365">
        <v>11600000</v>
      </c>
      <c r="J14" s="366"/>
      <c r="K14" s="367"/>
      <c r="L14" s="350">
        <f t="shared" si="6"/>
        <v>11600000</v>
      </c>
      <c r="M14" s="351"/>
      <c r="N14" s="91"/>
      <c r="O14" s="117">
        <f t="shared" si="7"/>
        <v>0</v>
      </c>
      <c r="P14" s="116">
        <f t="shared" si="8"/>
        <v>1</v>
      </c>
      <c r="Q14" s="360">
        <v>1</v>
      </c>
      <c r="R14" s="361"/>
      <c r="S14" s="365">
        <v>11600000</v>
      </c>
      <c r="T14" s="366"/>
      <c r="U14" s="367"/>
      <c r="V14" s="350">
        <v>11600000</v>
      </c>
      <c r="W14" s="351"/>
    </row>
    <row r="15" spans="1:23" x14ac:dyDescent="0.3">
      <c r="A15" s="83">
        <v>2.7</v>
      </c>
      <c r="B15" s="266" t="s">
        <v>332</v>
      </c>
      <c r="C15" s="267"/>
      <c r="D15" s="267"/>
      <c r="E15" s="268"/>
      <c r="F15" s="111" t="s">
        <v>186</v>
      </c>
      <c r="G15" s="360">
        <v>1</v>
      </c>
      <c r="H15" s="361"/>
      <c r="I15" s="365">
        <v>8500000</v>
      </c>
      <c r="J15" s="366"/>
      <c r="K15" s="367"/>
      <c r="L15" s="350">
        <f t="shared" si="6"/>
        <v>8500000</v>
      </c>
      <c r="M15" s="351"/>
      <c r="N15" s="91"/>
      <c r="O15" s="117">
        <f t="shared" si="7"/>
        <v>0</v>
      </c>
      <c r="P15" s="116">
        <f t="shared" si="8"/>
        <v>1</v>
      </c>
      <c r="Q15" s="360">
        <v>1</v>
      </c>
      <c r="R15" s="361"/>
      <c r="S15" s="365">
        <v>8500000</v>
      </c>
      <c r="T15" s="366"/>
      <c r="U15" s="367"/>
      <c r="V15" s="350">
        <v>8500000</v>
      </c>
      <c r="W15" s="351"/>
    </row>
    <row r="16" spans="1:23" ht="15" thickBot="1" x14ac:dyDescent="0.35">
      <c r="A16" s="100">
        <v>2.8</v>
      </c>
      <c r="B16" s="266" t="s">
        <v>333</v>
      </c>
      <c r="C16" s="267"/>
      <c r="D16" s="267"/>
      <c r="E16" s="268"/>
      <c r="F16" s="111" t="s">
        <v>186</v>
      </c>
      <c r="G16" s="360">
        <v>1</v>
      </c>
      <c r="H16" s="361"/>
      <c r="I16" s="365">
        <v>31320000</v>
      </c>
      <c r="J16" s="366"/>
      <c r="K16" s="367"/>
      <c r="L16" s="350">
        <f t="shared" si="6"/>
        <v>31320000</v>
      </c>
      <c r="M16" s="351"/>
      <c r="N16" s="91"/>
      <c r="O16" s="117">
        <f t="shared" si="7"/>
        <v>0</v>
      </c>
      <c r="P16" s="116">
        <f t="shared" si="8"/>
        <v>1</v>
      </c>
      <c r="Q16" s="360">
        <v>1</v>
      </c>
      <c r="R16" s="361"/>
      <c r="S16" s="365">
        <v>31320000</v>
      </c>
      <c r="T16" s="366"/>
      <c r="U16" s="367"/>
      <c r="V16" s="419">
        <v>31320000</v>
      </c>
      <c r="W16" s="420"/>
    </row>
    <row r="17" spans="1:23" ht="15" thickBot="1" x14ac:dyDescent="0.35">
      <c r="A17" s="368" t="s">
        <v>20</v>
      </c>
      <c r="B17" s="369"/>
      <c r="C17" s="369"/>
      <c r="D17" s="369"/>
      <c r="E17" s="369"/>
      <c r="F17" s="369"/>
      <c r="G17" s="369"/>
      <c r="H17" s="369"/>
      <c r="I17" s="369"/>
      <c r="J17" s="369"/>
      <c r="K17" s="370"/>
      <c r="L17" s="348">
        <f>SUM(L9:M16)</f>
        <v>251352072</v>
      </c>
      <c r="M17" s="349"/>
      <c r="N17" s="107"/>
      <c r="O17" s="112"/>
      <c r="P17" s="112"/>
      <c r="Q17" s="112"/>
      <c r="R17" s="112"/>
      <c r="S17" s="112"/>
      <c r="T17" s="112"/>
      <c r="U17" s="112"/>
      <c r="V17" s="348">
        <v>251352072</v>
      </c>
      <c r="W17" s="349"/>
    </row>
    <row r="18" spans="1:23" x14ac:dyDescent="0.3">
      <c r="A18" s="21" t="s">
        <v>211</v>
      </c>
      <c r="B18" s="263" t="s">
        <v>335</v>
      </c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5"/>
    </row>
    <row r="19" spans="1:23" x14ac:dyDescent="0.3">
      <c r="A19" s="83">
        <v>3.1</v>
      </c>
      <c r="B19" s="242" t="s">
        <v>336</v>
      </c>
      <c r="C19" s="243"/>
      <c r="D19" s="243"/>
      <c r="E19" s="244"/>
      <c r="F19" s="111" t="s">
        <v>186</v>
      </c>
      <c r="G19" s="360">
        <v>1</v>
      </c>
      <c r="H19" s="361"/>
      <c r="I19" s="374">
        <v>36855376</v>
      </c>
      <c r="J19" s="375"/>
      <c r="K19" s="376"/>
      <c r="L19" s="352">
        <f>+G19*I19</f>
        <v>36855376</v>
      </c>
      <c r="M19" s="353"/>
      <c r="N19" s="89"/>
      <c r="O19" s="117">
        <f t="shared" ref="O19" si="9">+Q19-G19</f>
        <v>0</v>
      </c>
      <c r="P19" s="116">
        <f t="shared" ref="P19" si="10">+G19+O19</f>
        <v>1</v>
      </c>
      <c r="Q19" s="360">
        <v>1</v>
      </c>
      <c r="R19" s="361"/>
      <c r="S19" s="374">
        <v>36855376</v>
      </c>
      <c r="T19" s="375"/>
      <c r="U19" s="376"/>
      <c r="V19" s="346">
        <v>36855376</v>
      </c>
      <c r="W19" s="347"/>
    </row>
    <row r="20" spans="1:23" x14ac:dyDescent="0.3">
      <c r="A20" s="100">
        <v>3.2</v>
      </c>
      <c r="B20" s="266" t="s">
        <v>337</v>
      </c>
      <c r="C20" s="267"/>
      <c r="D20" s="267"/>
      <c r="E20" s="268"/>
      <c r="F20" s="111" t="s">
        <v>186</v>
      </c>
      <c r="G20" s="360">
        <v>1</v>
      </c>
      <c r="H20" s="361"/>
      <c r="I20" s="371">
        <v>58330776</v>
      </c>
      <c r="J20" s="372"/>
      <c r="K20" s="373"/>
      <c r="L20" s="352">
        <f t="shared" ref="L20:L24" si="11">+G20*I20</f>
        <v>58330776</v>
      </c>
      <c r="M20" s="353"/>
      <c r="N20" s="99"/>
      <c r="O20" s="117">
        <f t="shared" ref="O20:O24" si="12">+Q20-G20</f>
        <v>0</v>
      </c>
      <c r="P20" s="116">
        <f t="shared" ref="P20:P24" si="13">+G20+O20</f>
        <v>1</v>
      </c>
      <c r="Q20" s="360">
        <v>1</v>
      </c>
      <c r="R20" s="361"/>
      <c r="S20" s="371">
        <v>58330776</v>
      </c>
      <c r="T20" s="372"/>
      <c r="U20" s="373"/>
      <c r="V20" s="346">
        <v>58330776</v>
      </c>
      <c r="W20" s="347"/>
    </row>
    <row r="21" spans="1:23" x14ac:dyDescent="0.3">
      <c r="A21" s="83">
        <v>3.3</v>
      </c>
      <c r="B21" s="266" t="s">
        <v>338</v>
      </c>
      <c r="C21" s="267"/>
      <c r="D21" s="267"/>
      <c r="E21" s="268"/>
      <c r="F21" s="111" t="s">
        <v>186</v>
      </c>
      <c r="G21" s="360">
        <v>1</v>
      </c>
      <c r="H21" s="361"/>
      <c r="I21" s="371">
        <v>35521352</v>
      </c>
      <c r="J21" s="372"/>
      <c r="K21" s="373"/>
      <c r="L21" s="352">
        <f t="shared" si="11"/>
        <v>35521352</v>
      </c>
      <c r="M21" s="353"/>
      <c r="N21" s="99"/>
      <c r="O21" s="117">
        <f t="shared" si="12"/>
        <v>0</v>
      </c>
      <c r="P21" s="116">
        <f t="shared" si="13"/>
        <v>1</v>
      </c>
      <c r="Q21" s="360">
        <v>1</v>
      </c>
      <c r="R21" s="361"/>
      <c r="S21" s="371">
        <v>35521352</v>
      </c>
      <c r="T21" s="372"/>
      <c r="U21" s="373"/>
      <c r="V21" s="346">
        <v>35521352</v>
      </c>
      <c r="W21" s="347"/>
    </row>
    <row r="22" spans="1:23" x14ac:dyDescent="0.3">
      <c r="A22" s="100">
        <v>3.4</v>
      </c>
      <c r="B22" s="266" t="s">
        <v>339</v>
      </c>
      <c r="C22" s="267"/>
      <c r="D22" s="267"/>
      <c r="E22" s="268"/>
      <c r="F22" s="111" t="s">
        <v>186</v>
      </c>
      <c r="G22" s="360">
        <v>1</v>
      </c>
      <c r="H22" s="361"/>
      <c r="I22" s="371">
        <v>522000</v>
      </c>
      <c r="J22" s="372"/>
      <c r="K22" s="373"/>
      <c r="L22" s="352">
        <f t="shared" si="11"/>
        <v>522000</v>
      </c>
      <c r="M22" s="353"/>
      <c r="N22" s="99"/>
      <c r="O22" s="117">
        <f t="shared" si="12"/>
        <v>0</v>
      </c>
      <c r="P22" s="116">
        <f t="shared" si="13"/>
        <v>1</v>
      </c>
      <c r="Q22" s="360">
        <v>1</v>
      </c>
      <c r="R22" s="361"/>
      <c r="S22" s="371">
        <v>522000</v>
      </c>
      <c r="T22" s="372"/>
      <c r="U22" s="373"/>
      <c r="V22" s="346">
        <v>522000</v>
      </c>
      <c r="W22" s="347"/>
    </row>
    <row r="23" spans="1:23" x14ac:dyDescent="0.3">
      <c r="A23" s="83">
        <v>3.5</v>
      </c>
      <c r="B23" s="266" t="s">
        <v>340</v>
      </c>
      <c r="C23" s="267"/>
      <c r="D23" s="267"/>
      <c r="E23" s="268"/>
      <c r="F23" s="111" t="s">
        <v>186</v>
      </c>
      <c r="G23" s="360">
        <v>1</v>
      </c>
      <c r="H23" s="361"/>
      <c r="I23" s="371">
        <v>4804000</v>
      </c>
      <c r="J23" s="372"/>
      <c r="K23" s="373"/>
      <c r="L23" s="352">
        <f t="shared" si="11"/>
        <v>4804000</v>
      </c>
      <c r="M23" s="353"/>
      <c r="N23" s="99"/>
      <c r="O23" s="117">
        <f t="shared" si="12"/>
        <v>0</v>
      </c>
      <c r="P23" s="116">
        <f t="shared" si="13"/>
        <v>1</v>
      </c>
      <c r="Q23" s="360">
        <v>1</v>
      </c>
      <c r="R23" s="361"/>
      <c r="S23" s="371">
        <v>4804000</v>
      </c>
      <c r="T23" s="372"/>
      <c r="U23" s="373"/>
      <c r="V23" s="346">
        <v>4804000</v>
      </c>
      <c r="W23" s="347"/>
    </row>
    <row r="24" spans="1:23" ht="15" thickBot="1" x14ac:dyDescent="0.35">
      <c r="A24" s="100">
        <v>3.6</v>
      </c>
      <c r="B24" s="266" t="s">
        <v>341</v>
      </c>
      <c r="C24" s="267"/>
      <c r="D24" s="267"/>
      <c r="E24" s="268"/>
      <c r="F24" s="111" t="s">
        <v>186</v>
      </c>
      <c r="G24" s="360">
        <v>1</v>
      </c>
      <c r="H24" s="361"/>
      <c r="I24" s="371">
        <v>4662250</v>
      </c>
      <c r="J24" s="372"/>
      <c r="K24" s="373"/>
      <c r="L24" s="352">
        <f t="shared" si="11"/>
        <v>4662250</v>
      </c>
      <c r="M24" s="353"/>
      <c r="N24" s="99"/>
      <c r="O24" s="117">
        <f t="shared" si="12"/>
        <v>0</v>
      </c>
      <c r="P24" s="116">
        <f t="shared" si="13"/>
        <v>1</v>
      </c>
      <c r="Q24" s="360">
        <v>1</v>
      </c>
      <c r="R24" s="361"/>
      <c r="S24" s="371">
        <v>4662250</v>
      </c>
      <c r="T24" s="372"/>
      <c r="U24" s="373"/>
      <c r="V24" s="423">
        <v>4662250</v>
      </c>
      <c r="W24" s="424"/>
    </row>
    <row r="25" spans="1:23" ht="15" thickBot="1" x14ac:dyDescent="0.35">
      <c r="A25" s="368" t="s">
        <v>20</v>
      </c>
      <c r="B25" s="369"/>
      <c r="C25" s="369"/>
      <c r="D25" s="369"/>
      <c r="E25" s="369"/>
      <c r="F25" s="369"/>
      <c r="G25" s="369"/>
      <c r="H25" s="369"/>
      <c r="I25" s="369"/>
      <c r="J25" s="369"/>
      <c r="K25" s="370"/>
      <c r="L25" s="348">
        <f>SUM(L19:M24)</f>
        <v>140695754</v>
      </c>
      <c r="M25" s="349"/>
      <c r="N25" s="107"/>
      <c r="O25" s="112"/>
      <c r="P25" s="112"/>
      <c r="Q25" s="112"/>
      <c r="R25" s="112"/>
      <c r="S25" s="112"/>
      <c r="T25" s="112"/>
      <c r="U25" s="112"/>
      <c r="V25" s="348">
        <v>140695754</v>
      </c>
      <c r="W25" s="349"/>
    </row>
    <row r="26" spans="1:23" x14ac:dyDescent="0.3">
      <c r="A26" s="21" t="s">
        <v>100</v>
      </c>
      <c r="B26" s="263" t="s">
        <v>342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5"/>
    </row>
    <row r="27" spans="1:23" x14ac:dyDescent="0.3">
      <c r="A27" s="83">
        <v>4.0999999999999996</v>
      </c>
      <c r="B27" s="242" t="s">
        <v>343</v>
      </c>
      <c r="C27" s="243"/>
      <c r="D27" s="243"/>
      <c r="E27" s="244"/>
      <c r="F27" s="111" t="s">
        <v>30</v>
      </c>
      <c r="G27" s="360">
        <v>1</v>
      </c>
      <c r="H27" s="361"/>
      <c r="I27" s="371">
        <v>8684178</v>
      </c>
      <c r="J27" s="372"/>
      <c r="K27" s="373"/>
      <c r="L27" s="346">
        <f>+G27*I27</f>
        <v>8684178</v>
      </c>
      <c r="M27" s="347"/>
      <c r="N27" s="99"/>
      <c r="O27" s="117">
        <f t="shared" ref="O27" si="14">+Q27-G27</f>
        <v>0</v>
      </c>
      <c r="P27" s="116">
        <f t="shared" ref="P27" si="15">+G27+O27</f>
        <v>1</v>
      </c>
      <c r="Q27" s="360">
        <v>1</v>
      </c>
      <c r="R27" s="361"/>
      <c r="S27" s="371">
        <v>8684178</v>
      </c>
      <c r="T27" s="372"/>
      <c r="U27" s="373"/>
      <c r="V27" s="346">
        <v>8684178</v>
      </c>
      <c r="W27" s="347"/>
    </row>
    <row r="28" spans="1:23" x14ac:dyDescent="0.3">
      <c r="A28" s="100">
        <v>4.2</v>
      </c>
      <c r="B28" s="266" t="s">
        <v>344</v>
      </c>
      <c r="C28" s="267"/>
      <c r="D28" s="267"/>
      <c r="E28" s="268"/>
      <c r="F28" s="111" t="s">
        <v>30</v>
      </c>
      <c r="G28" s="360">
        <v>1</v>
      </c>
      <c r="H28" s="361"/>
      <c r="I28" s="371">
        <v>5674024</v>
      </c>
      <c r="J28" s="372"/>
      <c r="K28" s="373"/>
      <c r="L28" s="346">
        <f t="shared" ref="L28:L30" si="16">+G28*I28</f>
        <v>5674024</v>
      </c>
      <c r="M28" s="347"/>
      <c r="N28" s="99"/>
      <c r="O28" s="117">
        <f t="shared" ref="O28:O30" si="17">+Q28-G28</f>
        <v>0</v>
      </c>
      <c r="P28" s="116">
        <f t="shared" ref="P28:P30" si="18">+G28+O28</f>
        <v>1</v>
      </c>
      <c r="Q28" s="360">
        <v>1</v>
      </c>
      <c r="R28" s="361"/>
      <c r="S28" s="371">
        <v>5674024</v>
      </c>
      <c r="T28" s="372"/>
      <c r="U28" s="373"/>
      <c r="V28" s="346">
        <v>5674024</v>
      </c>
      <c r="W28" s="347"/>
    </row>
    <row r="29" spans="1:23" x14ac:dyDescent="0.3">
      <c r="A29" s="100">
        <v>4.3</v>
      </c>
      <c r="B29" s="266" t="s">
        <v>345</v>
      </c>
      <c r="C29" s="267"/>
      <c r="D29" s="267"/>
      <c r="E29" s="268"/>
      <c r="F29" s="111" t="s">
        <v>30</v>
      </c>
      <c r="G29" s="360">
        <v>1</v>
      </c>
      <c r="H29" s="361"/>
      <c r="I29" s="371">
        <v>7656000</v>
      </c>
      <c r="J29" s="372"/>
      <c r="K29" s="373"/>
      <c r="L29" s="346">
        <f t="shared" si="16"/>
        <v>7656000</v>
      </c>
      <c r="M29" s="347"/>
      <c r="N29" s="99"/>
      <c r="O29" s="117">
        <f t="shared" si="17"/>
        <v>0</v>
      </c>
      <c r="P29" s="116">
        <f t="shared" si="18"/>
        <v>1</v>
      </c>
      <c r="Q29" s="360">
        <v>1</v>
      </c>
      <c r="R29" s="361"/>
      <c r="S29" s="371">
        <v>7656000</v>
      </c>
      <c r="T29" s="372"/>
      <c r="U29" s="373"/>
      <c r="V29" s="346">
        <v>7656000</v>
      </c>
      <c r="W29" s="347"/>
    </row>
    <row r="30" spans="1:23" ht="15" thickBot="1" x14ac:dyDescent="0.35">
      <c r="A30" s="100">
        <v>4.4000000000000004</v>
      </c>
      <c r="B30" s="266" t="s">
        <v>346</v>
      </c>
      <c r="C30" s="267"/>
      <c r="D30" s="267"/>
      <c r="E30" s="268"/>
      <c r="F30" s="111" t="s">
        <v>30</v>
      </c>
      <c r="G30" s="360">
        <v>1</v>
      </c>
      <c r="H30" s="361"/>
      <c r="I30" s="371">
        <v>7010216</v>
      </c>
      <c r="J30" s="372"/>
      <c r="K30" s="373"/>
      <c r="L30" s="346">
        <f t="shared" si="16"/>
        <v>7010216</v>
      </c>
      <c r="M30" s="347"/>
      <c r="N30" s="99"/>
      <c r="O30" s="117">
        <f t="shared" si="17"/>
        <v>0</v>
      </c>
      <c r="P30" s="116">
        <f t="shared" si="18"/>
        <v>1</v>
      </c>
      <c r="Q30" s="360">
        <v>1</v>
      </c>
      <c r="R30" s="361"/>
      <c r="S30" s="371">
        <v>7010216</v>
      </c>
      <c r="T30" s="372"/>
      <c r="U30" s="373"/>
      <c r="V30" s="423">
        <v>7010216</v>
      </c>
      <c r="W30" s="424"/>
    </row>
    <row r="31" spans="1:23" ht="15" thickBot="1" x14ac:dyDescent="0.35">
      <c r="A31" s="368" t="s">
        <v>20</v>
      </c>
      <c r="B31" s="369"/>
      <c r="C31" s="369"/>
      <c r="D31" s="369"/>
      <c r="E31" s="369"/>
      <c r="F31" s="369"/>
      <c r="G31" s="369"/>
      <c r="H31" s="369"/>
      <c r="I31" s="369"/>
      <c r="J31" s="369"/>
      <c r="K31" s="370"/>
      <c r="L31" s="348">
        <f>SUM(L27:M30)</f>
        <v>29024418</v>
      </c>
      <c r="M31" s="349"/>
      <c r="N31" s="107"/>
      <c r="O31" s="112"/>
      <c r="P31" s="112"/>
      <c r="Q31" s="112"/>
      <c r="R31" s="112"/>
      <c r="S31" s="112"/>
      <c r="T31" s="112"/>
      <c r="U31" s="112"/>
      <c r="V31" s="348">
        <v>29024418</v>
      </c>
      <c r="W31" s="349"/>
    </row>
    <row r="32" spans="1:23" x14ac:dyDescent="0.3">
      <c r="A32" s="21" t="s">
        <v>102</v>
      </c>
      <c r="B32" s="263" t="s">
        <v>325</v>
      </c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5"/>
    </row>
    <row r="33" spans="1:23" x14ac:dyDescent="0.3">
      <c r="A33" s="83">
        <v>5.0999999999999996</v>
      </c>
      <c r="B33" s="242" t="s">
        <v>347</v>
      </c>
      <c r="C33" s="243"/>
      <c r="D33" s="243"/>
      <c r="E33" s="244"/>
      <c r="F33" s="111" t="s">
        <v>186</v>
      </c>
      <c r="G33" s="360">
        <v>1</v>
      </c>
      <c r="H33" s="361"/>
      <c r="I33" s="365">
        <v>3237499</v>
      </c>
      <c r="J33" s="366"/>
      <c r="K33" s="367"/>
      <c r="L33" s="346">
        <f>+G33*I33</f>
        <v>3237499</v>
      </c>
      <c r="M33" s="347"/>
      <c r="N33" s="97"/>
      <c r="O33" s="117">
        <f t="shared" ref="O33:O36" si="19">+Q33-G33</f>
        <v>0</v>
      </c>
      <c r="P33" s="116">
        <f t="shared" ref="P33:P36" si="20">+G33+O33</f>
        <v>1</v>
      </c>
      <c r="Q33" s="360">
        <v>1</v>
      </c>
      <c r="R33" s="361"/>
      <c r="S33" s="365">
        <v>3237499</v>
      </c>
      <c r="T33" s="366"/>
      <c r="U33" s="367"/>
      <c r="V33" s="346">
        <v>3237499</v>
      </c>
      <c r="W33" s="347"/>
    </row>
    <row r="34" spans="1:23" x14ac:dyDescent="0.3">
      <c r="A34" s="83">
        <v>5.2</v>
      </c>
      <c r="B34" s="242" t="s">
        <v>348</v>
      </c>
      <c r="C34" s="243"/>
      <c r="D34" s="243"/>
      <c r="E34" s="244"/>
      <c r="F34" s="111" t="s">
        <v>186</v>
      </c>
      <c r="G34" s="360">
        <v>1</v>
      </c>
      <c r="H34" s="361"/>
      <c r="I34" s="371">
        <v>351341</v>
      </c>
      <c r="J34" s="372"/>
      <c r="K34" s="373"/>
      <c r="L34" s="346">
        <f t="shared" ref="L34:L41" si="21">+G34*I34</f>
        <v>351341</v>
      </c>
      <c r="M34" s="347"/>
      <c r="N34" s="99"/>
      <c r="O34" s="117">
        <f t="shared" si="19"/>
        <v>0</v>
      </c>
      <c r="P34" s="116">
        <f t="shared" si="20"/>
        <v>1</v>
      </c>
      <c r="Q34" s="360">
        <v>1</v>
      </c>
      <c r="R34" s="361"/>
      <c r="S34" s="371">
        <v>351341</v>
      </c>
      <c r="T34" s="372"/>
      <c r="U34" s="373"/>
      <c r="V34" s="346">
        <v>351341</v>
      </c>
      <c r="W34" s="347"/>
    </row>
    <row r="35" spans="1:23" x14ac:dyDescent="0.3">
      <c r="A35" s="83">
        <v>5.3</v>
      </c>
      <c r="B35" s="242" t="s">
        <v>349</v>
      </c>
      <c r="C35" s="243"/>
      <c r="D35" s="243"/>
      <c r="E35" s="244"/>
      <c r="F35" s="111" t="s">
        <v>186</v>
      </c>
      <c r="G35" s="360">
        <v>1</v>
      </c>
      <c r="H35" s="361"/>
      <c r="I35" s="371">
        <v>7074127</v>
      </c>
      <c r="J35" s="372"/>
      <c r="K35" s="373"/>
      <c r="L35" s="346">
        <f t="shared" si="21"/>
        <v>7074127</v>
      </c>
      <c r="M35" s="347"/>
      <c r="N35" s="99"/>
      <c r="O35" s="117">
        <f t="shared" si="19"/>
        <v>0</v>
      </c>
      <c r="P35" s="116">
        <f t="shared" si="20"/>
        <v>1</v>
      </c>
      <c r="Q35" s="360">
        <v>1</v>
      </c>
      <c r="R35" s="361"/>
      <c r="S35" s="371">
        <v>7074127</v>
      </c>
      <c r="T35" s="372"/>
      <c r="U35" s="373"/>
      <c r="V35" s="346">
        <v>7074127</v>
      </c>
      <c r="W35" s="347"/>
    </row>
    <row r="36" spans="1:23" x14ac:dyDescent="0.3">
      <c r="A36" s="83">
        <v>5.4</v>
      </c>
      <c r="B36" s="242" t="s">
        <v>350</v>
      </c>
      <c r="C36" s="243"/>
      <c r="D36" s="243"/>
      <c r="E36" s="244"/>
      <c r="F36" s="111" t="s">
        <v>186</v>
      </c>
      <c r="G36" s="360">
        <v>1</v>
      </c>
      <c r="H36" s="361"/>
      <c r="I36" s="365">
        <v>3912812</v>
      </c>
      <c r="J36" s="366"/>
      <c r="K36" s="367"/>
      <c r="L36" s="346">
        <f t="shared" si="21"/>
        <v>3912812</v>
      </c>
      <c r="M36" s="347"/>
      <c r="N36" s="97"/>
      <c r="O36" s="117">
        <f t="shared" si="19"/>
        <v>0</v>
      </c>
      <c r="P36" s="116">
        <f t="shared" si="20"/>
        <v>1</v>
      </c>
      <c r="Q36" s="360">
        <v>1</v>
      </c>
      <c r="R36" s="361"/>
      <c r="S36" s="365">
        <v>3912812</v>
      </c>
      <c r="T36" s="366"/>
      <c r="U36" s="367"/>
      <c r="V36" s="346">
        <v>3912812</v>
      </c>
      <c r="W36" s="347"/>
    </row>
    <row r="37" spans="1:23" x14ac:dyDescent="0.3">
      <c r="A37" s="83">
        <v>5.5</v>
      </c>
      <c r="B37" s="242" t="s">
        <v>351</v>
      </c>
      <c r="C37" s="243"/>
      <c r="D37" s="243"/>
      <c r="E37" s="244"/>
      <c r="F37" s="111" t="s">
        <v>186</v>
      </c>
      <c r="G37" s="360">
        <v>1</v>
      </c>
      <c r="H37" s="361"/>
      <c r="I37" s="371">
        <v>855348</v>
      </c>
      <c r="J37" s="372"/>
      <c r="K37" s="373"/>
      <c r="L37" s="346">
        <f t="shared" si="21"/>
        <v>855348</v>
      </c>
      <c r="M37" s="347"/>
      <c r="N37" s="99"/>
      <c r="O37" s="117">
        <f t="shared" ref="O37:O41" si="22">+Q37-G37</f>
        <v>0</v>
      </c>
      <c r="P37" s="116">
        <f t="shared" ref="P37:P41" si="23">+G37+O37</f>
        <v>1</v>
      </c>
      <c r="Q37" s="360">
        <v>1</v>
      </c>
      <c r="R37" s="361"/>
      <c r="S37" s="371">
        <v>855348</v>
      </c>
      <c r="T37" s="372"/>
      <c r="U37" s="373"/>
      <c r="V37" s="346">
        <v>855348</v>
      </c>
      <c r="W37" s="347"/>
    </row>
    <row r="38" spans="1:23" x14ac:dyDescent="0.3">
      <c r="A38" s="83">
        <v>5.6</v>
      </c>
      <c r="B38" s="242" t="s">
        <v>352</v>
      </c>
      <c r="C38" s="243"/>
      <c r="D38" s="243"/>
      <c r="E38" s="244"/>
      <c r="F38" s="111" t="s">
        <v>186</v>
      </c>
      <c r="G38" s="360">
        <v>1</v>
      </c>
      <c r="H38" s="361"/>
      <c r="I38" s="365">
        <v>2447700</v>
      </c>
      <c r="J38" s="366"/>
      <c r="K38" s="367"/>
      <c r="L38" s="346">
        <f t="shared" si="21"/>
        <v>2447700</v>
      </c>
      <c r="M38" s="347"/>
      <c r="N38" s="97"/>
      <c r="O38" s="117">
        <f t="shared" si="22"/>
        <v>0</v>
      </c>
      <c r="P38" s="116">
        <f t="shared" si="23"/>
        <v>1</v>
      </c>
      <c r="Q38" s="360">
        <v>1</v>
      </c>
      <c r="R38" s="361"/>
      <c r="S38" s="365">
        <v>2447700</v>
      </c>
      <c r="T38" s="366"/>
      <c r="U38" s="367"/>
      <c r="V38" s="346">
        <v>2447700</v>
      </c>
      <c r="W38" s="347"/>
    </row>
    <row r="39" spans="1:23" x14ac:dyDescent="0.3">
      <c r="A39" s="83">
        <v>5.7</v>
      </c>
      <c r="B39" s="242" t="s">
        <v>353</v>
      </c>
      <c r="C39" s="243"/>
      <c r="D39" s="243"/>
      <c r="E39" s="244"/>
      <c r="F39" s="111" t="s">
        <v>186</v>
      </c>
      <c r="G39" s="360">
        <v>1</v>
      </c>
      <c r="H39" s="361"/>
      <c r="I39" s="365">
        <v>2834642</v>
      </c>
      <c r="J39" s="366"/>
      <c r="K39" s="367"/>
      <c r="L39" s="346">
        <f t="shared" si="21"/>
        <v>2834642</v>
      </c>
      <c r="M39" s="347"/>
      <c r="N39" s="97"/>
      <c r="O39" s="117">
        <f t="shared" si="22"/>
        <v>0</v>
      </c>
      <c r="P39" s="116">
        <f t="shared" si="23"/>
        <v>1</v>
      </c>
      <c r="Q39" s="360">
        <v>1</v>
      </c>
      <c r="R39" s="361"/>
      <c r="S39" s="365">
        <v>2834642</v>
      </c>
      <c r="T39" s="366"/>
      <c r="U39" s="367"/>
      <c r="V39" s="346">
        <v>2834642</v>
      </c>
      <c r="W39" s="347"/>
    </row>
    <row r="40" spans="1:23" x14ac:dyDescent="0.3">
      <c r="A40" s="83">
        <v>5.8</v>
      </c>
      <c r="B40" s="242" t="s">
        <v>354</v>
      </c>
      <c r="C40" s="243"/>
      <c r="D40" s="243"/>
      <c r="E40" s="244"/>
      <c r="F40" s="111" t="s">
        <v>186</v>
      </c>
      <c r="G40" s="360">
        <v>1</v>
      </c>
      <c r="H40" s="361"/>
      <c r="I40" s="371">
        <v>71356960</v>
      </c>
      <c r="J40" s="372"/>
      <c r="K40" s="373"/>
      <c r="L40" s="346">
        <f t="shared" si="21"/>
        <v>71356960</v>
      </c>
      <c r="M40" s="347"/>
      <c r="N40" s="99"/>
      <c r="O40" s="117">
        <f t="shared" si="22"/>
        <v>0</v>
      </c>
      <c r="P40" s="116">
        <f t="shared" si="23"/>
        <v>1</v>
      </c>
      <c r="Q40" s="360">
        <v>1</v>
      </c>
      <c r="R40" s="361"/>
      <c r="S40" s="371">
        <v>71356960</v>
      </c>
      <c r="T40" s="372"/>
      <c r="U40" s="373"/>
      <c r="V40" s="346">
        <v>71356960</v>
      </c>
      <c r="W40" s="347"/>
    </row>
    <row r="41" spans="1:23" ht="15" thickBot="1" x14ac:dyDescent="0.35">
      <c r="A41" s="83">
        <v>5.9</v>
      </c>
      <c r="B41" s="242" t="s">
        <v>355</v>
      </c>
      <c r="C41" s="243"/>
      <c r="D41" s="243"/>
      <c r="E41" s="244"/>
      <c r="F41" s="111" t="s">
        <v>186</v>
      </c>
      <c r="G41" s="360">
        <v>1</v>
      </c>
      <c r="H41" s="361"/>
      <c r="I41" s="365">
        <v>223000</v>
      </c>
      <c r="J41" s="366"/>
      <c r="K41" s="367"/>
      <c r="L41" s="346">
        <f t="shared" si="21"/>
        <v>223000</v>
      </c>
      <c r="M41" s="347"/>
      <c r="N41" s="97"/>
      <c r="O41" s="117">
        <f t="shared" si="22"/>
        <v>0</v>
      </c>
      <c r="P41" s="116">
        <f t="shared" si="23"/>
        <v>1</v>
      </c>
      <c r="Q41" s="360">
        <v>1</v>
      </c>
      <c r="R41" s="361"/>
      <c r="S41" s="365">
        <v>223000</v>
      </c>
      <c r="T41" s="366"/>
      <c r="U41" s="367"/>
      <c r="V41" s="423">
        <v>223000</v>
      </c>
      <c r="W41" s="424"/>
    </row>
    <row r="42" spans="1:23" ht="15" thickBot="1" x14ac:dyDescent="0.35">
      <c r="A42" s="368" t="s">
        <v>20</v>
      </c>
      <c r="B42" s="369"/>
      <c r="C42" s="369"/>
      <c r="D42" s="369"/>
      <c r="E42" s="369"/>
      <c r="F42" s="369"/>
      <c r="G42" s="369"/>
      <c r="H42" s="369"/>
      <c r="I42" s="369"/>
      <c r="J42" s="369"/>
      <c r="K42" s="370"/>
      <c r="L42" s="348">
        <f>SUM(L33:M41)</f>
        <v>92293429</v>
      </c>
      <c r="M42" s="349"/>
      <c r="N42" s="107"/>
      <c r="O42" s="112"/>
      <c r="P42" s="112"/>
      <c r="Q42" s="112"/>
      <c r="R42" s="112"/>
      <c r="S42" s="112"/>
      <c r="T42" s="112"/>
      <c r="U42" s="112"/>
      <c r="V42" s="348">
        <v>92293429</v>
      </c>
      <c r="W42" s="349"/>
    </row>
    <row r="43" spans="1:23" x14ac:dyDescent="0.3">
      <c r="A43" s="21" t="s">
        <v>113</v>
      </c>
      <c r="B43" s="263" t="s">
        <v>361</v>
      </c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5"/>
    </row>
    <row r="44" spans="1:23" x14ac:dyDescent="0.3">
      <c r="A44" s="83">
        <v>6.1</v>
      </c>
      <c r="B44" s="242" t="s">
        <v>356</v>
      </c>
      <c r="C44" s="243"/>
      <c r="D44" s="243"/>
      <c r="E44" s="244"/>
      <c r="F44" s="111" t="s">
        <v>186</v>
      </c>
      <c r="G44" s="360">
        <v>1</v>
      </c>
      <c r="H44" s="361"/>
      <c r="I44" s="346">
        <v>2969600</v>
      </c>
      <c r="J44" s="362"/>
      <c r="K44" s="347"/>
      <c r="L44" s="350">
        <f>+I44*G44</f>
        <v>2969600</v>
      </c>
      <c r="M44" s="351"/>
      <c r="N44" s="98"/>
      <c r="O44" s="117">
        <f t="shared" ref="O44" si="24">+Q44-G44</f>
        <v>0</v>
      </c>
      <c r="P44" s="116">
        <f t="shared" ref="P44" si="25">+G44+O44</f>
        <v>1</v>
      </c>
      <c r="Q44" s="360">
        <v>1</v>
      </c>
      <c r="R44" s="361"/>
      <c r="S44" s="346">
        <v>2969600</v>
      </c>
      <c r="T44" s="362"/>
      <c r="U44" s="347"/>
      <c r="V44" s="350">
        <v>2969600</v>
      </c>
      <c r="W44" s="351"/>
    </row>
    <row r="45" spans="1:23" x14ac:dyDescent="0.3">
      <c r="A45" s="100">
        <v>6.2</v>
      </c>
      <c r="B45" s="242" t="s">
        <v>357</v>
      </c>
      <c r="C45" s="243"/>
      <c r="D45" s="243"/>
      <c r="E45" s="244"/>
      <c r="F45" s="111" t="s">
        <v>186</v>
      </c>
      <c r="G45" s="360">
        <v>1</v>
      </c>
      <c r="H45" s="361"/>
      <c r="I45" s="365">
        <v>5632000</v>
      </c>
      <c r="J45" s="366"/>
      <c r="K45" s="367"/>
      <c r="L45" s="350">
        <f t="shared" ref="L45:L46" si="26">+I45*G45</f>
        <v>5632000</v>
      </c>
      <c r="M45" s="351"/>
      <c r="N45" s="97"/>
      <c r="O45" s="117">
        <f t="shared" ref="O45:O46" si="27">+Q45-G45</f>
        <v>0</v>
      </c>
      <c r="P45" s="116">
        <f t="shared" ref="P45:P46" si="28">+G45+O45</f>
        <v>1</v>
      </c>
      <c r="Q45" s="360">
        <v>1</v>
      </c>
      <c r="R45" s="361"/>
      <c r="S45" s="365">
        <v>5632000</v>
      </c>
      <c r="T45" s="366"/>
      <c r="U45" s="367"/>
      <c r="V45" s="350">
        <v>5632000</v>
      </c>
      <c r="W45" s="351"/>
    </row>
    <row r="46" spans="1:23" ht="15" thickBot="1" x14ac:dyDescent="0.35">
      <c r="A46" s="100">
        <v>6.3</v>
      </c>
      <c r="B46" s="242" t="s">
        <v>358</v>
      </c>
      <c r="C46" s="243"/>
      <c r="D46" s="243"/>
      <c r="E46" s="244"/>
      <c r="F46" s="111" t="s">
        <v>186</v>
      </c>
      <c r="G46" s="360">
        <v>1</v>
      </c>
      <c r="H46" s="361"/>
      <c r="I46" s="365">
        <v>184922652</v>
      </c>
      <c r="J46" s="366"/>
      <c r="K46" s="367"/>
      <c r="L46" s="350">
        <f t="shared" si="26"/>
        <v>184922652</v>
      </c>
      <c r="M46" s="351"/>
      <c r="N46" s="97"/>
      <c r="O46" s="117">
        <f t="shared" si="27"/>
        <v>0</v>
      </c>
      <c r="P46" s="116">
        <f t="shared" si="28"/>
        <v>1</v>
      </c>
      <c r="Q46" s="360">
        <v>1</v>
      </c>
      <c r="R46" s="361"/>
      <c r="S46" s="365">
        <v>184922652</v>
      </c>
      <c r="T46" s="366"/>
      <c r="U46" s="367"/>
      <c r="V46" s="419">
        <v>184922652</v>
      </c>
      <c r="W46" s="420"/>
    </row>
    <row r="47" spans="1:23" ht="15" thickBot="1" x14ac:dyDescent="0.35">
      <c r="A47" s="368" t="s">
        <v>20</v>
      </c>
      <c r="B47" s="369"/>
      <c r="C47" s="369"/>
      <c r="D47" s="369"/>
      <c r="E47" s="369"/>
      <c r="F47" s="369"/>
      <c r="G47" s="369"/>
      <c r="H47" s="369"/>
      <c r="I47" s="369"/>
      <c r="J47" s="369"/>
      <c r="K47" s="370"/>
      <c r="L47" s="348">
        <f>SUM(L44:M46)</f>
        <v>193524252</v>
      </c>
      <c r="M47" s="349"/>
      <c r="N47" s="135">
        <f>+L47+L42+L31+L25+L17+L7</f>
        <v>712996195</v>
      </c>
      <c r="O47" s="112"/>
      <c r="P47" s="112"/>
      <c r="Q47" s="112"/>
      <c r="R47" s="112"/>
      <c r="S47" s="112"/>
      <c r="T47" s="112"/>
      <c r="U47" s="112"/>
      <c r="V47" s="348">
        <v>193524252</v>
      </c>
      <c r="W47" s="349"/>
    </row>
    <row r="48" spans="1:23" x14ac:dyDescent="0.3">
      <c r="A48" s="64" t="s">
        <v>121</v>
      </c>
      <c r="B48" s="377" t="s">
        <v>291</v>
      </c>
      <c r="C48" s="378"/>
      <c r="D48" s="378"/>
      <c r="E48" s="378"/>
      <c r="F48" s="378"/>
      <c r="G48" s="378"/>
      <c r="H48" s="378"/>
      <c r="I48" s="378"/>
      <c r="J48" s="378"/>
      <c r="K48" s="378"/>
      <c r="L48" s="378"/>
      <c r="M48" s="378"/>
      <c r="N48" s="378"/>
      <c r="O48" s="378"/>
      <c r="P48" s="378"/>
      <c r="Q48" s="378"/>
      <c r="R48" s="378"/>
      <c r="S48" s="378"/>
      <c r="T48" s="378"/>
      <c r="U48" s="378"/>
      <c r="V48" s="378"/>
      <c r="W48" s="379"/>
    </row>
    <row r="49" spans="1:23" ht="15" thickBot="1" x14ac:dyDescent="0.35">
      <c r="A49" s="103">
        <v>7.1</v>
      </c>
      <c r="B49" s="214" t="s">
        <v>292</v>
      </c>
      <c r="C49" s="215"/>
      <c r="D49" s="215"/>
      <c r="E49" s="216"/>
      <c r="F49" s="115" t="s">
        <v>293</v>
      </c>
      <c r="G49" s="421">
        <v>54713</v>
      </c>
      <c r="H49" s="422"/>
      <c r="I49" s="331">
        <v>9220</v>
      </c>
      <c r="J49" s="332"/>
      <c r="K49" s="333"/>
      <c r="L49" s="331">
        <f>+I49*G49</f>
        <v>504453860</v>
      </c>
      <c r="M49" s="333"/>
      <c r="N49" s="91" t="s">
        <v>377</v>
      </c>
      <c r="O49" s="117">
        <f t="shared" ref="O49" si="29">+Q49-G49</f>
        <v>3300</v>
      </c>
      <c r="P49" s="116">
        <f t="shared" ref="P49" si="30">+G49+O49</f>
        <v>58013</v>
      </c>
      <c r="Q49" s="421">
        <v>58013</v>
      </c>
      <c r="R49" s="422"/>
      <c r="S49" s="331">
        <v>9220</v>
      </c>
      <c r="T49" s="332"/>
      <c r="U49" s="333"/>
      <c r="V49" s="331">
        <v>534879860</v>
      </c>
      <c r="W49" s="333"/>
    </row>
    <row r="50" spans="1:23" x14ac:dyDescent="0.3">
      <c r="A50" s="64" t="s">
        <v>121</v>
      </c>
      <c r="B50" s="377" t="s">
        <v>294</v>
      </c>
      <c r="C50" s="378"/>
      <c r="D50" s="378"/>
      <c r="E50" s="378"/>
      <c r="F50" s="378"/>
      <c r="G50" s="378"/>
      <c r="H50" s="378"/>
      <c r="I50" s="378"/>
      <c r="J50" s="378"/>
      <c r="K50" s="378"/>
      <c r="L50" s="378"/>
      <c r="M50" s="378"/>
      <c r="N50" s="378"/>
      <c r="O50" s="378"/>
      <c r="P50" s="378"/>
      <c r="Q50" s="378"/>
      <c r="R50" s="378"/>
      <c r="S50" s="378"/>
      <c r="T50" s="378"/>
      <c r="U50" s="378"/>
      <c r="V50" s="378"/>
      <c r="W50" s="379"/>
    </row>
    <row r="51" spans="1:23" ht="15" thickBot="1" x14ac:dyDescent="0.35">
      <c r="A51" s="103">
        <v>8.1</v>
      </c>
      <c r="B51" s="214" t="s">
        <v>295</v>
      </c>
      <c r="C51" s="215"/>
      <c r="D51" s="215"/>
      <c r="E51" s="216"/>
      <c r="F51" s="115" t="s">
        <v>33</v>
      </c>
      <c r="G51" s="421">
        <v>2040</v>
      </c>
      <c r="H51" s="422"/>
      <c r="I51" s="398">
        <v>55389</v>
      </c>
      <c r="J51" s="399"/>
      <c r="K51" s="400"/>
      <c r="L51" s="331">
        <f>+I51*G51</f>
        <v>112993560</v>
      </c>
      <c r="M51" s="333"/>
      <c r="N51" s="91" t="s">
        <v>377</v>
      </c>
      <c r="O51" s="117">
        <f t="shared" ref="O51" si="31">+Q51-G51</f>
        <v>0</v>
      </c>
      <c r="P51" s="116">
        <f t="shared" ref="P51" si="32">+G51+O51</f>
        <v>2040</v>
      </c>
      <c r="Q51" s="421">
        <v>2040</v>
      </c>
      <c r="R51" s="422"/>
      <c r="S51" s="398">
        <v>62389</v>
      </c>
      <c r="T51" s="399"/>
      <c r="U51" s="400"/>
      <c r="V51" s="331">
        <v>127273560</v>
      </c>
      <c r="W51" s="333"/>
    </row>
    <row r="52" spans="1:23" x14ac:dyDescent="0.3">
      <c r="A52" s="64" t="s">
        <v>134</v>
      </c>
      <c r="B52" s="377" t="s">
        <v>296</v>
      </c>
      <c r="C52" s="378"/>
      <c r="D52" s="378"/>
      <c r="E52" s="378"/>
      <c r="F52" s="378"/>
      <c r="G52" s="378"/>
      <c r="H52" s="378"/>
      <c r="I52" s="378"/>
      <c r="J52" s="378"/>
      <c r="K52" s="378"/>
      <c r="L52" s="378"/>
      <c r="M52" s="378"/>
      <c r="N52" s="378"/>
      <c r="O52" s="378"/>
      <c r="P52" s="378"/>
      <c r="Q52" s="378"/>
      <c r="R52" s="378"/>
      <c r="S52" s="378"/>
      <c r="T52" s="378"/>
      <c r="U52" s="378"/>
      <c r="V52" s="378"/>
      <c r="W52" s="379"/>
    </row>
    <row r="53" spans="1:23" x14ac:dyDescent="0.3">
      <c r="A53" s="103">
        <v>9.1</v>
      </c>
      <c r="B53" s="214" t="s">
        <v>297</v>
      </c>
      <c r="C53" s="215" t="s">
        <v>214</v>
      </c>
      <c r="D53" s="215" t="s">
        <v>214</v>
      </c>
      <c r="E53" s="216" t="s">
        <v>214</v>
      </c>
      <c r="F53" s="115" t="s">
        <v>48</v>
      </c>
      <c r="G53" s="392">
        <v>91</v>
      </c>
      <c r="H53" s="393"/>
      <c r="I53" s="331">
        <v>175000</v>
      </c>
      <c r="J53" s="332"/>
      <c r="K53" s="333"/>
      <c r="L53" s="331">
        <f>+I53*G53</f>
        <v>15925000</v>
      </c>
      <c r="M53" s="333"/>
      <c r="N53" s="91" t="s">
        <v>377</v>
      </c>
      <c r="O53" s="117">
        <f t="shared" ref="O53:O54" si="33">+Q53-G53</f>
        <v>14</v>
      </c>
      <c r="P53" s="116">
        <f t="shared" ref="P53:P54" si="34">+G53+O53</f>
        <v>105</v>
      </c>
      <c r="Q53" s="392">
        <v>105</v>
      </c>
      <c r="R53" s="393"/>
      <c r="S53" s="331">
        <v>175000</v>
      </c>
      <c r="T53" s="332"/>
      <c r="U53" s="333"/>
      <c r="V53" s="331">
        <v>18375000</v>
      </c>
      <c r="W53" s="333"/>
    </row>
    <row r="54" spans="1:23" ht="15" thickBot="1" x14ac:dyDescent="0.35">
      <c r="A54" s="103">
        <v>9.1999999999999993</v>
      </c>
      <c r="B54" s="214" t="s">
        <v>298</v>
      </c>
      <c r="C54" s="215" t="s">
        <v>214</v>
      </c>
      <c r="D54" s="215" t="s">
        <v>214</v>
      </c>
      <c r="E54" s="216" t="s">
        <v>214</v>
      </c>
      <c r="F54" s="115" t="s">
        <v>48</v>
      </c>
      <c r="G54" s="392">
        <v>107</v>
      </c>
      <c r="H54" s="393"/>
      <c r="I54" s="331">
        <v>33000</v>
      </c>
      <c r="J54" s="332"/>
      <c r="K54" s="333"/>
      <c r="L54" s="331">
        <f>+I54*G54</f>
        <v>3531000</v>
      </c>
      <c r="M54" s="333"/>
      <c r="N54" s="91" t="s">
        <v>377</v>
      </c>
      <c r="O54" s="117">
        <f t="shared" si="33"/>
        <v>18</v>
      </c>
      <c r="P54" s="116">
        <f t="shared" si="34"/>
        <v>125</v>
      </c>
      <c r="Q54" s="392">
        <v>125</v>
      </c>
      <c r="R54" s="393"/>
      <c r="S54" s="331">
        <v>33000</v>
      </c>
      <c r="T54" s="332"/>
      <c r="U54" s="333"/>
      <c r="V54" s="331">
        <v>4125000</v>
      </c>
      <c r="W54" s="333"/>
    </row>
    <row r="55" spans="1:23" x14ac:dyDescent="0.3">
      <c r="A55" s="64" t="s">
        <v>148</v>
      </c>
      <c r="B55" s="377" t="s">
        <v>299</v>
      </c>
      <c r="C55" s="378"/>
      <c r="D55" s="378"/>
      <c r="E55" s="378"/>
      <c r="F55" s="378"/>
      <c r="G55" s="378"/>
      <c r="H55" s="378"/>
      <c r="I55" s="378"/>
      <c r="J55" s="378"/>
      <c r="K55" s="378"/>
      <c r="L55" s="378"/>
      <c r="M55" s="378"/>
      <c r="N55" s="378"/>
      <c r="O55" s="378"/>
      <c r="P55" s="378"/>
      <c r="Q55" s="378"/>
      <c r="R55" s="378"/>
      <c r="S55" s="378"/>
      <c r="T55" s="378"/>
      <c r="U55" s="378"/>
      <c r="V55" s="378"/>
      <c r="W55" s="379"/>
    </row>
    <row r="56" spans="1:23" x14ac:dyDescent="0.3">
      <c r="A56" s="66">
        <v>10.1</v>
      </c>
      <c r="B56" s="214" t="s">
        <v>300</v>
      </c>
      <c r="C56" s="215"/>
      <c r="D56" s="215"/>
      <c r="E56" s="216"/>
      <c r="F56" s="115" t="s">
        <v>30</v>
      </c>
      <c r="G56" s="386">
        <v>1</v>
      </c>
      <c r="H56" s="387"/>
      <c r="I56" s="398">
        <v>20000000</v>
      </c>
      <c r="J56" s="399"/>
      <c r="K56" s="400"/>
      <c r="L56" s="331">
        <f>+I56*G56</f>
        <v>20000000</v>
      </c>
      <c r="M56" s="333"/>
      <c r="N56" s="91">
        <f>+L56+L54+L53+L51+L49</f>
        <v>656903420</v>
      </c>
      <c r="O56" s="117">
        <f t="shared" ref="O56" si="35">+Q56-G56</f>
        <v>0</v>
      </c>
      <c r="P56" s="116">
        <f t="shared" ref="P56" si="36">+G56+O56</f>
        <v>1</v>
      </c>
      <c r="Q56" s="386">
        <v>1</v>
      </c>
      <c r="R56" s="387"/>
      <c r="S56" s="398">
        <v>25000000</v>
      </c>
      <c r="T56" s="399"/>
      <c r="U56" s="400"/>
      <c r="V56" s="331">
        <v>25000000</v>
      </c>
      <c r="W56" s="333"/>
    </row>
    <row r="57" spans="1:23" x14ac:dyDescent="0.3">
      <c r="A57" s="64" t="s">
        <v>152</v>
      </c>
      <c r="B57" s="211" t="s">
        <v>304</v>
      </c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3"/>
    </row>
    <row r="58" spans="1:23" x14ac:dyDescent="0.3">
      <c r="A58" s="66">
        <v>11.1</v>
      </c>
      <c r="B58" s="214" t="s">
        <v>305</v>
      </c>
      <c r="C58" s="215"/>
      <c r="D58" s="215"/>
      <c r="E58" s="216"/>
      <c r="F58" s="115" t="s">
        <v>33</v>
      </c>
      <c r="G58" s="382">
        <v>1930</v>
      </c>
      <c r="H58" s="383"/>
      <c r="I58" s="331">
        <v>6988.8</v>
      </c>
      <c r="J58" s="332"/>
      <c r="K58" s="333"/>
      <c r="L58" s="331">
        <f>+I58*G58</f>
        <v>13488384</v>
      </c>
      <c r="M58" s="333"/>
      <c r="N58" s="91"/>
      <c r="O58" s="117">
        <f t="shared" ref="O58:O60" si="37">+Q58-G58</f>
        <v>0</v>
      </c>
      <c r="P58" s="116">
        <f>+G58+O58</f>
        <v>1930</v>
      </c>
      <c r="Q58" s="382">
        <v>1930</v>
      </c>
      <c r="R58" s="383"/>
      <c r="S58" s="331">
        <v>6988.8</v>
      </c>
      <c r="T58" s="332"/>
      <c r="U58" s="333"/>
      <c r="V58" s="331">
        <v>13488384</v>
      </c>
      <c r="W58" s="333"/>
    </row>
    <row r="59" spans="1:23" x14ac:dyDescent="0.3">
      <c r="A59" s="66">
        <v>11.2</v>
      </c>
      <c r="B59" s="214" t="s">
        <v>306</v>
      </c>
      <c r="C59" s="215"/>
      <c r="D59" s="215"/>
      <c r="E59" s="216"/>
      <c r="F59" s="115" t="s">
        <v>48</v>
      </c>
      <c r="G59" s="380">
        <v>150</v>
      </c>
      <c r="H59" s="381"/>
      <c r="I59" s="331">
        <v>34462.720000000001</v>
      </c>
      <c r="J59" s="332"/>
      <c r="K59" s="333"/>
      <c r="L59" s="331">
        <f t="shared" ref="L59:L72" si="38">+I59*G59</f>
        <v>5169408</v>
      </c>
      <c r="M59" s="333"/>
      <c r="N59" s="91"/>
      <c r="O59" s="117">
        <f t="shared" si="37"/>
        <v>0</v>
      </c>
      <c r="P59" s="116">
        <f t="shared" ref="P59:P72" si="39">+G59+O59</f>
        <v>150</v>
      </c>
      <c r="Q59" s="380">
        <v>150</v>
      </c>
      <c r="R59" s="381"/>
      <c r="S59" s="331">
        <v>34462.720000000001</v>
      </c>
      <c r="T59" s="332"/>
      <c r="U59" s="333"/>
      <c r="V59" s="331">
        <v>5169408</v>
      </c>
      <c r="W59" s="333"/>
    </row>
    <row r="60" spans="1:23" x14ac:dyDescent="0.3">
      <c r="A60" s="66">
        <v>11.3</v>
      </c>
      <c r="B60" s="214" t="s">
        <v>307</v>
      </c>
      <c r="C60" s="215"/>
      <c r="D60" s="215"/>
      <c r="E60" s="216"/>
      <c r="F60" s="115" t="s">
        <v>320</v>
      </c>
      <c r="G60" s="380">
        <v>20</v>
      </c>
      <c r="H60" s="381"/>
      <c r="I60" s="331">
        <v>582720</v>
      </c>
      <c r="J60" s="332"/>
      <c r="K60" s="333"/>
      <c r="L60" s="331">
        <f t="shared" si="38"/>
        <v>11654400</v>
      </c>
      <c r="M60" s="333"/>
      <c r="N60" s="91"/>
      <c r="O60" s="117">
        <f t="shared" si="37"/>
        <v>0</v>
      </c>
      <c r="P60" s="116">
        <f t="shared" si="39"/>
        <v>20</v>
      </c>
      <c r="Q60" s="380">
        <v>20</v>
      </c>
      <c r="R60" s="381"/>
      <c r="S60" s="331">
        <v>582720</v>
      </c>
      <c r="T60" s="332"/>
      <c r="U60" s="333"/>
      <c r="V60" s="331">
        <v>11654400</v>
      </c>
      <c r="W60" s="333"/>
    </row>
    <row r="61" spans="1:23" x14ac:dyDescent="0.3">
      <c r="A61" s="66">
        <v>11.4</v>
      </c>
      <c r="B61" s="214" t="s">
        <v>308</v>
      </c>
      <c r="C61" s="215"/>
      <c r="D61" s="215"/>
      <c r="E61" s="216"/>
      <c r="F61" s="115" t="s">
        <v>320</v>
      </c>
      <c r="G61" s="380">
        <v>206</v>
      </c>
      <c r="H61" s="381"/>
      <c r="I61" s="331">
        <v>100320</v>
      </c>
      <c r="J61" s="332"/>
      <c r="K61" s="333"/>
      <c r="L61" s="331">
        <f t="shared" si="38"/>
        <v>20665920</v>
      </c>
      <c r="M61" s="333"/>
      <c r="N61" s="91" t="s">
        <v>377</v>
      </c>
      <c r="O61" s="117">
        <f>+Q61-G61</f>
        <v>40</v>
      </c>
      <c r="P61" s="116">
        <f t="shared" si="39"/>
        <v>246</v>
      </c>
      <c r="Q61" s="380">
        <v>246</v>
      </c>
      <c r="R61" s="381"/>
      <c r="S61" s="331">
        <v>100320</v>
      </c>
      <c r="T61" s="332"/>
      <c r="U61" s="333"/>
      <c r="V61" s="331">
        <v>24678720</v>
      </c>
      <c r="W61" s="333"/>
    </row>
    <row r="62" spans="1:23" x14ac:dyDescent="0.3">
      <c r="A62" s="66">
        <v>11.5</v>
      </c>
      <c r="B62" s="214" t="s">
        <v>309</v>
      </c>
      <c r="C62" s="215"/>
      <c r="D62" s="215"/>
      <c r="E62" s="216"/>
      <c r="F62" s="115" t="s">
        <v>33</v>
      </c>
      <c r="G62" s="380">
        <v>118</v>
      </c>
      <c r="H62" s="381"/>
      <c r="I62" s="331">
        <v>41002.239999999998</v>
      </c>
      <c r="J62" s="332"/>
      <c r="K62" s="333"/>
      <c r="L62" s="331">
        <f t="shared" si="38"/>
        <v>4838264.3199999994</v>
      </c>
      <c r="M62" s="333"/>
      <c r="N62" s="91" t="s">
        <v>377</v>
      </c>
      <c r="O62" s="117">
        <f t="shared" ref="O62:O72" si="40">+Q62-G62</f>
        <v>11</v>
      </c>
      <c r="P62" s="116">
        <f t="shared" si="39"/>
        <v>129</v>
      </c>
      <c r="Q62" s="380">
        <v>129</v>
      </c>
      <c r="R62" s="381"/>
      <c r="S62" s="331">
        <v>41002.239999999998</v>
      </c>
      <c r="T62" s="332"/>
      <c r="U62" s="333"/>
      <c r="V62" s="331">
        <v>5289288.96</v>
      </c>
      <c r="W62" s="333"/>
    </row>
    <row r="63" spans="1:23" x14ac:dyDescent="0.3">
      <c r="A63" s="66">
        <v>11.6</v>
      </c>
      <c r="B63" s="214" t="s">
        <v>310</v>
      </c>
      <c r="C63" s="215"/>
      <c r="D63" s="215"/>
      <c r="E63" s="216"/>
      <c r="F63" s="115" t="s">
        <v>320</v>
      </c>
      <c r="G63" s="380">
        <v>35</v>
      </c>
      <c r="H63" s="381"/>
      <c r="I63" s="331">
        <v>540153.59999999998</v>
      </c>
      <c r="J63" s="332"/>
      <c r="K63" s="333"/>
      <c r="L63" s="331">
        <f t="shared" si="38"/>
        <v>18905376</v>
      </c>
      <c r="M63" s="333"/>
      <c r="N63" s="91" t="s">
        <v>377</v>
      </c>
      <c r="O63" s="117">
        <f t="shared" si="40"/>
        <v>7</v>
      </c>
      <c r="P63" s="116">
        <f t="shared" si="39"/>
        <v>42</v>
      </c>
      <c r="Q63" s="380">
        <v>42</v>
      </c>
      <c r="R63" s="381"/>
      <c r="S63" s="331">
        <v>540153.59999999998</v>
      </c>
      <c r="T63" s="332"/>
      <c r="U63" s="333"/>
      <c r="V63" s="331">
        <v>22686451.199999999</v>
      </c>
      <c r="W63" s="333"/>
    </row>
    <row r="64" spans="1:23" x14ac:dyDescent="0.3">
      <c r="A64" s="66">
        <v>11.7</v>
      </c>
      <c r="B64" s="214" t="s">
        <v>311</v>
      </c>
      <c r="C64" s="215"/>
      <c r="D64" s="215"/>
      <c r="E64" s="216"/>
      <c r="F64" s="115" t="s">
        <v>320</v>
      </c>
      <c r="G64" s="380">
        <v>12</v>
      </c>
      <c r="H64" s="381"/>
      <c r="I64" s="331">
        <v>882567.68000000005</v>
      </c>
      <c r="J64" s="332"/>
      <c r="K64" s="333"/>
      <c r="L64" s="331">
        <f t="shared" si="38"/>
        <v>10590812.16</v>
      </c>
      <c r="M64" s="333"/>
      <c r="N64" s="91" t="s">
        <v>377</v>
      </c>
      <c r="O64" s="117">
        <f t="shared" si="40"/>
        <v>1</v>
      </c>
      <c r="P64" s="116">
        <f t="shared" si="39"/>
        <v>13</v>
      </c>
      <c r="Q64" s="380">
        <v>13</v>
      </c>
      <c r="R64" s="381"/>
      <c r="S64" s="331">
        <v>882567.68000000005</v>
      </c>
      <c r="T64" s="332"/>
      <c r="U64" s="333"/>
      <c r="V64" s="331">
        <v>11473379.84</v>
      </c>
      <c r="W64" s="333"/>
    </row>
    <row r="65" spans="1:23" x14ac:dyDescent="0.3">
      <c r="A65" s="66">
        <v>11.8</v>
      </c>
      <c r="B65" s="214" t="s">
        <v>312</v>
      </c>
      <c r="C65" s="215"/>
      <c r="D65" s="215"/>
      <c r="E65" s="216"/>
      <c r="F65" s="115" t="s">
        <v>320</v>
      </c>
      <c r="G65" s="384">
        <v>32</v>
      </c>
      <c r="H65" s="385"/>
      <c r="I65" s="331">
        <v>885538.56</v>
      </c>
      <c r="J65" s="332"/>
      <c r="K65" s="333"/>
      <c r="L65" s="331">
        <f t="shared" si="38"/>
        <v>28337233.920000002</v>
      </c>
      <c r="M65" s="333"/>
      <c r="N65" s="91" t="s">
        <v>377</v>
      </c>
      <c r="O65" s="117">
        <f t="shared" si="40"/>
        <v>4</v>
      </c>
      <c r="P65" s="116">
        <f t="shared" si="39"/>
        <v>36</v>
      </c>
      <c r="Q65" s="384">
        <v>36</v>
      </c>
      <c r="R65" s="385"/>
      <c r="S65" s="331">
        <v>885538.56</v>
      </c>
      <c r="T65" s="332"/>
      <c r="U65" s="333"/>
      <c r="V65" s="331">
        <v>31879388.160000004</v>
      </c>
      <c r="W65" s="333"/>
    </row>
    <row r="66" spans="1:23" x14ac:dyDescent="0.3">
      <c r="A66" s="66">
        <v>11.9</v>
      </c>
      <c r="B66" s="214" t="s">
        <v>313</v>
      </c>
      <c r="C66" s="215"/>
      <c r="D66" s="215"/>
      <c r="E66" s="216"/>
      <c r="F66" s="115" t="s">
        <v>320</v>
      </c>
      <c r="G66" s="384">
        <v>6</v>
      </c>
      <c r="H66" s="385"/>
      <c r="I66" s="331">
        <v>913080.32000000007</v>
      </c>
      <c r="J66" s="332"/>
      <c r="K66" s="333"/>
      <c r="L66" s="331">
        <f t="shared" si="38"/>
        <v>5478481.9199999999</v>
      </c>
      <c r="M66" s="333"/>
      <c r="N66" s="91" t="s">
        <v>377</v>
      </c>
      <c r="O66" s="117">
        <f t="shared" si="40"/>
        <v>2</v>
      </c>
      <c r="P66" s="116">
        <f t="shared" si="39"/>
        <v>8</v>
      </c>
      <c r="Q66" s="384">
        <v>8</v>
      </c>
      <c r="R66" s="385"/>
      <c r="S66" s="331">
        <v>913080.32000000007</v>
      </c>
      <c r="T66" s="332"/>
      <c r="U66" s="333"/>
      <c r="V66" s="331">
        <v>7304642.5600000005</v>
      </c>
      <c r="W66" s="333"/>
    </row>
    <row r="67" spans="1:23" x14ac:dyDescent="0.3">
      <c r="A67" s="66">
        <v>11.1</v>
      </c>
      <c r="B67" s="214" t="s">
        <v>314</v>
      </c>
      <c r="C67" s="215"/>
      <c r="D67" s="215"/>
      <c r="E67" s="216"/>
      <c r="F67" s="115" t="s">
        <v>320</v>
      </c>
      <c r="G67" s="386">
        <v>101</v>
      </c>
      <c r="H67" s="387"/>
      <c r="I67" s="331">
        <v>140552.95999999999</v>
      </c>
      <c r="J67" s="332"/>
      <c r="K67" s="333"/>
      <c r="L67" s="331">
        <f t="shared" si="38"/>
        <v>14195848.959999999</v>
      </c>
      <c r="M67" s="333"/>
      <c r="N67" s="91" t="s">
        <v>377</v>
      </c>
      <c r="O67" s="117">
        <f t="shared" si="40"/>
        <v>8</v>
      </c>
      <c r="P67" s="116">
        <f t="shared" si="39"/>
        <v>109</v>
      </c>
      <c r="Q67" s="386">
        <v>109</v>
      </c>
      <c r="R67" s="387"/>
      <c r="S67" s="331">
        <v>140552.95999999999</v>
      </c>
      <c r="T67" s="332"/>
      <c r="U67" s="333"/>
      <c r="V67" s="331">
        <v>15320272.639999999</v>
      </c>
      <c r="W67" s="333"/>
    </row>
    <row r="68" spans="1:23" x14ac:dyDescent="0.3">
      <c r="A68" s="65">
        <v>11.12</v>
      </c>
      <c r="B68" s="214" t="s">
        <v>315</v>
      </c>
      <c r="C68" s="215"/>
      <c r="D68" s="215"/>
      <c r="E68" s="216"/>
      <c r="F68" s="115" t="s">
        <v>33</v>
      </c>
      <c r="G68" s="386">
        <v>128</v>
      </c>
      <c r="H68" s="387"/>
      <c r="I68" s="331">
        <v>157611.51999999999</v>
      </c>
      <c r="J68" s="332"/>
      <c r="K68" s="333"/>
      <c r="L68" s="331">
        <f t="shared" si="38"/>
        <v>20174274.559999999</v>
      </c>
      <c r="M68" s="333"/>
      <c r="N68" s="91" t="s">
        <v>377</v>
      </c>
      <c r="O68" s="117">
        <f t="shared" si="40"/>
        <v>7</v>
      </c>
      <c r="P68" s="116">
        <f t="shared" si="39"/>
        <v>135</v>
      </c>
      <c r="Q68" s="386">
        <v>135</v>
      </c>
      <c r="R68" s="387"/>
      <c r="S68" s="331">
        <v>157611.51999999999</v>
      </c>
      <c r="T68" s="332"/>
      <c r="U68" s="333"/>
      <c r="V68" s="331">
        <v>21277555.199999999</v>
      </c>
      <c r="W68" s="333"/>
    </row>
    <row r="69" spans="1:23" x14ac:dyDescent="0.3">
      <c r="A69" s="65">
        <v>11.13</v>
      </c>
      <c r="B69" s="214" t="s">
        <v>316</v>
      </c>
      <c r="C69" s="215"/>
      <c r="D69" s="215"/>
      <c r="E69" s="216"/>
      <c r="F69" s="115" t="s">
        <v>321</v>
      </c>
      <c r="G69" s="386">
        <v>188</v>
      </c>
      <c r="H69" s="387"/>
      <c r="I69" s="331">
        <v>10144</v>
      </c>
      <c r="J69" s="332"/>
      <c r="K69" s="333"/>
      <c r="L69" s="331">
        <f t="shared" si="38"/>
        <v>1907072</v>
      </c>
      <c r="M69" s="333"/>
      <c r="N69" s="91" t="s">
        <v>377</v>
      </c>
      <c r="O69" s="117">
        <f t="shared" si="40"/>
        <v>10</v>
      </c>
      <c r="P69" s="116">
        <f t="shared" si="39"/>
        <v>198</v>
      </c>
      <c r="Q69" s="386">
        <v>198</v>
      </c>
      <c r="R69" s="387"/>
      <c r="S69" s="331">
        <v>10144</v>
      </c>
      <c r="T69" s="332"/>
      <c r="U69" s="333"/>
      <c r="V69" s="331">
        <v>2008512</v>
      </c>
      <c r="W69" s="333"/>
    </row>
    <row r="70" spans="1:23" x14ac:dyDescent="0.3">
      <c r="A70" s="65">
        <v>11.14</v>
      </c>
      <c r="B70" s="214" t="s">
        <v>317</v>
      </c>
      <c r="C70" s="215"/>
      <c r="D70" s="215"/>
      <c r="E70" s="216"/>
      <c r="F70" s="115" t="s">
        <v>293</v>
      </c>
      <c r="G70" s="386">
        <v>5893</v>
      </c>
      <c r="H70" s="387"/>
      <c r="I70" s="331">
        <v>4474.88</v>
      </c>
      <c r="J70" s="332"/>
      <c r="K70" s="333"/>
      <c r="L70" s="331">
        <f t="shared" si="38"/>
        <v>26370467.84</v>
      </c>
      <c r="M70" s="333"/>
      <c r="N70" s="91" t="s">
        <v>377</v>
      </c>
      <c r="O70" s="117">
        <f t="shared" si="40"/>
        <v>632</v>
      </c>
      <c r="P70" s="116">
        <f t="shared" si="39"/>
        <v>6525</v>
      </c>
      <c r="Q70" s="386">
        <v>6525</v>
      </c>
      <c r="R70" s="387"/>
      <c r="S70" s="331">
        <v>4474.88</v>
      </c>
      <c r="T70" s="332"/>
      <c r="U70" s="333"/>
      <c r="V70" s="331">
        <v>29198592</v>
      </c>
      <c r="W70" s="333"/>
    </row>
    <row r="71" spans="1:23" x14ac:dyDescent="0.3">
      <c r="A71" s="65">
        <v>11.15</v>
      </c>
      <c r="B71" s="214" t="s">
        <v>318</v>
      </c>
      <c r="C71" s="215"/>
      <c r="D71" s="215"/>
      <c r="E71" s="216"/>
      <c r="F71" s="115" t="s">
        <v>293</v>
      </c>
      <c r="G71" s="386">
        <v>178</v>
      </c>
      <c r="H71" s="387"/>
      <c r="I71" s="331">
        <v>4820.4800000000005</v>
      </c>
      <c r="J71" s="332"/>
      <c r="K71" s="333"/>
      <c r="L71" s="331">
        <f t="shared" si="38"/>
        <v>858045.44000000006</v>
      </c>
      <c r="M71" s="333"/>
      <c r="N71" s="91"/>
      <c r="O71" s="117">
        <f t="shared" si="40"/>
        <v>0</v>
      </c>
      <c r="P71" s="116">
        <f t="shared" si="39"/>
        <v>178</v>
      </c>
      <c r="Q71" s="386">
        <v>178</v>
      </c>
      <c r="R71" s="387"/>
      <c r="S71" s="331">
        <v>4820.4800000000005</v>
      </c>
      <c r="T71" s="332"/>
      <c r="U71" s="333"/>
      <c r="V71" s="331">
        <v>858045.44000000006</v>
      </c>
      <c r="W71" s="333"/>
    </row>
    <row r="72" spans="1:23" x14ac:dyDescent="0.3">
      <c r="A72" s="65">
        <v>11.16</v>
      </c>
      <c r="B72" s="214" t="s">
        <v>319</v>
      </c>
      <c r="C72" s="215"/>
      <c r="D72" s="215"/>
      <c r="E72" s="216"/>
      <c r="F72" s="115" t="s">
        <v>37</v>
      </c>
      <c r="G72" s="386">
        <v>2</v>
      </c>
      <c r="H72" s="387"/>
      <c r="I72" s="331">
        <v>3588600.3200000003</v>
      </c>
      <c r="J72" s="332"/>
      <c r="K72" s="333"/>
      <c r="L72" s="331">
        <f t="shared" si="38"/>
        <v>7177200.6400000006</v>
      </c>
      <c r="M72" s="333"/>
      <c r="N72" s="91"/>
      <c r="O72" s="117">
        <f t="shared" si="40"/>
        <v>0</v>
      </c>
      <c r="P72" s="116">
        <f t="shared" si="39"/>
        <v>2</v>
      </c>
      <c r="Q72" s="386">
        <v>2</v>
      </c>
      <c r="R72" s="387"/>
      <c r="S72" s="331">
        <v>3588600.3200000003</v>
      </c>
      <c r="T72" s="332"/>
      <c r="U72" s="333"/>
      <c r="V72" s="331">
        <v>7177200.6400000006</v>
      </c>
      <c r="W72" s="333"/>
    </row>
    <row r="73" spans="1:23" x14ac:dyDescent="0.3">
      <c r="A73" s="325" t="s">
        <v>322</v>
      </c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6">
        <f>SUM(L58:M72)</f>
        <v>189811189.75999999</v>
      </c>
      <c r="M73" s="327"/>
      <c r="N73" s="108"/>
      <c r="O73" s="118"/>
      <c r="P73" s="118"/>
      <c r="Q73" s="328"/>
      <c r="R73" s="329"/>
      <c r="S73" s="328"/>
      <c r="T73" s="330"/>
      <c r="U73" s="329"/>
      <c r="V73" s="326">
        <v>209464240.63999999</v>
      </c>
      <c r="W73" s="327"/>
    </row>
    <row r="74" spans="1:23" x14ac:dyDescent="0.3">
      <c r="A74" s="64" t="s">
        <v>155</v>
      </c>
      <c r="B74" s="101" t="s">
        <v>362</v>
      </c>
      <c r="C74" s="102"/>
      <c r="D74" s="102"/>
      <c r="E74" s="102"/>
      <c r="F74" s="113"/>
      <c r="G74" s="113"/>
      <c r="H74" s="113"/>
      <c r="I74" s="113"/>
      <c r="J74" s="113"/>
      <c r="K74" s="113"/>
      <c r="L74" s="344"/>
      <c r="M74" s="345"/>
      <c r="N74" s="93"/>
      <c r="O74" s="113"/>
      <c r="P74" s="113"/>
      <c r="Q74" s="113"/>
      <c r="R74" s="113"/>
      <c r="S74" s="113"/>
      <c r="T74" s="113"/>
      <c r="U74" s="113"/>
      <c r="V74" s="344"/>
      <c r="W74" s="345"/>
    </row>
    <row r="75" spans="1:23" x14ac:dyDescent="0.3">
      <c r="A75" s="103">
        <v>12.1</v>
      </c>
      <c r="B75" s="214" t="s">
        <v>219</v>
      </c>
      <c r="C75" s="215"/>
      <c r="D75" s="215"/>
      <c r="E75" s="216"/>
      <c r="F75" s="115" t="s">
        <v>30</v>
      </c>
      <c r="G75" s="386">
        <v>1</v>
      </c>
      <c r="H75" s="387"/>
      <c r="I75" s="331">
        <v>660000</v>
      </c>
      <c r="J75" s="332"/>
      <c r="K75" s="333"/>
      <c r="L75" s="331">
        <v>660000</v>
      </c>
      <c r="M75" s="333"/>
      <c r="N75" s="91"/>
      <c r="O75" s="117">
        <f t="shared" ref="O75" si="41">+Q75-G75</f>
        <v>0</v>
      </c>
      <c r="P75" s="116">
        <f t="shared" ref="P75" si="42">+G75+O75</f>
        <v>1</v>
      </c>
      <c r="Q75" s="386">
        <v>1</v>
      </c>
      <c r="R75" s="387"/>
      <c r="S75" s="331">
        <v>660000</v>
      </c>
      <c r="T75" s="332"/>
      <c r="U75" s="333"/>
      <c r="V75" s="331">
        <v>660000</v>
      </c>
      <c r="W75" s="333"/>
    </row>
    <row r="76" spans="1:23" x14ac:dyDescent="0.3">
      <c r="A76" s="103">
        <v>12.2</v>
      </c>
      <c r="B76" s="214" t="s">
        <v>212</v>
      </c>
      <c r="C76" s="215" t="s">
        <v>212</v>
      </c>
      <c r="D76" s="215" t="s">
        <v>212</v>
      </c>
      <c r="E76" s="216" t="s">
        <v>212</v>
      </c>
      <c r="F76" s="115" t="s">
        <v>30</v>
      </c>
      <c r="G76" s="386">
        <v>1</v>
      </c>
      <c r="H76" s="387"/>
      <c r="I76" s="331">
        <v>2200000</v>
      </c>
      <c r="J76" s="332"/>
      <c r="K76" s="333"/>
      <c r="L76" s="331">
        <v>2200000</v>
      </c>
      <c r="M76" s="333"/>
      <c r="N76" s="91"/>
      <c r="O76" s="117">
        <f t="shared" ref="O76" si="43">+Q76-G76</f>
        <v>0</v>
      </c>
      <c r="P76" s="116">
        <f t="shared" ref="P76" si="44">+G76+O76</f>
        <v>1</v>
      </c>
      <c r="Q76" s="386">
        <v>1</v>
      </c>
      <c r="R76" s="387"/>
      <c r="S76" s="331">
        <v>2200000</v>
      </c>
      <c r="T76" s="332"/>
      <c r="U76" s="333"/>
      <c r="V76" s="331">
        <v>2200000</v>
      </c>
      <c r="W76" s="333"/>
    </row>
    <row r="77" spans="1:23" ht="15" thickBot="1" x14ac:dyDescent="0.35">
      <c r="A77" s="325" t="s">
        <v>270</v>
      </c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326">
        <f>SUM(L75:M76)</f>
        <v>2860000</v>
      </c>
      <c r="M77" s="327"/>
      <c r="N77" s="108"/>
      <c r="O77" s="118"/>
      <c r="P77" s="118"/>
      <c r="Q77" s="328"/>
      <c r="R77" s="329"/>
      <c r="S77" s="328"/>
      <c r="T77" s="330"/>
      <c r="U77" s="329"/>
      <c r="V77" s="388">
        <v>2860000</v>
      </c>
      <c r="W77" s="389"/>
    </row>
    <row r="78" spans="1:23" x14ac:dyDescent="0.3">
      <c r="A78" s="64" t="s">
        <v>169</v>
      </c>
      <c r="B78" s="377" t="s">
        <v>407</v>
      </c>
      <c r="C78" s="378"/>
      <c r="D78" s="378"/>
      <c r="E78" s="378"/>
      <c r="F78" s="378"/>
      <c r="G78" s="378"/>
      <c r="H78" s="378"/>
      <c r="I78" s="378"/>
      <c r="J78" s="378"/>
      <c r="K78" s="378"/>
      <c r="L78" s="378"/>
      <c r="M78" s="378"/>
      <c r="N78" s="378"/>
      <c r="O78" s="378"/>
      <c r="P78" s="378"/>
      <c r="Q78" s="378"/>
      <c r="R78" s="378"/>
      <c r="S78" s="378"/>
      <c r="T78" s="378"/>
      <c r="U78" s="378"/>
      <c r="V78" s="378"/>
      <c r="W78" s="379"/>
    </row>
    <row r="79" spans="1:23" x14ac:dyDescent="0.3">
      <c r="A79" s="103">
        <v>13.1</v>
      </c>
      <c r="B79" s="214" t="s">
        <v>220</v>
      </c>
      <c r="C79" s="215"/>
      <c r="D79" s="215"/>
      <c r="E79" s="216"/>
      <c r="F79" s="115" t="s">
        <v>30</v>
      </c>
      <c r="G79" s="386">
        <v>1</v>
      </c>
      <c r="H79" s="387"/>
      <c r="I79" s="331">
        <v>385000.00000000006</v>
      </c>
      <c r="J79" s="332"/>
      <c r="K79" s="333"/>
      <c r="L79" s="331">
        <f>+I79*G79</f>
        <v>385000.00000000006</v>
      </c>
      <c r="M79" s="333"/>
      <c r="N79" s="91"/>
      <c r="O79" s="117">
        <f t="shared" ref="O79" si="45">+Q79-G79</f>
        <v>0</v>
      </c>
      <c r="P79" s="116">
        <f t="shared" ref="P79" si="46">+G79+O79</f>
        <v>1</v>
      </c>
      <c r="Q79" s="386">
        <v>1</v>
      </c>
      <c r="R79" s="387"/>
      <c r="S79" s="331">
        <v>385000.00000000006</v>
      </c>
      <c r="T79" s="332"/>
      <c r="U79" s="333"/>
      <c r="V79" s="331">
        <f>+S79*Q79</f>
        <v>385000.00000000006</v>
      </c>
      <c r="W79" s="333"/>
    </row>
    <row r="80" spans="1:23" x14ac:dyDescent="0.3">
      <c r="A80" s="103">
        <v>13.2</v>
      </c>
      <c r="B80" s="214" t="s">
        <v>378</v>
      </c>
      <c r="C80" s="215"/>
      <c r="D80" s="215"/>
      <c r="E80" s="216"/>
      <c r="F80" s="115" t="s">
        <v>48</v>
      </c>
      <c r="G80" s="386">
        <v>63.3</v>
      </c>
      <c r="H80" s="387"/>
      <c r="I80" s="331">
        <v>49500</v>
      </c>
      <c r="J80" s="332"/>
      <c r="K80" s="333"/>
      <c r="L80" s="331">
        <f t="shared" ref="L80:L85" si="47">+I80*G80</f>
        <v>3133350</v>
      </c>
      <c r="M80" s="333"/>
      <c r="N80" s="91" t="s">
        <v>376</v>
      </c>
      <c r="O80" s="124">
        <f t="shared" ref="O80:O91" si="48">+Q80-G80</f>
        <v>-63.3</v>
      </c>
      <c r="P80" s="116">
        <f t="shared" ref="P80:P91" si="49">+G80+O80</f>
        <v>0</v>
      </c>
      <c r="Q80" s="386">
        <v>0</v>
      </c>
      <c r="R80" s="387"/>
      <c r="S80" s="331">
        <f>+I80</f>
        <v>49500</v>
      </c>
      <c r="T80" s="332"/>
      <c r="U80" s="333"/>
      <c r="V80" s="331">
        <f t="shared" ref="V80:V91" si="50">+S80*Q80</f>
        <v>0</v>
      </c>
      <c r="W80" s="333"/>
    </row>
    <row r="81" spans="1:23" x14ac:dyDescent="0.3">
      <c r="A81" s="103">
        <v>13.3</v>
      </c>
      <c r="B81" s="214" t="s">
        <v>379</v>
      </c>
      <c r="C81" s="215"/>
      <c r="D81" s="215"/>
      <c r="E81" s="216"/>
      <c r="F81" s="115" t="s">
        <v>48</v>
      </c>
      <c r="G81" s="386">
        <v>1</v>
      </c>
      <c r="H81" s="387"/>
      <c r="I81" s="331">
        <v>106260</v>
      </c>
      <c r="J81" s="332"/>
      <c r="K81" s="333"/>
      <c r="L81" s="331">
        <f t="shared" si="47"/>
        <v>106260</v>
      </c>
      <c r="M81" s="333"/>
      <c r="N81" s="91" t="s">
        <v>376</v>
      </c>
      <c r="O81" s="124">
        <f t="shared" si="48"/>
        <v>-1</v>
      </c>
      <c r="P81" s="116">
        <f t="shared" si="49"/>
        <v>0</v>
      </c>
      <c r="Q81" s="386">
        <v>0</v>
      </c>
      <c r="R81" s="387"/>
      <c r="S81" s="331">
        <f t="shared" ref="S81:S91" si="51">+I81</f>
        <v>106260</v>
      </c>
      <c r="T81" s="332"/>
      <c r="U81" s="333"/>
      <c r="V81" s="331">
        <f t="shared" si="50"/>
        <v>0</v>
      </c>
      <c r="W81" s="333"/>
    </row>
    <row r="82" spans="1:23" ht="14.4" customHeight="1" x14ac:dyDescent="0.3">
      <c r="A82" s="103">
        <v>13.4</v>
      </c>
      <c r="B82" s="214" t="s">
        <v>380</v>
      </c>
      <c r="C82" s="215"/>
      <c r="D82" s="215"/>
      <c r="E82" s="216"/>
      <c r="F82" s="115" t="s">
        <v>30</v>
      </c>
      <c r="G82" s="386">
        <v>1</v>
      </c>
      <c r="H82" s="387"/>
      <c r="I82" s="331">
        <v>275000</v>
      </c>
      <c r="J82" s="332"/>
      <c r="K82" s="333"/>
      <c r="L82" s="331">
        <f t="shared" si="47"/>
        <v>275000</v>
      </c>
      <c r="M82" s="333"/>
      <c r="N82" s="91" t="s">
        <v>376</v>
      </c>
      <c r="O82" s="124">
        <f t="shared" si="48"/>
        <v>-1</v>
      </c>
      <c r="P82" s="116">
        <f t="shared" si="49"/>
        <v>0</v>
      </c>
      <c r="Q82" s="386">
        <v>0</v>
      </c>
      <c r="R82" s="387"/>
      <c r="S82" s="331">
        <f t="shared" si="51"/>
        <v>275000</v>
      </c>
      <c r="T82" s="332"/>
      <c r="U82" s="333"/>
      <c r="V82" s="331">
        <f t="shared" si="50"/>
        <v>0</v>
      </c>
      <c r="W82" s="333"/>
    </row>
    <row r="83" spans="1:23" x14ac:dyDescent="0.3">
      <c r="A83" s="103">
        <v>13.5</v>
      </c>
      <c r="B83" s="214" t="s">
        <v>381</v>
      </c>
      <c r="C83" s="215"/>
      <c r="D83" s="215"/>
      <c r="E83" s="216"/>
      <c r="F83" s="115" t="s">
        <v>30</v>
      </c>
      <c r="G83" s="386">
        <v>1</v>
      </c>
      <c r="H83" s="387"/>
      <c r="I83" s="331">
        <v>462000</v>
      </c>
      <c r="J83" s="332"/>
      <c r="K83" s="333"/>
      <c r="L83" s="331">
        <f t="shared" si="47"/>
        <v>462000</v>
      </c>
      <c r="M83" s="333"/>
      <c r="N83" s="91" t="s">
        <v>376</v>
      </c>
      <c r="O83" s="124">
        <f t="shared" si="48"/>
        <v>-1</v>
      </c>
      <c r="P83" s="116">
        <f t="shared" si="49"/>
        <v>0</v>
      </c>
      <c r="Q83" s="386">
        <v>0</v>
      </c>
      <c r="R83" s="387"/>
      <c r="S83" s="331">
        <f t="shared" si="51"/>
        <v>462000</v>
      </c>
      <c r="T83" s="332"/>
      <c r="U83" s="333"/>
      <c r="V83" s="331">
        <f t="shared" si="50"/>
        <v>0</v>
      </c>
      <c r="W83" s="333"/>
    </row>
    <row r="84" spans="1:23" x14ac:dyDescent="0.3">
      <c r="A84" s="103">
        <v>13.6</v>
      </c>
      <c r="B84" s="214" t="s">
        <v>382</v>
      </c>
      <c r="C84" s="215"/>
      <c r="D84" s="215"/>
      <c r="E84" s="216"/>
      <c r="F84" s="115" t="s">
        <v>33</v>
      </c>
      <c r="G84" s="386">
        <v>98.4</v>
      </c>
      <c r="H84" s="387"/>
      <c r="I84" s="331">
        <v>27500</v>
      </c>
      <c r="J84" s="332"/>
      <c r="K84" s="333"/>
      <c r="L84" s="331">
        <f t="shared" si="47"/>
        <v>2706000</v>
      </c>
      <c r="M84" s="333"/>
      <c r="N84" s="91" t="s">
        <v>376</v>
      </c>
      <c r="O84" s="124">
        <f t="shared" si="48"/>
        <v>-98.4</v>
      </c>
      <c r="P84" s="116">
        <f t="shared" si="49"/>
        <v>0</v>
      </c>
      <c r="Q84" s="386">
        <v>0</v>
      </c>
      <c r="R84" s="387"/>
      <c r="S84" s="331">
        <f t="shared" si="51"/>
        <v>27500</v>
      </c>
      <c r="T84" s="332"/>
      <c r="U84" s="333"/>
      <c r="V84" s="331">
        <f t="shared" si="50"/>
        <v>0</v>
      </c>
      <c r="W84" s="333"/>
    </row>
    <row r="85" spans="1:23" x14ac:dyDescent="0.3">
      <c r="A85" s="103">
        <v>13.7</v>
      </c>
      <c r="B85" s="214" t="s">
        <v>383</v>
      </c>
      <c r="C85" s="215"/>
      <c r="D85" s="215"/>
      <c r="E85" s="216"/>
      <c r="F85" s="115" t="s">
        <v>33</v>
      </c>
      <c r="G85" s="386">
        <v>166.2</v>
      </c>
      <c r="H85" s="387"/>
      <c r="I85" s="331">
        <v>25300</v>
      </c>
      <c r="J85" s="332"/>
      <c r="K85" s="333"/>
      <c r="L85" s="331">
        <f t="shared" si="47"/>
        <v>4204860</v>
      </c>
      <c r="M85" s="333"/>
      <c r="N85" s="91" t="s">
        <v>376</v>
      </c>
      <c r="O85" s="124">
        <f t="shared" si="48"/>
        <v>-166.2</v>
      </c>
      <c r="P85" s="116">
        <f t="shared" si="49"/>
        <v>0</v>
      </c>
      <c r="Q85" s="386">
        <v>0</v>
      </c>
      <c r="R85" s="387"/>
      <c r="S85" s="331">
        <f t="shared" si="51"/>
        <v>25300</v>
      </c>
      <c r="T85" s="332"/>
      <c r="U85" s="333"/>
      <c r="V85" s="331">
        <f t="shared" si="50"/>
        <v>0</v>
      </c>
      <c r="W85" s="333"/>
    </row>
    <row r="86" spans="1:23" x14ac:dyDescent="0.3">
      <c r="A86" s="103">
        <v>13.8</v>
      </c>
      <c r="B86" s="214" t="s">
        <v>230</v>
      </c>
      <c r="C86" s="215" t="s">
        <v>213</v>
      </c>
      <c r="D86" s="215" t="s">
        <v>213</v>
      </c>
      <c r="E86" s="216" t="s">
        <v>213</v>
      </c>
      <c r="F86" s="115" t="s">
        <v>33</v>
      </c>
      <c r="G86" s="386">
        <v>166.2</v>
      </c>
      <c r="H86" s="387"/>
      <c r="I86" s="331">
        <v>59675.000000000007</v>
      </c>
      <c r="J86" s="332"/>
      <c r="K86" s="333"/>
      <c r="L86" s="331">
        <f>+I86*G86</f>
        <v>9917985</v>
      </c>
      <c r="M86" s="333"/>
      <c r="N86" s="91"/>
      <c r="O86" s="117">
        <f t="shared" si="48"/>
        <v>0</v>
      </c>
      <c r="P86" s="116">
        <f t="shared" si="49"/>
        <v>166.2</v>
      </c>
      <c r="Q86" s="386">
        <v>166.2</v>
      </c>
      <c r="R86" s="387"/>
      <c r="S86" s="331">
        <f t="shared" si="51"/>
        <v>59675.000000000007</v>
      </c>
      <c r="T86" s="332"/>
      <c r="U86" s="333"/>
      <c r="V86" s="331">
        <f t="shared" si="50"/>
        <v>9917985</v>
      </c>
      <c r="W86" s="333"/>
    </row>
    <row r="87" spans="1:23" x14ac:dyDescent="0.3">
      <c r="A87" s="103">
        <v>13.9</v>
      </c>
      <c r="B87" s="214" t="s">
        <v>231</v>
      </c>
      <c r="C87" s="215"/>
      <c r="D87" s="215"/>
      <c r="E87" s="216"/>
      <c r="F87" s="115" t="s">
        <v>48</v>
      </c>
      <c r="G87" s="386">
        <v>7</v>
      </c>
      <c r="H87" s="387"/>
      <c r="I87" s="331">
        <v>95480</v>
      </c>
      <c r="J87" s="332"/>
      <c r="K87" s="333"/>
      <c r="L87" s="331">
        <f t="shared" ref="L87:L91" si="52">+I87*G87</f>
        <v>668360</v>
      </c>
      <c r="M87" s="333"/>
      <c r="N87" s="91" t="s">
        <v>376</v>
      </c>
      <c r="O87" s="123">
        <f t="shared" ref="O87:O88" si="53">+Q87-G87</f>
        <v>-7</v>
      </c>
      <c r="P87" s="116">
        <f t="shared" ref="P87:P88" si="54">+G87+O87</f>
        <v>0</v>
      </c>
      <c r="Q87" s="386">
        <v>0</v>
      </c>
      <c r="R87" s="387"/>
      <c r="S87" s="331">
        <f t="shared" si="51"/>
        <v>95480</v>
      </c>
      <c r="T87" s="332"/>
      <c r="U87" s="333"/>
      <c r="V87" s="331">
        <f t="shared" si="50"/>
        <v>0</v>
      </c>
      <c r="W87" s="333"/>
    </row>
    <row r="88" spans="1:23" x14ac:dyDescent="0.3">
      <c r="A88" s="65">
        <v>13.1</v>
      </c>
      <c r="B88" s="214" t="s">
        <v>263</v>
      </c>
      <c r="C88" s="215"/>
      <c r="D88" s="215"/>
      <c r="E88" s="216"/>
      <c r="F88" s="115" t="s">
        <v>48</v>
      </c>
      <c r="G88" s="386">
        <v>2</v>
      </c>
      <c r="H88" s="387"/>
      <c r="I88" s="331">
        <v>95480</v>
      </c>
      <c r="J88" s="332"/>
      <c r="K88" s="333"/>
      <c r="L88" s="331">
        <f t="shared" si="52"/>
        <v>190960</v>
      </c>
      <c r="M88" s="333"/>
      <c r="N88" s="91" t="s">
        <v>376</v>
      </c>
      <c r="O88" s="123">
        <f t="shared" si="53"/>
        <v>-2</v>
      </c>
      <c r="P88" s="116">
        <f t="shared" si="54"/>
        <v>0</v>
      </c>
      <c r="Q88" s="386">
        <v>0</v>
      </c>
      <c r="R88" s="387"/>
      <c r="S88" s="331">
        <f t="shared" si="51"/>
        <v>95480</v>
      </c>
      <c r="T88" s="332"/>
      <c r="U88" s="333"/>
      <c r="V88" s="331">
        <f t="shared" si="50"/>
        <v>0</v>
      </c>
      <c r="W88" s="333"/>
    </row>
    <row r="89" spans="1:23" x14ac:dyDescent="0.3">
      <c r="A89" s="103">
        <v>13.11</v>
      </c>
      <c r="B89" s="214" t="s">
        <v>247</v>
      </c>
      <c r="C89" s="215"/>
      <c r="D89" s="215"/>
      <c r="E89" s="216"/>
      <c r="F89" s="115" t="s">
        <v>33</v>
      </c>
      <c r="G89" s="386">
        <v>8.51</v>
      </c>
      <c r="H89" s="387"/>
      <c r="I89" s="331">
        <v>99000.000000000015</v>
      </c>
      <c r="J89" s="332"/>
      <c r="K89" s="333"/>
      <c r="L89" s="331">
        <f t="shared" si="52"/>
        <v>842490.00000000012</v>
      </c>
      <c r="M89" s="333"/>
      <c r="N89" s="91"/>
      <c r="O89" s="117">
        <f t="shared" si="48"/>
        <v>0</v>
      </c>
      <c r="P89" s="116">
        <f t="shared" si="49"/>
        <v>8.51</v>
      </c>
      <c r="Q89" s="386">
        <v>8.51</v>
      </c>
      <c r="R89" s="387"/>
      <c r="S89" s="331">
        <f t="shared" si="51"/>
        <v>99000.000000000015</v>
      </c>
      <c r="T89" s="332"/>
      <c r="U89" s="333"/>
      <c r="V89" s="331">
        <f t="shared" si="50"/>
        <v>842490.00000000012</v>
      </c>
      <c r="W89" s="333"/>
    </row>
    <row r="90" spans="1:23" x14ac:dyDescent="0.3">
      <c r="A90" s="65">
        <v>13.12</v>
      </c>
      <c r="B90" s="214" t="s">
        <v>247</v>
      </c>
      <c r="C90" s="215"/>
      <c r="D90" s="215"/>
      <c r="E90" s="216"/>
      <c r="F90" s="115" t="s">
        <v>48</v>
      </c>
      <c r="G90" s="386">
        <v>5.7</v>
      </c>
      <c r="H90" s="387"/>
      <c r="I90" s="331">
        <v>55000.000000000007</v>
      </c>
      <c r="J90" s="332"/>
      <c r="K90" s="333"/>
      <c r="L90" s="331">
        <f t="shared" si="52"/>
        <v>313500.00000000006</v>
      </c>
      <c r="M90" s="333"/>
      <c r="N90" s="91"/>
      <c r="O90" s="117">
        <f t="shared" si="48"/>
        <v>0</v>
      </c>
      <c r="P90" s="116">
        <f t="shared" si="49"/>
        <v>5.7</v>
      </c>
      <c r="Q90" s="386">
        <v>5.7</v>
      </c>
      <c r="R90" s="387"/>
      <c r="S90" s="331">
        <f t="shared" si="51"/>
        <v>55000.000000000007</v>
      </c>
      <c r="T90" s="332"/>
      <c r="U90" s="333"/>
      <c r="V90" s="331">
        <f t="shared" si="50"/>
        <v>313500.00000000006</v>
      </c>
      <c r="W90" s="333"/>
    </row>
    <row r="91" spans="1:23" ht="15" thickBot="1" x14ac:dyDescent="0.35">
      <c r="A91" s="103">
        <v>13.13</v>
      </c>
      <c r="B91" s="233" t="s">
        <v>215</v>
      </c>
      <c r="C91" s="234" t="s">
        <v>215</v>
      </c>
      <c r="D91" s="234" t="s">
        <v>215</v>
      </c>
      <c r="E91" s="235" t="s">
        <v>215</v>
      </c>
      <c r="F91" s="115" t="s">
        <v>221</v>
      </c>
      <c r="G91" s="390">
        <v>1</v>
      </c>
      <c r="H91" s="391"/>
      <c r="I91" s="331">
        <v>385000.00000000006</v>
      </c>
      <c r="J91" s="332"/>
      <c r="K91" s="333"/>
      <c r="L91" s="331">
        <f t="shared" si="52"/>
        <v>385000.00000000006</v>
      </c>
      <c r="M91" s="333"/>
      <c r="N91" s="91"/>
      <c r="O91" s="117">
        <f t="shared" si="48"/>
        <v>0</v>
      </c>
      <c r="P91" s="116">
        <f t="shared" si="49"/>
        <v>1</v>
      </c>
      <c r="Q91" s="386">
        <v>1</v>
      </c>
      <c r="R91" s="387"/>
      <c r="S91" s="331">
        <f t="shared" si="51"/>
        <v>385000.00000000006</v>
      </c>
      <c r="T91" s="332"/>
      <c r="U91" s="333"/>
      <c r="V91" s="331">
        <f t="shared" si="50"/>
        <v>385000.00000000006</v>
      </c>
      <c r="W91" s="333"/>
    </row>
    <row r="92" spans="1:23" ht="15" thickBot="1" x14ac:dyDescent="0.35">
      <c r="A92" s="325" t="s">
        <v>271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6">
        <f>SUM(L79:M91)</f>
        <v>23590765</v>
      </c>
      <c r="M92" s="327"/>
      <c r="N92" s="108"/>
      <c r="O92" s="118"/>
      <c r="P92" s="118"/>
      <c r="Q92" s="328"/>
      <c r="R92" s="329"/>
      <c r="S92" s="328"/>
      <c r="T92" s="330"/>
      <c r="U92" s="329"/>
      <c r="V92" s="394">
        <v>11843975</v>
      </c>
      <c r="W92" s="395"/>
    </row>
    <row r="93" spans="1:23" x14ac:dyDescent="0.3">
      <c r="A93" s="64" t="s">
        <v>173</v>
      </c>
      <c r="B93" s="211" t="s">
        <v>227</v>
      </c>
      <c r="C93" s="212"/>
      <c r="D93" s="212"/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212"/>
      <c r="W93" s="213"/>
    </row>
    <row r="94" spans="1:23" ht="15" customHeight="1" x14ac:dyDescent="0.3">
      <c r="A94" s="103">
        <v>14.1</v>
      </c>
      <c r="B94" s="214" t="s">
        <v>384</v>
      </c>
      <c r="C94" s="215"/>
      <c r="D94" s="215"/>
      <c r="E94" s="216"/>
      <c r="F94" s="115" t="s">
        <v>33</v>
      </c>
      <c r="G94" s="392">
        <v>5.1100000000000003</v>
      </c>
      <c r="H94" s="393"/>
      <c r="I94" s="331">
        <v>49500</v>
      </c>
      <c r="J94" s="332"/>
      <c r="K94" s="333"/>
      <c r="L94" s="331">
        <f>+I94*G94</f>
        <v>252945.00000000003</v>
      </c>
      <c r="M94" s="333"/>
      <c r="N94" s="91" t="s">
        <v>376</v>
      </c>
      <c r="O94" s="123">
        <f t="shared" ref="O94" si="55">+Q94-G94</f>
        <v>-5.1100000000000003</v>
      </c>
      <c r="P94" s="116">
        <f t="shared" ref="P94" si="56">+G94+O94</f>
        <v>0</v>
      </c>
      <c r="Q94" s="386">
        <v>0</v>
      </c>
      <c r="R94" s="387"/>
      <c r="S94" s="331">
        <f>+I94</f>
        <v>49500</v>
      </c>
      <c r="T94" s="332"/>
      <c r="U94" s="333"/>
      <c r="V94" s="331">
        <f>+S94*Q94</f>
        <v>0</v>
      </c>
      <c r="W94" s="333"/>
    </row>
    <row r="95" spans="1:23" x14ac:dyDescent="0.3">
      <c r="A95" s="103">
        <v>14.2</v>
      </c>
      <c r="B95" s="214" t="s">
        <v>385</v>
      </c>
      <c r="C95" s="215"/>
      <c r="D95" s="215"/>
      <c r="E95" s="216"/>
      <c r="F95" s="115" t="s">
        <v>221</v>
      </c>
      <c r="G95" s="392">
        <v>2</v>
      </c>
      <c r="H95" s="393"/>
      <c r="I95" s="331">
        <v>132000</v>
      </c>
      <c r="J95" s="332"/>
      <c r="K95" s="333"/>
      <c r="L95" s="331">
        <f t="shared" ref="L95:L118" si="57">+I95*G95</f>
        <v>264000</v>
      </c>
      <c r="M95" s="333"/>
      <c r="N95" s="91" t="s">
        <v>376</v>
      </c>
      <c r="O95" s="123">
        <f t="shared" ref="O95" si="58">+Q95-G95</f>
        <v>-2</v>
      </c>
      <c r="P95" s="116">
        <f t="shared" ref="P95" si="59">+G95+O95</f>
        <v>0</v>
      </c>
      <c r="Q95" s="386">
        <v>0</v>
      </c>
      <c r="R95" s="387"/>
      <c r="S95" s="331">
        <f t="shared" ref="S95:S118" si="60">+I95</f>
        <v>132000</v>
      </c>
      <c r="T95" s="332"/>
      <c r="U95" s="333"/>
      <c r="V95" s="331">
        <f t="shared" ref="V95:V118" si="61">+S95*Q95</f>
        <v>0</v>
      </c>
      <c r="W95" s="333"/>
    </row>
    <row r="96" spans="1:23" x14ac:dyDescent="0.3">
      <c r="A96" s="103">
        <v>14.3</v>
      </c>
      <c r="B96" s="214" t="s">
        <v>222</v>
      </c>
      <c r="C96" s="215"/>
      <c r="D96" s="215"/>
      <c r="E96" s="216"/>
      <c r="F96" s="115" t="s">
        <v>33</v>
      </c>
      <c r="G96" s="392">
        <v>34.049999999999997</v>
      </c>
      <c r="H96" s="393"/>
      <c r="I96" s="331">
        <v>9900</v>
      </c>
      <c r="J96" s="332"/>
      <c r="K96" s="333"/>
      <c r="L96" s="331">
        <f t="shared" si="57"/>
        <v>337095</v>
      </c>
      <c r="M96" s="333"/>
      <c r="N96" s="91"/>
      <c r="O96" s="117">
        <f t="shared" ref="O96:O118" si="62">+Q96-G96</f>
        <v>0</v>
      </c>
      <c r="P96" s="116">
        <f t="shared" ref="P96:P118" si="63">+G96+O96</f>
        <v>34.049999999999997</v>
      </c>
      <c r="Q96" s="386">
        <v>34.049999999999997</v>
      </c>
      <c r="R96" s="387"/>
      <c r="S96" s="331">
        <f t="shared" si="60"/>
        <v>9900</v>
      </c>
      <c r="T96" s="332"/>
      <c r="U96" s="333"/>
      <c r="V96" s="331">
        <f t="shared" si="61"/>
        <v>337095</v>
      </c>
      <c r="W96" s="333"/>
    </row>
    <row r="97" spans="1:23" x14ac:dyDescent="0.3">
      <c r="A97" s="103">
        <v>14.4</v>
      </c>
      <c r="B97" s="214" t="s">
        <v>242</v>
      </c>
      <c r="C97" s="215"/>
      <c r="D97" s="215"/>
      <c r="E97" s="216"/>
      <c r="F97" s="115" t="s">
        <v>33</v>
      </c>
      <c r="G97" s="392">
        <v>34.049999999999997</v>
      </c>
      <c r="H97" s="393"/>
      <c r="I97" s="331">
        <v>60500.000000000007</v>
      </c>
      <c r="J97" s="332"/>
      <c r="K97" s="333"/>
      <c r="L97" s="331">
        <f t="shared" si="57"/>
        <v>2060025</v>
      </c>
      <c r="M97" s="333"/>
      <c r="N97" s="91"/>
      <c r="O97" s="117">
        <f t="shared" si="62"/>
        <v>0</v>
      </c>
      <c r="P97" s="116">
        <f t="shared" si="63"/>
        <v>34.049999999999997</v>
      </c>
      <c r="Q97" s="386">
        <v>34.049999999999997</v>
      </c>
      <c r="R97" s="387"/>
      <c r="S97" s="331">
        <f t="shared" si="60"/>
        <v>60500.000000000007</v>
      </c>
      <c r="T97" s="332"/>
      <c r="U97" s="333"/>
      <c r="V97" s="331">
        <f t="shared" si="61"/>
        <v>2060025</v>
      </c>
      <c r="W97" s="333"/>
    </row>
    <row r="98" spans="1:23" x14ac:dyDescent="0.3">
      <c r="A98" s="103">
        <v>14.5</v>
      </c>
      <c r="B98" s="214" t="s">
        <v>386</v>
      </c>
      <c r="C98" s="215"/>
      <c r="D98" s="215"/>
      <c r="E98" s="216"/>
      <c r="F98" s="115" t="s">
        <v>33</v>
      </c>
      <c r="G98" s="392">
        <v>45.6</v>
      </c>
      <c r="H98" s="393"/>
      <c r="I98" s="331">
        <v>58300</v>
      </c>
      <c r="J98" s="332"/>
      <c r="K98" s="333"/>
      <c r="L98" s="331">
        <f t="shared" si="57"/>
        <v>2658480</v>
      </c>
      <c r="M98" s="333"/>
      <c r="N98" s="91" t="s">
        <v>376</v>
      </c>
      <c r="O98" s="123">
        <f t="shared" ref="O98:O100" si="64">+Q98-G98</f>
        <v>-45.6</v>
      </c>
      <c r="P98" s="116">
        <f t="shared" ref="P98:P100" si="65">+G98+O98</f>
        <v>0</v>
      </c>
      <c r="Q98" s="386">
        <v>0</v>
      </c>
      <c r="R98" s="387"/>
      <c r="S98" s="331">
        <f t="shared" si="60"/>
        <v>58300</v>
      </c>
      <c r="T98" s="332"/>
      <c r="U98" s="333"/>
      <c r="V98" s="331">
        <f t="shared" si="61"/>
        <v>0</v>
      </c>
      <c r="W98" s="333"/>
    </row>
    <row r="99" spans="1:23" x14ac:dyDescent="0.3">
      <c r="A99" s="103">
        <v>14.6</v>
      </c>
      <c r="B99" s="214" t="s">
        <v>231</v>
      </c>
      <c r="C99" s="215"/>
      <c r="D99" s="215"/>
      <c r="E99" s="216"/>
      <c r="F99" s="115" t="s">
        <v>48</v>
      </c>
      <c r="G99" s="392">
        <v>48</v>
      </c>
      <c r="H99" s="393"/>
      <c r="I99" s="331">
        <v>95480</v>
      </c>
      <c r="J99" s="332"/>
      <c r="K99" s="333"/>
      <c r="L99" s="331">
        <f t="shared" si="57"/>
        <v>4583040</v>
      </c>
      <c r="M99" s="333"/>
      <c r="N99" s="91" t="s">
        <v>376</v>
      </c>
      <c r="O99" s="123">
        <f t="shared" si="64"/>
        <v>-48</v>
      </c>
      <c r="P99" s="116">
        <f t="shared" si="65"/>
        <v>0</v>
      </c>
      <c r="Q99" s="386">
        <v>0</v>
      </c>
      <c r="R99" s="387"/>
      <c r="S99" s="331">
        <f t="shared" si="60"/>
        <v>95480</v>
      </c>
      <c r="T99" s="332"/>
      <c r="U99" s="333"/>
      <c r="V99" s="331">
        <f t="shared" si="61"/>
        <v>0</v>
      </c>
      <c r="W99" s="333"/>
    </row>
    <row r="100" spans="1:23" x14ac:dyDescent="0.3">
      <c r="A100" s="103">
        <v>14.7</v>
      </c>
      <c r="B100" s="214" t="s">
        <v>263</v>
      </c>
      <c r="C100" s="215"/>
      <c r="D100" s="215"/>
      <c r="E100" s="216"/>
      <c r="F100" s="115" t="s">
        <v>48</v>
      </c>
      <c r="G100" s="392">
        <v>15.2</v>
      </c>
      <c r="H100" s="393"/>
      <c r="I100" s="331">
        <v>95480</v>
      </c>
      <c r="J100" s="332"/>
      <c r="K100" s="333"/>
      <c r="L100" s="331">
        <f t="shared" si="57"/>
        <v>1451296</v>
      </c>
      <c r="M100" s="333"/>
      <c r="N100" s="91" t="s">
        <v>376</v>
      </c>
      <c r="O100" s="123">
        <f t="shared" si="64"/>
        <v>-15.2</v>
      </c>
      <c r="P100" s="116">
        <f t="shared" si="65"/>
        <v>0</v>
      </c>
      <c r="Q100" s="386">
        <v>0</v>
      </c>
      <c r="R100" s="387"/>
      <c r="S100" s="331">
        <f t="shared" si="60"/>
        <v>95480</v>
      </c>
      <c r="T100" s="332"/>
      <c r="U100" s="333"/>
      <c r="V100" s="331">
        <f t="shared" si="61"/>
        <v>0</v>
      </c>
      <c r="W100" s="333"/>
    </row>
    <row r="101" spans="1:23" x14ac:dyDescent="0.3">
      <c r="A101" s="103">
        <v>14.8</v>
      </c>
      <c r="B101" s="214" t="s">
        <v>223</v>
      </c>
      <c r="C101" s="215"/>
      <c r="D101" s="215"/>
      <c r="E101" s="216"/>
      <c r="F101" s="115" t="s">
        <v>33</v>
      </c>
      <c r="G101" s="392">
        <v>142.86000000000001</v>
      </c>
      <c r="H101" s="393"/>
      <c r="I101" s="331">
        <v>25300.000000000004</v>
      </c>
      <c r="J101" s="332"/>
      <c r="K101" s="333"/>
      <c r="L101" s="331">
        <f t="shared" si="57"/>
        <v>3614358.0000000009</v>
      </c>
      <c r="M101" s="333"/>
      <c r="N101" s="91"/>
      <c r="O101" s="117">
        <f t="shared" si="62"/>
        <v>0</v>
      </c>
      <c r="P101" s="116">
        <f t="shared" si="63"/>
        <v>142.86000000000001</v>
      </c>
      <c r="Q101" s="386">
        <v>142.86000000000001</v>
      </c>
      <c r="R101" s="387"/>
      <c r="S101" s="331">
        <f t="shared" si="60"/>
        <v>25300.000000000004</v>
      </c>
      <c r="T101" s="332"/>
      <c r="U101" s="333"/>
      <c r="V101" s="331">
        <f t="shared" si="61"/>
        <v>3614358.0000000009</v>
      </c>
      <c r="W101" s="333"/>
    </row>
    <row r="102" spans="1:23" x14ac:dyDescent="0.3">
      <c r="A102" s="103">
        <v>14.9</v>
      </c>
      <c r="B102" s="214" t="s">
        <v>224</v>
      </c>
      <c r="C102" s="215" t="s">
        <v>213</v>
      </c>
      <c r="D102" s="215" t="s">
        <v>213</v>
      </c>
      <c r="E102" s="216" t="s">
        <v>213</v>
      </c>
      <c r="F102" s="115" t="s">
        <v>33</v>
      </c>
      <c r="G102" s="392">
        <v>142.86000000000001</v>
      </c>
      <c r="H102" s="393"/>
      <c r="I102" s="331">
        <v>43142</v>
      </c>
      <c r="J102" s="332"/>
      <c r="K102" s="333"/>
      <c r="L102" s="331">
        <f t="shared" si="57"/>
        <v>6163266.120000001</v>
      </c>
      <c r="M102" s="333"/>
      <c r="N102" s="91"/>
      <c r="O102" s="117">
        <f t="shared" si="62"/>
        <v>0</v>
      </c>
      <c r="P102" s="116">
        <f t="shared" si="63"/>
        <v>142.86000000000001</v>
      </c>
      <c r="Q102" s="386">
        <v>142.86000000000001</v>
      </c>
      <c r="R102" s="387"/>
      <c r="S102" s="331">
        <f t="shared" si="60"/>
        <v>43142</v>
      </c>
      <c r="T102" s="332"/>
      <c r="U102" s="333"/>
      <c r="V102" s="331">
        <f t="shared" si="61"/>
        <v>6163266.120000001</v>
      </c>
      <c r="W102" s="333"/>
    </row>
    <row r="103" spans="1:23" x14ac:dyDescent="0.3">
      <c r="A103" s="65">
        <v>14.1</v>
      </c>
      <c r="B103" s="214" t="s">
        <v>225</v>
      </c>
      <c r="C103" s="215" t="s">
        <v>213</v>
      </c>
      <c r="D103" s="215" t="s">
        <v>213</v>
      </c>
      <c r="E103" s="216" t="s">
        <v>213</v>
      </c>
      <c r="F103" s="115" t="s">
        <v>48</v>
      </c>
      <c r="G103" s="392">
        <v>14.5</v>
      </c>
      <c r="H103" s="393"/>
      <c r="I103" s="331">
        <v>59675.000000000007</v>
      </c>
      <c r="J103" s="332"/>
      <c r="K103" s="333"/>
      <c r="L103" s="331">
        <f t="shared" si="57"/>
        <v>865287.50000000012</v>
      </c>
      <c r="M103" s="333"/>
      <c r="N103" s="91"/>
      <c r="O103" s="117">
        <f t="shared" si="62"/>
        <v>0</v>
      </c>
      <c r="P103" s="116">
        <f t="shared" si="63"/>
        <v>14.5</v>
      </c>
      <c r="Q103" s="386">
        <v>14.5</v>
      </c>
      <c r="R103" s="387"/>
      <c r="S103" s="331">
        <f t="shared" si="60"/>
        <v>59675.000000000007</v>
      </c>
      <c r="T103" s="332"/>
      <c r="U103" s="333"/>
      <c r="V103" s="331">
        <f t="shared" si="61"/>
        <v>865287.50000000012</v>
      </c>
      <c r="W103" s="333"/>
    </row>
    <row r="104" spans="1:23" x14ac:dyDescent="0.3">
      <c r="A104" s="103">
        <v>14.11</v>
      </c>
      <c r="B104" s="214" t="s">
        <v>387</v>
      </c>
      <c r="C104" s="215"/>
      <c r="D104" s="215"/>
      <c r="E104" s="216"/>
      <c r="F104" s="115" t="s">
        <v>33</v>
      </c>
      <c r="G104" s="392">
        <v>30.62</v>
      </c>
      <c r="H104" s="393"/>
      <c r="I104" s="331">
        <v>24200</v>
      </c>
      <c r="J104" s="332"/>
      <c r="K104" s="333"/>
      <c r="L104" s="331">
        <f t="shared" si="57"/>
        <v>741004</v>
      </c>
      <c r="M104" s="333"/>
      <c r="N104" s="91" t="s">
        <v>376</v>
      </c>
      <c r="O104" s="123">
        <f t="shared" ref="O104:O109" si="66">+Q104-G104</f>
        <v>-30.62</v>
      </c>
      <c r="P104" s="116">
        <f t="shared" ref="P104:P109" si="67">+G104+O104</f>
        <v>0</v>
      </c>
      <c r="Q104" s="386">
        <v>0</v>
      </c>
      <c r="R104" s="387"/>
      <c r="S104" s="331">
        <f t="shared" si="60"/>
        <v>24200</v>
      </c>
      <c r="T104" s="332"/>
      <c r="U104" s="333"/>
      <c r="V104" s="331">
        <f t="shared" si="61"/>
        <v>0</v>
      </c>
      <c r="W104" s="333"/>
    </row>
    <row r="105" spans="1:23" x14ac:dyDescent="0.3">
      <c r="A105" s="65">
        <v>14.12</v>
      </c>
      <c r="B105" s="214" t="s">
        <v>388</v>
      </c>
      <c r="C105" s="215"/>
      <c r="D105" s="215"/>
      <c r="E105" s="216"/>
      <c r="F105" s="115" t="s">
        <v>33</v>
      </c>
      <c r="G105" s="392">
        <v>30.62</v>
      </c>
      <c r="H105" s="393"/>
      <c r="I105" s="331">
        <v>77000</v>
      </c>
      <c r="J105" s="332"/>
      <c r="K105" s="333"/>
      <c r="L105" s="331">
        <f t="shared" si="57"/>
        <v>2357740</v>
      </c>
      <c r="M105" s="333"/>
      <c r="N105" s="91" t="s">
        <v>376</v>
      </c>
      <c r="O105" s="123">
        <f t="shared" si="66"/>
        <v>-30.62</v>
      </c>
      <c r="P105" s="116">
        <f t="shared" si="67"/>
        <v>0</v>
      </c>
      <c r="Q105" s="386">
        <v>0</v>
      </c>
      <c r="R105" s="387"/>
      <c r="S105" s="331">
        <f t="shared" si="60"/>
        <v>77000</v>
      </c>
      <c r="T105" s="332"/>
      <c r="U105" s="333"/>
      <c r="V105" s="331">
        <f t="shared" si="61"/>
        <v>0</v>
      </c>
      <c r="W105" s="333"/>
    </row>
    <row r="106" spans="1:23" x14ac:dyDescent="0.3">
      <c r="A106" s="103">
        <v>14.13</v>
      </c>
      <c r="B106" s="214" t="s">
        <v>389</v>
      </c>
      <c r="C106" s="215"/>
      <c r="D106" s="215"/>
      <c r="E106" s="216"/>
      <c r="F106" s="115" t="s">
        <v>48</v>
      </c>
      <c r="G106" s="392">
        <v>39.72</v>
      </c>
      <c r="H106" s="393"/>
      <c r="I106" s="331">
        <v>72600</v>
      </c>
      <c r="J106" s="332"/>
      <c r="K106" s="333"/>
      <c r="L106" s="331">
        <f t="shared" si="57"/>
        <v>2883672</v>
      </c>
      <c r="M106" s="333"/>
      <c r="N106" s="91" t="s">
        <v>376</v>
      </c>
      <c r="O106" s="123">
        <f t="shared" si="66"/>
        <v>-39.72</v>
      </c>
      <c r="P106" s="116">
        <f t="shared" si="67"/>
        <v>0</v>
      </c>
      <c r="Q106" s="386">
        <v>0</v>
      </c>
      <c r="R106" s="387"/>
      <c r="S106" s="331">
        <f t="shared" si="60"/>
        <v>72600</v>
      </c>
      <c r="T106" s="332"/>
      <c r="U106" s="333"/>
      <c r="V106" s="331">
        <f t="shared" si="61"/>
        <v>0</v>
      </c>
      <c r="W106" s="333"/>
    </row>
    <row r="107" spans="1:23" x14ac:dyDescent="0.3">
      <c r="A107" s="65">
        <v>14.14</v>
      </c>
      <c r="B107" s="214" t="s">
        <v>390</v>
      </c>
      <c r="C107" s="215"/>
      <c r="D107" s="215"/>
      <c r="E107" s="216"/>
      <c r="F107" s="115" t="s">
        <v>33</v>
      </c>
      <c r="G107" s="392">
        <v>30.62</v>
      </c>
      <c r="H107" s="393"/>
      <c r="I107" s="331">
        <v>49500</v>
      </c>
      <c r="J107" s="332"/>
      <c r="K107" s="333"/>
      <c r="L107" s="331">
        <f t="shared" si="57"/>
        <v>1515690</v>
      </c>
      <c r="M107" s="333"/>
      <c r="N107" s="91" t="s">
        <v>376</v>
      </c>
      <c r="O107" s="123">
        <f t="shared" si="66"/>
        <v>-30.62</v>
      </c>
      <c r="P107" s="116">
        <f t="shared" si="67"/>
        <v>0</v>
      </c>
      <c r="Q107" s="386">
        <v>0</v>
      </c>
      <c r="R107" s="387"/>
      <c r="S107" s="331">
        <f t="shared" si="60"/>
        <v>49500</v>
      </c>
      <c r="T107" s="332"/>
      <c r="U107" s="333"/>
      <c r="V107" s="331">
        <f t="shared" si="61"/>
        <v>0</v>
      </c>
      <c r="W107" s="333"/>
    </row>
    <row r="108" spans="1:23" x14ac:dyDescent="0.3">
      <c r="A108" s="103">
        <v>14.15</v>
      </c>
      <c r="B108" s="214" t="s">
        <v>391</v>
      </c>
      <c r="C108" s="215"/>
      <c r="D108" s="215"/>
      <c r="E108" s="216"/>
      <c r="F108" s="115" t="s">
        <v>33</v>
      </c>
      <c r="G108" s="392">
        <v>17.34</v>
      </c>
      <c r="H108" s="393"/>
      <c r="I108" s="331">
        <v>83039</v>
      </c>
      <c r="J108" s="332"/>
      <c r="K108" s="333"/>
      <c r="L108" s="331">
        <f t="shared" si="57"/>
        <v>1439896.26</v>
      </c>
      <c r="M108" s="333"/>
      <c r="N108" s="91" t="s">
        <v>376</v>
      </c>
      <c r="O108" s="123">
        <f t="shared" si="66"/>
        <v>-17.34</v>
      </c>
      <c r="P108" s="116">
        <f t="shared" si="67"/>
        <v>0</v>
      </c>
      <c r="Q108" s="386">
        <v>0</v>
      </c>
      <c r="R108" s="387"/>
      <c r="S108" s="331">
        <f t="shared" si="60"/>
        <v>83039</v>
      </c>
      <c r="T108" s="332"/>
      <c r="U108" s="333"/>
      <c r="V108" s="331">
        <f t="shared" si="61"/>
        <v>0</v>
      </c>
      <c r="W108" s="333"/>
    </row>
    <row r="109" spans="1:23" x14ac:dyDescent="0.3">
      <c r="A109" s="65">
        <v>14.16</v>
      </c>
      <c r="B109" s="214" t="s">
        <v>391</v>
      </c>
      <c r="C109" s="215"/>
      <c r="D109" s="215"/>
      <c r="E109" s="216"/>
      <c r="F109" s="115" t="s">
        <v>48</v>
      </c>
      <c r="G109" s="392">
        <v>8.51</v>
      </c>
      <c r="H109" s="393"/>
      <c r="I109" s="331">
        <v>49500</v>
      </c>
      <c r="J109" s="332"/>
      <c r="K109" s="333"/>
      <c r="L109" s="331">
        <f t="shared" si="57"/>
        <v>421245</v>
      </c>
      <c r="M109" s="333"/>
      <c r="N109" s="91" t="s">
        <v>376</v>
      </c>
      <c r="O109" s="123">
        <f t="shared" si="66"/>
        <v>-8.51</v>
      </c>
      <c r="P109" s="116">
        <f t="shared" si="67"/>
        <v>0</v>
      </c>
      <c r="Q109" s="386">
        <v>0</v>
      </c>
      <c r="R109" s="387"/>
      <c r="S109" s="331">
        <f t="shared" si="60"/>
        <v>49500</v>
      </c>
      <c r="T109" s="332"/>
      <c r="U109" s="333"/>
      <c r="V109" s="331">
        <f t="shared" si="61"/>
        <v>0</v>
      </c>
      <c r="W109" s="333"/>
    </row>
    <row r="110" spans="1:23" x14ac:dyDescent="0.3">
      <c r="A110" s="103">
        <v>14.17</v>
      </c>
      <c r="B110" s="214" t="s">
        <v>226</v>
      </c>
      <c r="C110" s="215"/>
      <c r="D110" s="215"/>
      <c r="E110" s="216"/>
      <c r="F110" s="115" t="s">
        <v>33</v>
      </c>
      <c r="G110" s="392">
        <v>15.72</v>
      </c>
      <c r="H110" s="393"/>
      <c r="I110" s="331">
        <v>216590.00000000003</v>
      </c>
      <c r="J110" s="332"/>
      <c r="K110" s="333"/>
      <c r="L110" s="331">
        <f t="shared" si="57"/>
        <v>3404794.8000000007</v>
      </c>
      <c r="M110" s="333"/>
      <c r="N110" s="91"/>
      <c r="O110" s="117">
        <f t="shared" si="62"/>
        <v>0</v>
      </c>
      <c r="P110" s="116">
        <f t="shared" si="63"/>
        <v>15.72</v>
      </c>
      <c r="Q110" s="386">
        <v>15.72</v>
      </c>
      <c r="R110" s="387"/>
      <c r="S110" s="331">
        <f t="shared" si="60"/>
        <v>216590.00000000003</v>
      </c>
      <c r="T110" s="332"/>
      <c r="U110" s="333"/>
      <c r="V110" s="331">
        <f t="shared" si="61"/>
        <v>3404794.8000000007</v>
      </c>
      <c r="W110" s="333"/>
    </row>
    <row r="111" spans="1:23" x14ac:dyDescent="0.3">
      <c r="A111" s="65">
        <v>14.18</v>
      </c>
      <c r="B111" s="214" t="s">
        <v>392</v>
      </c>
      <c r="C111" s="215"/>
      <c r="D111" s="215"/>
      <c r="E111" s="216"/>
      <c r="F111" s="115" t="s">
        <v>221</v>
      </c>
      <c r="G111" s="386">
        <v>8</v>
      </c>
      <c r="H111" s="387"/>
      <c r="I111" s="331">
        <v>49500</v>
      </c>
      <c r="J111" s="332"/>
      <c r="K111" s="333"/>
      <c r="L111" s="331">
        <f t="shared" si="57"/>
        <v>396000</v>
      </c>
      <c r="M111" s="333"/>
      <c r="N111" s="91" t="s">
        <v>376</v>
      </c>
      <c r="O111" s="123">
        <f t="shared" ref="O111:O113" si="68">+Q111-G111</f>
        <v>-8</v>
      </c>
      <c r="P111" s="116">
        <f t="shared" ref="P111:P113" si="69">+G111+O111</f>
        <v>0</v>
      </c>
      <c r="Q111" s="386">
        <v>0</v>
      </c>
      <c r="R111" s="387"/>
      <c r="S111" s="331">
        <f t="shared" si="60"/>
        <v>49500</v>
      </c>
      <c r="T111" s="332"/>
      <c r="U111" s="333"/>
      <c r="V111" s="331">
        <f t="shared" si="61"/>
        <v>0</v>
      </c>
      <c r="W111" s="333"/>
    </row>
    <row r="112" spans="1:23" x14ac:dyDescent="0.3">
      <c r="A112" s="103">
        <v>14.19</v>
      </c>
      <c r="B112" s="214" t="s">
        <v>393</v>
      </c>
      <c r="C112" s="215"/>
      <c r="D112" s="215"/>
      <c r="E112" s="216"/>
      <c r="F112" s="115" t="s">
        <v>221</v>
      </c>
      <c r="G112" s="386">
        <v>8</v>
      </c>
      <c r="H112" s="387"/>
      <c r="I112" s="331">
        <v>49500</v>
      </c>
      <c r="J112" s="332"/>
      <c r="K112" s="333"/>
      <c r="L112" s="331">
        <f t="shared" si="57"/>
        <v>396000</v>
      </c>
      <c r="M112" s="333"/>
      <c r="N112" s="91" t="s">
        <v>376</v>
      </c>
      <c r="O112" s="123">
        <f t="shared" si="68"/>
        <v>-8</v>
      </c>
      <c r="P112" s="116">
        <f t="shared" si="69"/>
        <v>0</v>
      </c>
      <c r="Q112" s="386">
        <v>0</v>
      </c>
      <c r="R112" s="387"/>
      <c r="S112" s="331">
        <f t="shared" si="60"/>
        <v>49500</v>
      </c>
      <c r="T112" s="332"/>
      <c r="U112" s="333"/>
      <c r="V112" s="331">
        <f t="shared" si="61"/>
        <v>0</v>
      </c>
      <c r="W112" s="333"/>
    </row>
    <row r="113" spans="1:23" x14ac:dyDescent="0.3">
      <c r="A113" s="65">
        <v>14.2</v>
      </c>
      <c r="B113" s="214" t="s">
        <v>394</v>
      </c>
      <c r="C113" s="215"/>
      <c r="D113" s="215"/>
      <c r="E113" s="216"/>
      <c r="F113" s="115" t="s">
        <v>221</v>
      </c>
      <c r="G113" s="386">
        <v>16</v>
      </c>
      <c r="H113" s="387"/>
      <c r="I113" s="331">
        <v>110000</v>
      </c>
      <c r="J113" s="332"/>
      <c r="K113" s="333"/>
      <c r="L113" s="331">
        <f t="shared" si="57"/>
        <v>1760000</v>
      </c>
      <c r="M113" s="333"/>
      <c r="N113" s="91" t="s">
        <v>376</v>
      </c>
      <c r="O113" s="123">
        <f t="shared" si="68"/>
        <v>-16</v>
      </c>
      <c r="P113" s="116">
        <f t="shared" si="69"/>
        <v>0</v>
      </c>
      <c r="Q113" s="386">
        <v>0</v>
      </c>
      <c r="R113" s="387"/>
      <c r="S113" s="331">
        <f t="shared" si="60"/>
        <v>110000</v>
      </c>
      <c r="T113" s="332"/>
      <c r="U113" s="333"/>
      <c r="V113" s="331">
        <f t="shared" si="61"/>
        <v>0</v>
      </c>
      <c r="W113" s="333"/>
    </row>
    <row r="114" spans="1:23" x14ac:dyDescent="0.3">
      <c r="A114" s="103">
        <v>14.21</v>
      </c>
      <c r="B114" s="214" t="s">
        <v>245</v>
      </c>
      <c r="C114" s="215"/>
      <c r="D114" s="215"/>
      <c r="E114" s="216"/>
      <c r="F114" s="115" t="s">
        <v>48</v>
      </c>
      <c r="G114" s="386">
        <v>20</v>
      </c>
      <c r="H114" s="387"/>
      <c r="I114" s="331">
        <v>33000</v>
      </c>
      <c r="J114" s="332"/>
      <c r="K114" s="333"/>
      <c r="L114" s="331">
        <f t="shared" si="57"/>
        <v>660000</v>
      </c>
      <c r="M114" s="333"/>
      <c r="N114" s="91"/>
      <c r="O114" s="117">
        <f>+Q114-G114</f>
        <v>0</v>
      </c>
      <c r="P114" s="116">
        <f t="shared" si="63"/>
        <v>20</v>
      </c>
      <c r="Q114" s="386">
        <v>20</v>
      </c>
      <c r="R114" s="387"/>
      <c r="S114" s="331">
        <f t="shared" si="60"/>
        <v>33000</v>
      </c>
      <c r="T114" s="332"/>
      <c r="U114" s="333"/>
      <c r="V114" s="331">
        <f t="shared" si="61"/>
        <v>660000</v>
      </c>
      <c r="W114" s="333"/>
    </row>
    <row r="115" spans="1:23" x14ac:dyDescent="0.3">
      <c r="A115" s="65">
        <v>14.22</v>
      </c>
      <c r="B115" s="214" t="s">
        <v>246</v>
      </c>
      <c r="C115" s="215"/>
      <c r="D115" s="215"/>
      <c r="E115" s="216"/>
      <c r="F115" s="115" t="s">
        <v>221</v>
      </c>
      <c r="G115" s="386">
        <v>6</v>
      </c>
      <c r="H115" s="387"/>
      <c r="I115" s="331">
        <v>2035000.0000000002</v>
      </c>
      <c r="J115" s="332"/>
      <c r="K115" s="333"/>
      <c r="L115" s="331">
        <f t="shared" si="57"/>
        <v>12210000.000000002</v>
      </c>
      <c r="M115" s="333"/>
      <c r="N115" s="91" t="s">
        <v>376</v>
      </c>
      <c r="O115" s="123">
        <f t="shared" si="62"/>
        <v>-4</v>
      </c>
      <c r="P115" s="116">
        <f t="shared" si="63"/>
        <v>2</v>
      </c>
      <c r="Q115" s="386">
        <v>2</v>
      </c>
      <c r="R115" s="387"/>
      <c r="S115" s="331">
        <f t="shared" si="60"/>
        <v>2035000.0000000002</v>
      </c>
      <c r="T115" s="332"/>
      <c r="U115" s="333"/>
      <c r="V115" s="331">
        <f t="shared" si="61"/>
        <v>4070000.0000000005</v>
      </c>
      <c r="W115" s="333"/>
    </row>
    <row r="116" spans="1:23" x14ac:dyDescent="0.3">
      <c r="A116" s="103">
        <v>14.23</v>
      </c>
      <c r="B116" s="214" t="s">
        <v>266</v>
      </c>
      <c r="C116" s="215"/>
      <c r="D116" s="215"/>
      <c r="E116" s="216"/>
      <c r="F116" s="115" t="s">
        <v>221</v>
      </c>
      <c r="G116" s="386">
        <v>2</v>
      </c>
      <c r="H116" s="387"/>
      <c r="I116" s="331">
        <v>440000.00000000006</v>
      </c>
      <c r="J116" s="332"/>
      <c r="K116" s="333"/>
      <c r="L116" s="331">
        <f t="shared" si="57"/>
        <v>880000.00000000012</v>
      </c>
      <c r="M116" s="333"/>
      <c r="N116" s="91"/>
      <c r="O116" s="117">
        <f t="shared" si="62"/>
        <v>0</v>
      </c>
      <c r="P116" s="116">
        <f t="shared" si="63"/>
        <v>2</v>
      </c>
      <c r="Q116" s="386">
        <v>2</v>
      </c>
      <c r="R116" s="387"/>
      <c r="S116" s="331">
        <f t="shared" si="60"/>
        <v>440000.00000000006</v>
      </c>
      <c r="T116" s="332"/>
      <c r="U116" s="333"/>
      <c r="V116" s="331">
        <f t="shared" si="61"/>
        <v>880000.00000000012</v>
      </c>
      <c r="W116" s="333"/>
    </row>
    <row r="117" spans="1:23" x14ac:dyDescent="0.3">
      <c r="A117" s="65">
        <v>14.24</v>
      </c>
      <c r="B117" s="214" t="s">
        <v>229</v>
      </c>
      <c r="C117" s="215" t="s">
        <v>217</v>
      </c>
      <c r="D117" s="215" t="s">
        <v>217</v>
      </c>
      <c r="E117" s="216" t="s">
        <v>217</v>
      </c>
      <c r="F117" s="115" t="s">
        <v>33</v>
      </c>
      <c r="G117" s="386">
        <v>37.53</v>
      </c>
      <c r="H117" s="387"/>
      <c r="I117" s="331">
        <v>27500.000000000004</v>
      </c>
      <c r="J117" s="332"/>
      <c r="K117" s="333"/>
      <c r="L117" s="331">
        <f t="shared" si="57"/>
        <v>1032075.0000000001</v>
      </c>
      <c r="M117" s="333"/>
      <c r="N117" s="91"/>
      <c r="O117" s="117">
        <f t="shared" si="62"/>
        <v>0</v>
      </c>
      <c r="P117" s="116">
        <f t="shared" si="63"/>
        <v>37.53</v>
      </c>
      <c r="Q117" s="386">
        <v>37.53</v>
      </c>
      <c r="R117" s="387"/>
      <c r="S117" s="331">
        <f t="shared" si="60"/>
        <v>27500.000000000004</v>
      </c>
      <c r="T117" s="332"/>
      <c r="U117" s="333"/>
      <c r="V117" s="331">
        <f t="shared" si="61"/>
        <v>1032075.0000000001</v>
      </c>
      <c r="W117" s="333"/>
    </row>
    <row r="118" spans="1:23" ht="15" thickBot="1" x14ac:dyDescent="0.35">
      <c r="A118" s="103">
        <v>14.25</v>
      </c>
      <c r="B118" s="214" t="s">
        <v>215</v>
      </c>
      <c r="C118" s="215" t="s">
        <v>215</v>
      </c>
      <c r="D118" s="215" t="s">
        <v>215</v>
      </c>
      <c r="E118" s="216" t="s">
        <v>215</v>
      </c>
      <c r="F118" s="115" t="s">
        <v>221</v>
      </c>
      <c r="G118" s="386">
        <v>1</v>
      </c>
      <c r="H118" s="387"/>
      <c r="I118" s="331">
        <v>385000.00000000006</v>
      </c>
      <c r="J118" s="332"/>
      <c r="K118" s="333"/>
      <c r="L118" s="331">
        <f t="shared" si="57"/>
        <v>385000.00000000006</v>
      </c>
      <c r="M118" s="333"/>
      <c r="N118" s="91"/>
      <c r="O118" s="117">
        <f t="shared" si="62"/>
        <v>0</v>
      </c>
      <c r="P118" s="116">
        <f t="shared" si="63"/>
        <v>1</v>
      </c>
      <c r="Q118" s="386">
        <v>1</v>
      </c>
      <c r="R118" s="387"/>
      <c r="S118" s="331">
        <f t="shared" si="60"/>
        <v>385000.00000000006</v>
      </c>
      <c r="T118" s="332"/>
      <c r="U118" s="333"/>
      <c r="V118" s="331">
        <f t="shared" si="61"/>
        <v>385000.00000000006</v>
      </c>
      <c r="W118" s="333"/>
    </row>
    <row r="119" spans="1:23" ht="15" thickBot="1" x14ac:dyDescent="0.35">
      <c r="A119" s="325" t="s">
        <v>272</v>
      </c>
      <c r="B119" s="325"/>
      <c r="C119" s="325"/>
      <c r="D119" s="325"/>
      <c r="E119" s="325"/>
      <c r="F119" s="325"/>
      <c r="G119" s="325"/>
      <c r="H119" s="325"/>
      <c r="I119" s="325"/>
      <c r="J119" s="325"/>
      <c r="K119" s="325"/>
      <c r="L119" s="326">
        <f>SUM(L94:M118)</f>
        <v>52732909.680000007</v>
      </c>
      <c r="M119" s="327"/>
      <c r="N119" s="108"/>
      <c r="O119" s="118"/>
      <c r="P119" s="118"/>
      <c r="Q119" s="328"/>
      <c r="R119" s="329"/>
      <c r="S119" s="328"/>
      <c r="T119" s="330"/>
      <c r="U119" s="329"/>
      <c r="V119" s="394">
        <f>SUM(V94:W118)</f>
        <v>23471901.420000002</v>
      </c>
      <c r="W119" s="395"/>
    </row>
    <row r="120" spans="1:23" x14ac:dyDescent="0.3">
      <c r="A120" s="64" t="s">
        <v>366</v>
      </c>
      <c r="B120" s="377" t="s">
        <v>232</v>
      </c>
      <c r="C120" s="378"/>
      <c r="D120" s="378"/>
      <c r="E120" s="378"/>
      <c r="F120" s="378"/>
      <c r="G120" s="378"/>
      <c r="H120" s="378"/>
      <c r="I120" s="378"/>
      <c r="J120" s="378"/>
      <c r="K120" s="378"/>
      <c r="L120" s="378"/>
      <c r="M120" s="378"/>
      <c r="N120" s="378"/>
      <c r="O120" s="378"/>
      <c r="P120" s="378"/>
      <c r="Q120" s="378"/>
      <c r="R120" s="378"/>
      <c r="S120" s="378"/>
      <c r="T120" s="378"/>
      <c r="U120" s="378"/>
      <c r="V120" s="378"/>
      <c r="W120" s="379"/>
    </row>
    <row r="121" spans="1:23" x14ac:dyDescent="0.3">
      <c r="A121" s="103">
        <v>15.1</v>
      </c>
      <c r="B121" s="214" t="s">
        <v>233</v>
      </c>
      <c r="C121" s="215"/>
      <c r="D121" s="215"/>
      <c r="E121" s="216"/>
      <c r="F121" s="115" t="s">
        <v>30</v>
      </c>
      <c r="G121" s="386">
        <v>1</v>
      </c>
      <c r="H121" s="387"/>
      <c r="I121" s="331">
        <v>594000</v>
      </c>
      <c r="J121" s="332"/>
      <c r="K121" s="333"/>
      <c r="L121" s="331">
        <f>+I121*G121</f>
        <v>594000</v>
      </c>
      <c r="M121" s="333"/>
      <c r="N121" s="91"/>
      <c r="O121" s="117">
        <f t="shared" ref="O121" si="70">+Q121-G121</f>
        <v>0</v>
      </c>
      <c r="P121" s="116">
        <f t="shared" ref="P121" si="71">+G121+O121</f>
        <v>1</v>
      </c>
      <c r="Q121" s="386">
        <v>1</v>
      </c>
      <c r="R121" s="387"/>
      <c r="S121" s="331">
        <v>594000</v>
      </c>
      <c r="T121" s="332"/>
      <c r="U121" s="333"/>
      <c r="V121" s="331">
        <v>594000</v>
      </c>
      <c r="W121" s="333"/>
    </row>
    <row r="122" spans="1:23" x14ac:dyDescent="0.3">
      <c r="A122" s="103">
        <v>15.2</v>
      </c>
      <c r="B122" s="214" t="s">
        <v>234</v>
      </c>
      <c r="C122" s="215"/>
      <c r="D122" s="215"/>
      <c r="E122" s="216"/>
      <c r="F122" s="115" t="s">
        <v>48</v>
      </c>
      <c r="G122" s="386">
        <v>72.2</v>
      </c>
      <c r="H122" s="387"/>
      <c r="I122" s="331">
        <v>24200.000000000004</v>
      </c>
      <c r="J122" s="332"/>
      <c r="K122" s="333"/>
      <c r="L122" s="331">
        <f t="shared" ref="L122:L139" si="72">+I122*G122</f>
        <v>1747240.0000000002</v>
      </c>
      <c r="M122" s="333"/>
      <c r="N122" s="91"/>
      <c r="O122" s="117">
        <f t="shared" ref="O122:O139" si="73">+Q122-G122</f>
        <v>0</v>
      </c>
      <c r="P122" s="116">
        <f t="shared" ref="P122:P139" si="74">+G122+O122</f>
        <v>72.2</v>
      </c>
      <c r="Q122" s="386">
        <v>72.2</v>
      </c>
      <c r="R122" s="387"/>
      <c r="S122" s="331">
        <v>24200.000000000004</v>
      </c>
      <c r="T122" s="332"/>
      <c r="U122" s="333"/>
      <c r="V122" s="331">
        <v>1747240.0000000002</v>
      </c>
      <c r="W122" s="333"/>
    </row>
    <row r="123" spans="1:23" x14ac:dyDescent="0.3">
      <c r="A123" s="103">
        <v>15.3</v>
      </c>
      <c r="B123" s="214" t="s">
        <v>241</v>
      </c>
      <c r="C123" s="215"/>
      <c r="D123" s="215"/>
      <c r="E123" s="216"/>
      <c r="F123" s="115" t="s">
        <v>33</v>
      </c>
      <c r="G123" s="386">
        <v>17.21</v>
      </c>
      <c r="H123" s="387"/>
      <c r="I123" s="331">
        <v>9900</v>
      </c>
      <c r="J123" s="332"/>
      <c r="K123" s="333"/>
      <c r="L123" s="331">
        <f t="shared" si="72"/>
        <v>170379</v>
      </c>
      <c r="M123" s="333"/>
      <c r="N123" s="91"/>
      <c r="O123" s="117">
        <f t="shared" si="73"/>
        <v>0</v>
      </c>
      <c r="P123" s="116">
        <f t="shared" si="74"/>
        <v>17.21</v>
      </c>
      <c r="Q123" s="386">
        <v>17.21</v>
      </c>
      <c r="R123" s="387"/>
      <c r="S123" s="331">
        <v>9900</v>
      </c>
      <c r="T123" s="332"/>
      <c r="U123" s="333"/>
      <c r="V123" s="331">
        <v>170379</v>
      </c>
      <c r="W123" s="333"/>
    </row>
    <row r="124" spans="1:23" x14ac:dyDescent="0.3">
      <c r="A124" s="103">
        <v>15.4</v>
      </c>
      <c r="B124" s="214" t="s">
        <v>242</v>
      </c>
      <c r="C124" s="215"/>
      <c r="D124" s="215"/>
      <c r="E124" s="216"/>
      <c r="F124" s="115" t="s">
        <v>33</v>
      </c>
      <c r="G124" s="386">
        <v>17.21</v>
      </c>
      <c r="H124" s="387"/>
      <c r="I124" s="331">
        <v>60500.000000000007</v>
      </c>
      <c r="J124" s="332"/>
      <c r="K124" s="333"/>
      <c r="L124" s="331">
        <f t="shared" si="72"/>
        <v>1041205.0000000002</v>
      </c>
      <c r="M124" s="333"/>
      <c r="N124" s="91"/>
      <c r="O124" s="117">
        <f t="shared" si="73"/>
        <v>0</v>
      </c>
      <c r="P124" s="116">
        <f t="shared" si="74"/>
        <v>17.21</v>
      </c>
      <c r="Q124" s="386">
        <v>17.21</v>
      </c>
      <c r="R124" s="387"/>
      <c r="S124" s="331">
        <v>60500.000000000007</v>
      </c>
      <c r="T124" s="332"/>
      <c r="U124" s="333"/>
      <c r="V124" s="331">
        <v>1041205.0000000002</v>
      </c>
      <c r="W124" s="333"/>
    </row>
    <row r="125" spans="1:23" x14ac:dyDescent="0.3">
      <c r="A125" s="103">
        <v>15.5</v>
      </c>
      <c r="B125" s="214" t="s">
        <v>235</v>
      </c>
      <c r="C125" s="215"/>
      <c r="D125" s="215"/>
      <c r="E125" s="216"/>
      <c r="F125" s="115" t="s">
        <v>33</v>
      </c>
      <c r="G125" s="386">
        <v>19.55</v>
      </c>
      <c r="H125" s="387"/>
      <c r="I125" s="331">
        <v>25300.000000000004</v>
      </c>
      <c r="J125" s="332"/>
      <c r="K125" s="333"/>
      <c r="L125" s="331">
        <f t="shared" si="72"/>
        <v>494615.00000000012</v>
      </c>
      <c r="M125" s="333"/>
      <c r="N125" s="91"/>
      <c r="O125" s="117">
        <f t="shared" si="73"/>
        <v>0</v>
      </c>
      <c r="P125" s="116">
        <f t="shared" si="74"/>
        <v>19.55</v>
      </c>
      <c r="Q125" s="386">
        <v>19.55</v>
      </c>
      <c r="R125" s="387"/>
      <c r="S125" s="331">
        <v>25300.000000000004</v>
      </c>
      <c r="T125" s="332"/>
      <c r="U125" s="333"/>
      <c r="V125" s="331">
        <v>494615.00000000012</v>
      </c>
      <c r="W125" s="333"/>
    </row>
    <row r="126" spans="1:23" x14ac:dyDescent="0.3">
      <c r="A126" s="103">
        <v>15.6</v>
      </c>
      <c r="B126" s="214" t="s">
        <v>236</v>
      </c>
      <c r="C126" s="215" t="s">
        <v>213</v>
      </c>
      <c r="D126" s="215" t="s">
        <v>213</v>
      </c>
      <c r="E126" s="216" t="s">
        <v>213</v>
      </c>
      <c r="F126" s="115" t="s">
        <v>33</v>
      </c>
      <c r="G126" s="386">
        <v>19.55</v>
      </c>
      <c r="H126" s="387"/>
      <c r="I126" s="331">
        <v>59675.000000000007</v>
      </c>
      <c r="J126" s="332"/>
      <c r="K126" s="333"/>
      <c r="L126" s="331">
        <f t="shared" si="72"/>
        <v>1166646.2500000002</v>
      </c>
      <c r="M126" s="333"/>
      <c r="N126" s="91"/>
      <c r="O126" s="117">
        <f t="shared" si="73"/>
        <v>0</v>
      </c>
      <c r="P126" s="116">
        <f t="shared" si="74"/>
        <v>19.55</v>
      </c>
      <c r="Q126" s="386">
        <v>19.55</v>
      </c>
      <c r="R126" s="387"/>
      <c r="S126" s="331">
        <v>59675.000000000007</v>
      </c>
      <c r="T126" s="332"/>
      <c r="U126" s="333"/>
      <c r="V126" s="331">
        <v>1166646.2500000002</v>
      </c>
      <c r="W126" s="333"/>
    </row>
    <row r="127" spans="1:23" x14ac:dyDescent="0.3">
      <c r="A127" s="103">
        <v>15.7</v>
      </c>
      <c r="B127" s="214" t="s">
        <v>238</v>
      </c>
      <c r="C127" s="215"/>
      <c r="D127" s="215"/>
      <c r="E127" s="216"/>
      <c r="F127" s="115" t="s">
        <v>33</v>
      </c>
      <c r="G127" s="386">
        <v>25.3</v>
      </c>
      <c r="H127" s="387"/>
      <c r="I127" s="331">
        <v>25300.000000000004</v>
      </c>
      <c r="J127" s="332"/>
      <c r="K127" s="333"/>
      <c r="L127" s="331">
        <f t="shared" si="72"/>
        <v>640090.00000000012</v>
      </c>
      <c r="M127" s="333"/>
      <c r="N127" s="91"/>
      <c r="O127" s="117">
        <f t="shared" si="73"/>
        <v>0</v>
      </c>
      <c r="P127" s="116">
        <f t="shared" si="74"/>
        <v>25.3</v>
      </c>
      <c r="Q127" s="386">
        <v>25.3</v>
      </c>
      <c r="R127" s="387"/>
      <c r="S127" s="331">
        <v>25300.000000000004</v>
      </c>
      <c r="T127" s="332"/>
      <c r="U127" s="333"/>
      <c r="V127" s="331">
        <v>640090.00000000012</v>
      </c>
      <c r="W127" s="333"/>
    </row>
    <row r="128" spans="1:23" x14ac:dyDescent="0.3">
      <c r="A128" s="103">
        <v>15.8</v>
      </c>
      <c r="B128" s="214" t="s">
        <v>237</v>
      </c>
      <c r="C128" s="215" t="s">
        <v>213</v>
      </c>
      <c r="D128" s="215" t="s">
        <v>213</v>
      </c>
      <c r="E128" s="216" t="s">
        <v>213</v>
      </c>
      <c r="F128" s="115" t="s">
        <v>33</v>
      </c>
      <c r="G128" s="386">
        <v>25.3</v>
      </c>
      <c r="H128" s="387"/>
      <c r="I128" s="331">
        <v>43142</v>
      </c>
      <c r="J128" s="332"/>
      <c r="K128" s="333"/>
      <c r="L128" s="331">
        <f t="shared" si="72"/>
        <v>1091492.6000000001</v>
      </c>
      <c r="M128" s="333"/>
      <c r="N128" s="91"/>
      <c r="O128" s="117">
        <f t="shared" si="73"/>
        <v>0</v>
      </c>
      <c r="P128" s="116">
        <f t="shared" si="74"/>
        <v>25.3</v>
      </c>
      <c r="Q128" s="386">
        <v>25.3</v>
      </c>
      <c r="R128" s="387"/>
      <c r="S128" s="331">
        <v>43142</v>
      </c>
      <c r="T128" s="332"/>
      <c r="U128" s="333"/>
      <c r="V128" s="331">
        <v>1091492.6000000001</v>
      </c>
      <c r="W128" s="333"/>
    </row>
    <row r="129" spans="1:23" x14ac:dyDescent="0.3">
      <c r="A129" s="103">
        <v>15.9</v>
      </c>
      <c r="B129" s="214" t="s">
        <v>239</v>
      </c>
      <c r="C129" s="215"/>
      <c r="D129" s="215"/>
      <c r="E129" s="216"/>
      <c r="F129" s="119" t="s">
        <v>221</v>
      </c>
      <c r="G129" s="396">
        <v>7</v>
      </c>
      <c r="H129" s="397"/>
      <c r="I129" s="398">
        <v>1705000</v>
      </c>
      <c r="J129" s="399"/>
      <c r="K129" s="400"/>
      <c r="L129" s="331">
        <f t="shared" si="72"/>
        <v>11935000</v>
      </c>
      <c r="M129" s="333"/>
      <c r="N129" s="91" t="s">
        <v>376</v>
      </c>
      <c r="O129" s="123">
        <f t="shared" si="73"/>
        <v>-5</v>
      </c>
      <c r="P129" s="116">
        <f t="shared" si="74"/>
        <v>2</v>
      </c>
      <c r="Q129" s="396">
        <v>2</v>
      </c>
      <c r="R129" s="397"/>
      <c r="S129" s="398">
        <v>1000000</v>
      </c>
      <c r="T129" s="399"/>
      <c r="U129" s="400"/>
      <c r="V129" s="331">
        <v>2000000</v>
      </c>
      <c r="W129" s="333"/>
    </row>
    <row r="130" spans="1:23" x14ac:dyDescent="0.3">
      <c r="A130" s="65">
        <v>15.1</v>
      </c>
      <c r="B130" s="214" t="s">
        <v>303</v>
      </c>
      <c r="C130" s="215"/>
      <c r="D130" s="215"/>
      <c r="E130" s="216"/>
      <c r="F130" s="119" t="s">
        <v>33</v>
      </c>
      <c r="G130" s="396">
        <v>10</v>
      </c>
      <c r="H130" s="397"/>
      <c r="I130" s="331">
        <v>125000</v>
      </c>
      <c r="J130" s="332"/>
      <c r="K130" s="333"/>
      <c r="L130" s="331">
        <f t="shared" si="72"/>
        <v>1250000</v>
      </c>
      <c r="M130" s="333"/>
      <c r="N130" s="91"/>
      <c r="O130" s="117">
        <f t="shared" si="73"/>
        <v>0</v>
      </c>
      <c r="P130" s="116">
        <f t="shared" si="74"/>
        <v>10</v>
      </c>
      <c r="Q130" s="396">
        <v>10</v>
      </c>
      <c r="R130" s="397"/>
      <c r="S130" s="331">
        <v>125000</v>
      </c>
      <c r="T130" s="332"/>
      <c r="U130" s="333"/>
      <c r="V130" s="331">
        <v>1250000</v>
      </c>
      <c r="W130" s="333"/>
    </row>
    <row r="131" spans="1:23" x14ac:dyDescent="0.3">
      <c r="A131" s="103">
        <v>15.11</v>
      </c>
      <c r="B131" s="214" t="s">
        <v>395</v>
      </c>
      <c r="C131" s="215"/>
      <c r="D131" s="215"/>
      <c r="E131" s="216"/>
      <c r="F131" s="115" t="s">
        <v>221</v>
      </c>
      <c r="G131" s="386">
        <v>2</v>
      </c>
      <c r="H131" s="387"/>
      <c r="I131" s="331">
        <v>990000</v>
      </c>
      <c r="J131" s="332"/>
      <c r="K131" s="333"/>
      <c r="L131" s="331">
        <f t="shared" si="72"/>
        <v>1980000</v>
      </c>
      <c r="M131" s="333"/>
      <c r="N131" s="91" t="s">
        <v>376</v>
      </c>
      <c r="O131" s="123">
        <f t="shared" ref="O131" si="75">+Q131-G131</f>
        <v>-2</v>
      </c>
      <c r="P131" s="116">
        <f t="shared" ref="P131" si="76">+G131+O131</f>
        <v>0</v>
      </c>
      <c r="Q131" s="386">
        <v>0</v>
      </c>
      <c r="R131" s="387"/>
      <c r="S131" s="331">
        <f>+I131</f>
        <v>990000</v>
      </c>
      <c r="T131" s="332"/>
      <c r="U131" s="333"/>
      <c r="V131" s="331">
        <f>+S131*Q131</f>
        <v>0</v>
      </c>
      <c r="W131" s="333"/>
    </row>
    <row r="132" spans="1:23" x14ac:dyDescent="0.3">
      <c r="A132" s="65">
        <v>15.12</v>
      </c>
      <c r="B132" s="214" t="s">
        <v>216</v>
      </c>
      <c r="C132" s="215" t="s">
        <v>216</v>
      </c>
      <c r="D132" s="215" t="s">
        <v>216</v>
      </c>
      <c r="E132" s="216" t="s">
        <v>216</v>
      </c>
      <c r="F132" s="115" t="s">
        <v>221</v>
      </c>
      <c r="G132" s="386">
        <v>7</v>
      </c>
      <c r="H132" s="387"/>
      <c r="I132" s="331">
        <v>1320000</v>
      </c>
      <c r="J132" s="332"/>
      <c r="K132" s="333"/>
      <c r="L132" s="331">
        <f t="shared" si="72"/>
        <v>9240000</v>
      </c>
      <c r="M132" s="333"/>
      <c r="N132" s="91" t="s">
        <v>376</v>
      </c>
      <c r="O132" s="123">
        <f t="shared" si="73"/>
        <v>-2</v>
      </c>
      <c r="P132" s="116">
        <f t="shared" si="74"/>
        <v>5</v>
      </c>
      <c r="Q132" s="386">
        <v>5</v>
      </c>
      <c r="R132" s="387"/>
      <c r="S132" s="331">
        <v>1320000</v>
      </c>
      <c r="T132" s="332"/>
      <c r="U132" s="333"/>
      <c r="V132" s="331">
        <v>6600000</v>
      </c>
      <c r="W132" s="333"/>
    </row>
    <row r="133" spans="1:23" x14ac:dyDescent="0.3">
      <c r="A133" s="103">
        <v>15.13</v>
      </c>
      <c r="B133" s="214" t="s">
        <v>240</v>
      </c>
      <c r="C133" s="215" t="s">
        <v>216</v>
      </c>
      <c r="D133" s="215" t="s">
        <v>216</v>
      </c>
      <c r="E133" s="216" t="s">
        <v>216</v>
      </c>
      <c r="F133" s="115" t="s">
        <v>221</v>
      </c>
      <c r="G133" s="386">
        <v>1</v>
      </c>
      <c r="H133" s="387"/>
      <c r="I133" s="398">
        <v>660000</v>
      </c>
      <c r="J133" s="399"/>
      <c r="K133" s="400"/>
      <c r="L133" s="331">
        <f t="shared" si="72"/>
        <v>660000</v>
      </c>
      <c r="M133" s="333"/>
      <c r="N133" s="91" t="s">
        <v>377</v>
      </c>
      <c r="O133" s="117">
        <f t="shared" si="73"/>
        <v>2</v>
      </c>
      <c r="P133" s="116">
        <f t="shared" si="74"/>
        <v>3</v>
      </c>
      <c r="Q133" s="386">
        <v>3</v>
      </c>
      <c r="R133" s="387"/>
      <c r="S133" s="398">
        <v>300000</v>
      </c>
      <c r="T133" s="399"/>
      <c r="U133" s="400"/>
      <c r="V133" s="331">
        <v>900000</v>
      </c>
      <c r="W133" s="333"/>
    </row>
    <row r="134" spans="1:23" x14ac:dyDescent="0.3">
      <c r="A134" s="65">
        <v>15.14</v>
      </c>
      <c r="B134" s="214" t="s">
        <v>268</v>
      </c>
      <c r="C134" s="215"/>
      <c r="D134" s="215"/>
      <c r="E134" s="216"/>
      <c r="F134" s="115" t="s">
        <v>30</v>
      </c>
      <c r="G134" s="386">
        <v>1</v>
      </c>
      <c r="H134" s="387"/>
      <c r="I134" s="331">
        <v>2200000</v>
      </c>
      <c r="J134" s="332"/>
      <c r="K134" s="333"/>
      <c r="L134" s="331">
        <f t="shared" si="72"/>
        <v>2200000</v>
      </c>
      <c r="M134" s="333"/>
      <c r="N134" s="91"/>
      <c r="O134" s="117">
        <f t="shared" si="73"/>
        <v>0</v>
      </c>
      <c r="P134" s="116">
        <f t="shared" si="74"/>
        <v>1</v>
      </c>
      <c r="Q134" s="386">
        <v>1</v>
      </c>
      <c r="R134" s="387"/>
      <c r="S134" s="331">
        <v>2200000</v>
      </c>
      <c r="T134" s="332"/>
      <c r="U134" s="333"/>
      <c r="V134" s="331">
        <v>2200000</v>
      </c>
      <c r="W134" s="333"/>
    </row>
    <row r="135" spans="1:23" x14ac:dyDescent="0.3">
      <c r="A135" s="103">
        <v>15.15</v>
      </c>
      <c r="B135" s="214" t="s">
        <v>243</v>
      </c>
      <c r="C135" s="215"/>
      <c r="D135" s="215"/>
      <c r="E135" s="216"/>
      <c r="F135" s="115" t="s">
        <v>221</v>
      </c>
      <c r="G135" s="386">
        <v>5</v>
      </c>
      <c r="H135" s="387"/>
      <c r="I135" s="331">
        <v>49500.000000000007</v>
      </c>
      <c r="J135" s="332"/>
      <c r="K135" s="333"/>
      <c r="L135" s="331">
        <f t="shared" si="72"/>
        <v>247500.00000000003</v>
      </c>
      <c r="M135" s="333"/>
      <c r="N135" s="91"/>
      <c r="O135" s="117">
        <f t="shared" si="73"/>
        <v>0</v>
      </c>
      <c r="P135" s="116">
        <f t="shared" si="74"/>
        <v>5</v>
      </c>
      <c r="Q135" s="386">
        <v>5</v>
      </c>
      <c r="R135" s="387"/>
      <c r="S135" s="331">
        <v>49500.000000000007</v>
      </c>
      <c r="T135" s="332"/>
      <c r="U135" s="333"/>
      <c r="V135" s="331">
        <v>247500.00000000003</v>
      </c>
      <c r="W135" s="333"/>
    </row>
    <row r="136" spans="1:23" x14ac:dyDescent="0.3">
      <c r="A136" s="65">
        <v>15.16</v>
      </c>
      <c r="B136" s="214" t="s">
        <v>244</v>
      </c>
      <c r="C136" s="215"/>
      <c r="D136" s="215"/>
      <c r="E136" s="216"/>
      <c r="F136" s="115" t="s">
        <v>221</v>
      </c>
      <c r="G136" s="386">
        <v>2</v>
      </c>
      <c r="H136" s="387"/>
      <c r="I136" s="331">
        <v>49500.000000000007</v>
      </c>
      <c r="J136" s="332"/>
      <c r="K136" s="333"/>
      <c r="L136" s="331">
        <f t="shared" si="72"/>
        <v>99000.000000000015</v>
      </c>
      <c r="M136" s="333"/>
      <c r="N136" s="91"/>
      <c r="O136" s="117">
        <f t="shared" si="73"/>
        <v>0</v>
      </c>
      <c r="P136" s="116">
        <f t="shared" si="74"/>
        <v>2</v>
      </c>
      <c r="Q136" s="386">
        <v>2</v>
      </c>
      <c r="R136" s="387"/>
      <c r="S136" s="331">
        <v>49500.000000000007</v>
      </c>
      <c r="T136" s="332"/>
      <c r="U136" s="333"/>
      <c r="V136" s="331">
        <v>99000.000000000015</v>
      </c>
      <c r="W136" s="333"/>
    </row>
    <row r="137" spans="1:23" x14ac:dyDescent="0.3">
      <c r="A137" s="103">
        <v>15.17</v>
      </c>
      <c r="B137" s="214" t="s">
        <v>267</v>
      </c>
      <c r="C137" s="215"/>
      <c r="D137" s="215"/>
      <c r="E137" s="216"/>
      <c r="F137" s="115" t="s">
        <v>221</v>
      </c>
      <c r="G137" s="386">
        <v>4</v>
      </c>
      <c r="H137" s="387"/>
      <c r="I137" s="331">
        <v>66000</v>
      </c>
      <c r="J137" s="332"/>
      <c r="K137" s="333"/>
      <c r="L137" s="331">
        <f t="shared" si="72"/>
        <v>264000</v>
      </c>
      <c r="M137" s="333"/>
      <c r="N137" s="91"/>
      <c r="O137" s="117">
        <f t="shared" si="73"/>
        <v>0</v>
      </c>
      <c r="P137" s="116">
        <f t="shared" si="74"/>
        <v>4</v>
      </c>
      <c r="Q137" s="386">
        <v>4</v>
      </c>
      <c r="R137" s="387"/>
      <c r="S137" s="331">
        <v>66000</v>
      </c>
      <c r="T137" s="332"/>
      <c r="U137" s="333"/>
      <c r="V137" s="331">
        <v>264000</v>
      </c>
      <c r="W137" s="333"/>
    </row>
    <row r="138" spans="1:23" x14ac:dyDescent="0.3">
      <c r="A138" s="65">
        <v>15.18</v>
      </c>
      <c r="B138" s="214" t="s">
        <v>323</v>
      </c>
      <c r="C138" s="215"/>
      <c r="D138" s="215"/>
      <c r="E138" s="216"/>
      <c r="F138" s="115" t="s">
        <v>37</v>
      </c>
      <c r="G138" s="386">
        <v>2</v>
      </c>
      <c r="H138" s="387"/>
      <c r="I138" s="331">
        <v>400000</v>
      </c>
      <c r="J138" s="332"/>
      <c r="K138" s="333"/>
      <c r="L138" s="331">
        <f t="shared" si="72"/>
        <v>800000</v>
      </c>
      <c r="M138" s="333"/>
      <c r="N138" s="91"/>
      <c r="O138" s="117">
        <f t="shared" si="73"/>
        <v>0</v>
      </c>
      <c r="P138" s="116">
        <f t="shared" si="74"/>
        <v>2</v>
      </c>
      <c r="Q138" s="386">
        <v>2</v>
      </c>
      <c r="R138" s="387"/>
      <c r="S138" s="331">
        <v>400000</v>
      </c>
      <c r="T138" s="332"/>
      <c r="U138" s="333"/>
      <c r="V138" s="331">
        <v>800000</v>
      </c>
      <c r="W138" s="333"/>
    </row>
    <row r="139" spans="1:23" ht="15" thickBot="1" x14ac:dyDescent="0.35">
      <c r="A139" s="103">
        <v>15.19</v>
      </c>
      <c r="B139" s="214" t="s">
        <v>215</v>
      </c>
      <c r="C139" s="215" t="s">
        <v>215</v>
      </c>
      <c r="D139" s="215" t="s">
        <v>215</v>
      </c>
      <c r="E139" s="216" t="s">
        <v>215</v>
      </c>
      <c r="F139" s="115" t="s">
        <v>221</v>
      </c>
      <c r="G139" s="386">
        <v>1</v>
      </c>
      <c r="H139" s="387"/>
      <c r="I139" s="331">
        <v>385000.00000000006</v>
      </c>
      <c r="J139" s="332"/>
      <c r="K139" s="333"/>
      <c r="L139" s="331">
        <f t="shared" si="72"/>
        <v>385000.00000000006</v>
      </c>
      <c r="M139" s="333"/>
      <c r="N139" s="91"/>
      <c r="O139" s="117">
        <f t="shared" si="73"/>
        <v>0</v>
      </c>
      <c r="P139" s="116">
        <f t="shared" si="74"/>
        <v>1</v>
      </c>
      <c r="Q139" s="386">
        <v>1</v>
      </c>
      <c r="R139" s="387"/>
      <c r="S139" s="331">
        <v>385000.00000000006</v>
      </c>
      <c r="T139" s="332"/>
      <c r="U139" s="333"/>
      <c r="V139" s="401">
        <v>385000.00000000006</v>
      </c>
      <c r="W139" s="402"/>
    </row>
    <row r="140" spans="1:23" ht="15" thickBot="1" x14ac:dyDescent="0.35">
      <c r="A140" s="325" t="s">
        <v>273</v>
      </c>
      <c r="B140" s="325"/>
      <c r="C140" s="325"/>
      <c r="D140" s="325"/>
      <c r="E140" s="325"/>
      <c r="F140" s="325"/>
      <c r="G140" s="325"/>
      <c r="H140" s="325"/>
      <c r="I140" s="325"/>
      <c r="J140" s="325"/>
      <c r="K140" s="325"/>
      <c r="L140" s="326">
        <f>SUM(L121:M139)</f>
        <v>36006167.850000001</v>
      </c>
      <c r="M140" s="327"/>
      <c r="N140" s="108"/>
      <c r="O140" s="118"/>
      <c r="P140" s="118"/>
      <c r="Q140" s="328"/>
      <c r="R140" s="329"/>
      <c r="S140" s="328"/>
      <c r="T140" s="330"/>
      <c r="U140" s="329"/>
      <c r="V140" s="394">
        <f>SUM(V121:W139)</f>
        <v>21691167.850000001</v>
      </c>
      <c r="W140" s="395"/>
    </row>
    <row r="141" spans="1:23" x14ac:dyDescent="0.3">
      <c r="A141" s="64" t="s">
        <v>367</v>
      </c>
      <c r="B141" s="211" t="s">
        <v>248</v>
      </c>
      <c r="C141" s="212"/>
      <c r="D141" s="212"/>
      <c r="E141" s="212"/>
      <c r="F141" s="212"/>
      <c r="G141" s="212"/>
      <c r="H141" s="212"/>
      <c r="I141" s="212"/>
      <c r="J141" s="212"/>
      <c r="K141" s="212"/>
      <c r="L141" s="212"/>
      <c r="M141" s="212"/>
      <c r="N141" s="212"/>
      <c r="O141" s="212"/>
      <c r="P141" s="212"/>
      <c r="Q141" s="212"/>
      <c r="R141" s="212"/>
      <c r="S141" s="212"/>
      <c r="T141" s="212"/>
      <c r="U141" s="212"/>
      <c r="V141" s="212"/>
      <c r="W141" s="213"/>
    </row>
    <row r="142" spans="1:23" x14ac:dyDescent="0.3">
      <c r="A142" s="66">
        <v>16.100000000000001</v>
      </c>
      <c r="B142" s="214" t="s">
        <v>249</v>
      </c>
      <c r="C142" s="215"/>
      <c r="D142" s="215"/>
      <c r="E142" s="216"/>
      <c r="F142" s="115" t="s">
        <v>33</v>
      </c>
      <c r="G142" s="386">
        <v>150</v>
      </c>
      <c r="H142" s="387"/>
      <c r="I142" s="331">
        <v>31900.000000000004</v>
      </c>
      <c r="J142" s="332"/>
      <c r="K142" s="333"/>
      <c r="L142" s="331">
        <f>+G142*I142</f>
        <v>4785000.0000000009</v>
      </c>
      <c r="M142" s="333"/>
      <c r="N142" s="91"/>
      <c r="O142" s="117">
        <f t="shared" ref="O142" si="77">+Q142-G142</f>
        <v>0</v>
      </c>
      <c r="P142" s="116">
        <f t="shared" ref="P142" si="78">+G142+O142</f>
        <v>150</v>
      </c>
      <c r="Q142" s="386">
        <v>150</v>
      </c>
      <c r="R142" s="387"/>
      <c r="S142" s="331">
        <v>31900.000000000004</v>
      </c>
      <c r="T142" s="332"/>
      <c r="U142" s="333"/>
      <c r="V142" s="331">
        <f>+S142*Q142</f>
        <v>4785000.0000000009</v>
      </c>
      <c r="W142" s="333"/>
    </row>
    <row r="143" spans="1:23" x14ac:dyDescent="0.3">
      <c r="A143" s="66">
        <v>16.2</v>
      </c>
      <c r="B143" s="214" t="s">
        <v>231</v>
      </c>
      <c r="C143" s="215"/>
      <c r="D143" s="215"/>
      <c r="E143" s="216"/>
      <c r="F143" s="115" t="s">
        <v>48</v>
      </c>
      <c r="G143" s="386">
        <v>48</v>
      </c>
      <c r="H143" s="387"/>
      <c r="I143" s="331">
        <v>95480.000000000015</v>
      </c>
      <c r="J143" s="332"/>
      <c r="K143" s="333"/>
      <c r="L143" s="331">
        <f t="shared" ref="L143:L160" si="79">+G143*I143</f>
        <v>4583040.0000000009</v>
      </c>
      <c r="M143" s="333"/>
      <c r="N143" s="91"/>
      <c r="O143" s="117">
        <f t="shared" ref="O143:O160" si="80">+Q143-G143</f>
        <v>0</v>
      </c>
      <c r="P143" s="116">
        <f t="shared" ref="P143:P160" si="81">+G143+O143</f>
        <v>48</v>
      </c>
      <c r="Q143" s="386">
        <v>48</v>
      </c>
      <c r="R143" s="387"/>
      <c r="S143" s="331">
        <v>95480.000000000015</v>
      </c>
      <c r="T143" s="332"/>
      <c r="U143" s="333"/>
      <c r="V143" s="331">
        <f t="shared" ref="V143:V160" si="82">+S143*Q143</f>
        <v>4583040.0000000009</v>
      </c>
      <c r="W143" s="333"/>
    </row>
    <row r="144" spans="1:23" x14ac:dyDescent="0.3">
      <c r="A144" s="66">
        <v>16.3</v>
      </c>
      <c r="B144" s="214" t="s">
        <v>263</v>
      </c>
      <c r="C144" s="215"/>
      <c r="D144" s="215"/>
      <c r="E144" s="216"/>
      <c r="F144" s="115" t="s">
        <v>48</v>
      </c>
      <c r="G144" s="386">
        <v>70.599999999999994</v>
      </c>
      <c r="H144" s="387"/>
      <c r="I144" s="331">
        <v>95480.000000000015</v>
      </c>
      <c r="J144" s="332"/>
      <c r="K144" s="333"/>
      <c r="L144" s="331">
        <f t="shared" si="79"/>
        <v>6740888.0000000009</v>
      </c>
      <c r="M144" s="333"/>
      <c r="N144" s="91"/>
      <c r="O144" s="117">
        <f t="shared" si="80"/>
        <v>0</v>
      </c>
      <c r="P144" s="116">
        <f t="shared" si="81"/>
        <v>70.599999999999994</v>
      </c>
      <c r="Q144" s="386">
        <v>70.599999999999994</v>
      </c>
      <c r="R144" s="387"/>
      <c r="S144" s="331">
        <v>95480.000000000015</v>
      </c>
      <c r="T144" s="332"/>
      <c r="U144" s="333"/>
      <c r="V144" s="331">
        <f t="shared" si="82"/>
        <v>6740888.0000000009</v>
      </c>
      <c r="W144" s="333"/>
    </row>
    <row r="145" spans="1:23" x14ac:dyDescent="0.3">
      <c r="A145" s="66">
        <v>16.399999999999999</v>
      </c>
      <c r="B145" s="214" t="s">
        <v>247</v>
      </c>
      <c r="C145" s="215"/>
      <c r="D145" s="215"/>
      <c r="E145" s="216"/>
      <c r="F145" s="115" t="s">
        <v>33</v>
      </c>
      <c r="G145" s="386">
        <v>260.92</v>
      </c>
      <c r="H145" s="387"/>
      <c r="I145" s="331">
        <v>99000.000000000015</v>
      </c>
      <c r="J145" s="332"/>
      <c r="K145" s="333"/>
      <c r="L145" s="331">
        <f t="shared" si="79"/>
        <v>25831080.000000004</v>
      </c>
      <c r="M145" s="333"/>
      <c r="N145" s="91"/>
      <c r="O145" s="117">
        <f t="shared" si="80"/>
        <v>0</v>
      </c>
      <c r="P145" s="116">
        <f t="shared" si="81"/>
        <v>260.92</v>
      </c>
      <c r="Q145" s="386">
        <v>260.92</v>
      </c>
      <c r="R145" s="387"/>
      <c r="S145" s="331">
        <v>99000.000000000015</v>
      </c>
      <c r="T145" s="332"/>
      <c r="U145" s="333"/>
      <c r="V145" s="331">
        <f t="shared" si="82"/>
        <v>25831080.000000004</v>
      </c>
      <c r="W145" s="333"/>
    </row>
    <row r="146" spans="1:23" x14ac:dyDescent="0.3">
      <c r="A146" s="66">
        <v>16.5</v>
      </c>
      <c r="B146" s="214" t="s">
        <v>247</v>
      </c>
      <c r="C146" s="215"/>
      <c r="D146" s="215"/>
      <c r="E146" s="216"/>
      <c r="F146" s="115" t="s">
        <v>48</v>
      </c>
      <c r="G146" s="386">
        <v>70.3</v>
      </c>
      <c r="H146" s="387"/>
      <c r="I146" s="331">
        <v>55000.000000000007</v>
      </c>
      <c r="J146" s="332"/>
      <c r="K146" s="333"/>
      <c r="L146" s="331">
        <f t="shared" si="79"/>
        <v>3866500.0000000005</v>
      </c>
      <c r="M146" s="333"/>
      <c r="N146" s="91"/>
      <c r="O146" s="117">
        <f t="shared" si="80"/>
        <v>0</v>
      </c>
      <c r="P146" s="116">
        <f t="shared" si="81"/>
        <v>70.3</v>
      </c>
      <c r="Q146" s="386">
        <v>70.3</v>
      </c>
      <c r="R146" s="387"/>
      <c r="S146" s="331">
        <v>55000.000000000007</v>
      </c>
      <c r="T146" s="332"/>
      <c r="U146" s="333"/>
      <c r="V146" s="331">
        <f t="shared" si="82"/>
        <v>3866500.0000000005</v>
      </c>
      <c r="W146" s="333"/>
    </row>
    <row r="147" spans="1:23" x14ac:dyDescent="0.3">
      <c r="A147" s="66">
        <v>16.600000000000001</v>
      </c>
      <c r="B147" s="214" t="s">
        <v>251</v>
      </c>
      <c r="C147" s="215"/>
      <c r="D147" s="215"/>
      <c r="E147" s="216"/>
      <c r="F147" s="115" t="s">
        <v>33</v>
      </c>
      <c r="G147" s="386">
        <v>110.36</v>
      </c>
      <c r="H147" s="387"/>
      <c r="I147" s="331">
        <v>58300.000000000007</v>
      </c>
      <c r="J147" s="332"/>
      <c r="K147" s="333"/>
      <c r="L147" s="331">
        <f t="shared" si="79"/>
        <v>6433988.0000000009</v>
      </c>
      <c r="M147" s="333"/>
      <c r="N147" s="91" t="s">
        <v>377</v>
      </c>
      <c r="O147" s="125">
        <f t="shared" si="80"/>
        <v>79.64</v>
      </c>
      <c r="P147" s="116">
        <f t="shared" si="81"/>
        <v>190</v>
      </c>
      <c r="Q147" s="386">
        <v>190</v>
      </c>
      <c r="R147" s="387"/>
      <c r="S147" s="331">
        <v>58300.000000000007</v>
      </c>
      <c r="T147" s="332"/>
      <c r="U147" s="333"/>
      <c r="V147" s="331">
        <f t="shared" si="82"/>
        <v>11077000.000000002</v>
      </c>
      <c r="W147" s="333"/>
    </row>
    <row r="148" spans="1:23" x14ac:dyDescent="0.3">
      <c r="A148" s="66">
        <v>16.7</v>
      </c>
      <c r="B148" s="214" t="s">
        <v>250</v>
      </c>
      <c r="C148" s="215"/>
      <c r="D148" s="215"/>
      <c r="E148" s="216"/>
      <c r="F148" s="115" t="s">
        <v>48</v>
      </c>
      <c r="G148" s="386">
        <v>21</v>
      </c>
      <c r="H148" s="387"/>
      <c r="I148" s="331">
        <v>44000</v>
      </c>
      <c r="J148" s="332"/>
      <c r="K148" s="333"/>
      <c r="L148" s="331">
        <f t="shared" si="79"/>
        <v>924000</v>
      </c>
      <c r="M148" s="333"/>
      <c r="N148" s="91"/>
      <c r="O148" s="117">
        <f t="shared" si="80"/>
        <v>0</v>
      </c>
      <c r="P148" s="116">
        <f t="shared" si="81"/>
        <v>21</v>
      </c>
      <c r="Q148" s="386">
        <v>21</v>
      </c>
      <c r="R148" s="387"/>
      <c r="S148" s="331">
        <v>44000</v>
      </c>
      <c r="T148" s="332"/>
      <c r="U148" s="333"/>
      <c r="V148" s="331">
        <f t="shared" si="82"/>
        <v>924000</v>
      </c>
      <c r="W148" s="333"/>
    </row>
    <row r="149" spans="1:23" x14ac:dyDescent="0.3">
      <c r="A149" s="66">
        <v>16.8</v>
      </c>
      <c r="B149" s="214" t="s">
        <v>252</v>
      </c>
      <c r="C149" s="215"/>
      <c r="D149" s="215"/>
      <c r="E149" s="216"/>
      <c r="F149" s="115" t="s">
        <v>33</v>
      </c>
      <c r="G149" s="386">
        <v>147.9</v>
      </c>
      <c r="H149" s="387"/>
      <c r="I149" s="331">
        <v>25300.000000000004</v>
      </c>
      <c r="J149" s="332"/>
      <c r="K149" s="333"/>
      <c r="L149" s="331">
        <f t="shared" si="79"/>
        <v>3741870.0000000005</v>
      </c>
      <c r="M149" s="333"/>
      <c r="N149" s="91" t="s">
        <v>377</v>
      </c>
      <c r="O149" s="125">
        <f t="shared" si="80"/>
        <v>42.099999999999994</v>
      </c>
      <c r="P149" s="116">
        <f t="shared" si="81"/>
        <v>190</v>
      </c>
      <c r="Q149" s="386">
        <v>190</v>
      </c>
      <c r="R149" s="387"/>
      <c r="S149" s="331">
        <v>25300.000000000004</v>
      </c>
      <c r="T149" s="332"/>
      <c r="U149" s="333"/>
      <c r="V149" s="331">
        <f t="shared" si="82"/>
        <v>4807000.0000000009</v>
      </c>
      <c r="W149" s="333"/>
    </row>
    <row r="150" spans="1:23" x14ac:dyDescent="0.3">
      <c r="A150" s="66">
        <v>16.899999999999999</v>
      </c>
      <c r="B150" s="214" t="s">
        <v>253</v>
      </c>
      <c r="C150" s="215" t="s">
        <v>213</v>
      </c>
      <c r="D150" s="215" t="s">
        <v>213</v>
      </c>
      <c r="E150" s="216" t="s">
        <v>213</v>
      </c>
      <c r="F150" s="115" t="s">
        <v>33</v>
      </c>
      <c r="G150" s="386">
        <v>147.9</v>
      </c>
      <c r="H150" s="387"/>
      <c r="I150" s="331">
        <v>43142</v>
      </c>
      <c r="J150" s="332"/>
      <c r="K150" s="333"/>
      <c r="L150" s="331">
        <f t="shared" si="79"/>
        <v>6380701.7999999998</v>
      </c>
      <c r="M150" s="333"/>
      <c r="N150" s="91" t="s">
        <v>377</v>
      </c>
      <c r="O150" s="125">
        <f t="shared" si="80"/>
        <v>42.099999999999994</v>
      </c>
      <c r="P150" s="116">
        <f t="shared" si="81"/>
        <v>190</v>
      </c>
      <c r="Q150" s="386">
        <v>190</v>
      </c>
      <c r="R150" s="387"/>
      <c r="S150" s="331">
        <v>43142</v>
      </c>
      <c r="T150" s="332"/>
      <c r="U150" s="333"/>
      <c r="V150" s="331">
        <f t="shared" si="82"/>
        <v>8196980</v>
      </c>
      <c r="W150" s="333"/>
    </row>
    <row r="151" spans="1:23" x14ac:dyDescent="0.3">
      <c r="A151" s="66">
        <v>16.100000000000001</v>
      </c>
      <c r="B151" s="214" t="s">
        <v>255</v>
      </c>
      <c r="C151" s="215"/>
      <c r="D151" s="215"/>
      <c r="E151" s="216"/>
      <c r="F151" s="115" t="s">
        <v>33</v>
      </c>
      <c r="G151" s="386">
        <v>135.6</v>
      </c>
      <c r="H151" s="387"/>
      <c r="I151" s="331">
        <v>30800.000000000004</v>
      </c>
      <c r="J151" s="332"/>
      <c r="K151" s="333"/>
      <c r="L151" s="331">
        <f t="shared" si="79"/>
        <v>4176480.0000000005</v>
      </c>
      <c r="M151" s="333"/>
      <c r="N151" s="91" t="s">
        <v>377</v>
      </c>
      <c r="O151" s="125">
        <f t="shared" si="80"/>
        <v>54.400000000000006</v>
      </c>
      <c r="P151" s="116">
        <f t="shared" si="81"/>
        <v>190</v>
      </c>
      <c r="Q151" s="386">
        <v>190</v>
      </c>
      <c r="R151" s="387"/>
      <c r="S151" s="331">
        <v>30800.000000000004</v>
      </c>
      <c r="T151" s="332"/>
      <c r="U151" s="333"/>
      <c r="V151" s="331">
        <f t="shared" si="82"/>
        <v>5852000.0000000009</v>
      </c>
      <c r="W151" s="333"/>
    </row>
    <row r="152" spans="1:23" x14ac:dyDescent="0.3">
      <c r="A152" s="65">
        <v>16.11</v>
      </c>
      <c r="B152" s="214" t="s">
        <v>254</v>
      </c>
      <c r="C152" s="215" t="s">
        <v>213</v>
      </c>
      <c r="D152" s="215" t="s">
        <v>213</v>
      </c>
      <c r="E152" s="216" t="s">
        <v>213</v>
      </c>
      <c r="F152" s="115" t="s">
        <v>33</v>
      </c>
      <c r="G152" s="386">
        <v>135.6</v>
      </c>
      <c r="H152" s="387"/>
      <c r="I152" s="331">
        <v>59675.000000000007</v>
      </c>
      <c r="J152" s="332"/>
      <c r="K152" s="333"/>
      <c r="L152" s="331">
        <f t="shared" si="79"/>
        <v>8091930.0000000009</v>
      </c>
      <c r="M152" s="333"/>
      <c r="N152" s="91"/>
      <c r="O152" s="117">
        <f t="shared" si="80"/>
        <v>0</v>
      </c>
      <c r="P152" s="116">
        <f t="shared" si="81"/>
        <v>135.6</v>
      </c>
      <c r="Q152" s="386">
        <v>135.6</v>
      </c>
      <c r="R152" s="387"/>
      <c r="S152" s="331">
        <v>59675.000000000007</v>
      </c>
      <c r="T152" s="332"/>
      <c r="U152" s="333"/>
      <c r="V152" s="331">
        <f t="shared" si="82"/>
        <v>8091930.0000000009</v>
      </c>
      <c r="W152" s="333"/>
    </row>
    <row r="153" spans="1:23" x14ac:dyDescent="0.3">
      <c r="A153" s="65">
        <v>16.12</v>
      </c>
      <c r="B153" s="214" t="s">
        <v>269</v>
      </c>
      <c r="C153" s="215" t="s">
        <v>213</v>
      </c>
      <c r="D153" s="215" t="s">
        <v>213</v>
      </c>
      <c r="E153" s="216" t="s">
        <v>213</v>
      </c>
      <c r="F153" s="115" t="s">
        <v>30</v>
      </c>
      <c r="G153" s="386">
        <v>1</v>
      </c>
      <c r="H153" s="387"/>
      <c r="I153" s="331">
        <v>2200000</v>
      </c>
      <c r="J153" s="332"/>
      <c r="K153" s="333"/>
      <c r="L153" s="331">
        <f t="shared" si="79"/>
        <v>2200000</v>
      </c>
      <c r="M153" s="333"/>
      <c r="N153" s="91"/>
      <c r="O153" s="117">
        <f t="shared" si="80"/>
        <v>0</v>
      </c>
      <c r="P153" s="116">
        <f t="shared" si="81"/>
        <v>1</v>
      </c>
      <c r="Q153" s="386">
        <v>1</v>
      </c>
      <c r="R153" s="387"/>
      <c r="S153" s="331">
        <v>2200000</v>
      </c>
      <c r="T153" s="332"/>
      <c r="U153" s="333"/>
      <c r="V153" s="331">
        <f t="shared" si="82"/>
        <v>2200000</v>
      </c>
      <c r="W153" s="333"/>
    </row>
    <row r="154" spans="1:23" x14ac:dyDescent="0.3">
      <c r="A154" s="65">
        <v>16.13</v>
      </c>
      <c r="B154" s="214" t="s">
        <v>256</v>
      </c>
      <c r="C154" s="215"/>
      <c r="D154" s="215"/>
      <c r="E154" s="216"/>
      <c r="F154" s="115" t="s">
        <v>221</v>
      </c>
      <c r="G154" s="386">
        <v>8</v>
      </c>
      <c r="H154" s="387"/>
      <c r="I154" s="331">
        <v>49500.000000000007</v>
      </c>
      <c r="J154" s="332"/>
      <c r="K154" s="333"/>
      <c r="L154" s="331">
        <f t="shared" si="79"/>
        <v>396000.00000000006</v>
      </c>
      <c r="M154" s="333"/>
      <c r="N154" s="91"/>
      <c r="O154" s="117">
        <f t="shared" si="80"/>
        <v>0</v>
      </c>
      <c r="P154" s="116">
        <f t="shared" si="81"/>
        <v>8</v>
      </c>
      <c r="Q154" s="386">
        <v>8</v>
      </c>
      <c r="R154" s="387"/>
      <c r="S154" s="331">
        <v>49500.000000000007</v>
      </c>
      <c r="T154" s="332"/>
      <c r="U154" s="333"/>
      <c r="V154" s="331">
        <f t="shared" si="82"/>
        <v>396000.00000000006</v>
      </c>
      <c r="W154" s="333"/>
    </row>
    <row r="155" spans="1:23" x14ac:dyDescent="0.3">
      <c r="A155" s="65">
        <v>16.14</v>
      </c>
      <c r="B155" s="214" t="s">
        <v>244</v>
      </c>
      <c r="C155" s="215"/>
      <c r="D155" s="215"/>
      <c r="E155" s="216"/>
      <c r="F155" s="115" t="s">
        <v>221</v>
      </c>
      <c r="G155" s="386">
        <v>2</v>
      </c>
      <c r="H155" s="387"/>
      <c r="I155" s="331">
        <v>49500.000000000007</v>
      </c>
      <c r="J155" s="332"/>
      <c r="K155" s="333"/>
      <c r="L155" s="331">
        <f t="shared" si="79"/>
        <v>99000.000000000015</v>
      </c>
      <c r="M155" s="333"/>
      <c r="N155" s="91"/>
      <c r="O155" s="117">
        <f t="shared" si="80"/>
        <v>0</v>
      </c>
      <c r="P155" s="116">
        <f t="shared" si="81"/>
        <v>2</v>
      </c>
      <c r="Q155" s="386">
        <v>2</v>
      </c>
      <c r="R155" s="387"/>
      <c r="S155" s="331">
        <v>49500.000000000007</v>
      </c>
      <c r="T155" s="332"/>
      <c r="U155" s="333"/>
      <c r="V155" s="331">
        <f t="shared" si="82"/>
        <v>99000.000000000015</v>
      </c>
      <c r="W155" s="333"/>
    </row>
    <row r="156" spans="1:23" x14ac:dyDescent="0.3">
      <c r="A156" s="65">
        <v>16.149999999999999</v>
      </c>
      <c r="B156" s="214" t="s">
        <v>264</v>
      </c>
      <c r="C156" s="215"/>
      <c r="D156" s="215"/>
      <c r="E156" s="216"/>
      <c r="F156" s="115" t="s">
        <v>221</v>
      </c>
      <c r="G156" s="386">
        <v>12</v>
      </c>
      <c r="H156" s="387"/>
      <c r="I156" s="331">
        <v>165000</v>
      </c>
      <c r="J156" s="332"/>
      <c r="K156" s="333"/>
      <c r="L156" s="331">
        <f t="shared" si="79"/>
        <v>1980000</v>
      </c>
      <c r="M156" s="333"/>
      <c r="N156" s="91"/>
      <c r="O156" s="117">
        <f t="shared" si="80"/>
        <v>0</v>
      </c>
      <c r="P156" s="116">
        <f t="shared" si="81"/>
        <v>12</v>
      </c>
      <c r="Q156" s="386">
        <v>12</v>
      </c>
      <c r="R156" s="387"/>
      <c r="S156" s="331">
        <v>165000</v>
      </c>
      <c r="T156" s="332"/>
      <c r="U156" s="333"/>
      <c r="V156" s="331">
        <f t="shared" si="82"/>
        <v>1980000</v>
      </c>
      <c r="W156" s="333"/>
    </row>
    <row r="157" spans="1:23" x14ac:dyDescent="0.3">
      <c r="A157" s="65">
        <v>16.16</v>
      </c>
      <c r="B157" s="214" t="s">
        <v>257</v>
      </c>
      <c r="C157" s="215"/>
      <c r="D157" s="215"/>
      <c r="E157" s="216"/>
      <c r="F157" s="115" t="s">
        <v>221</v>
      </c>
      <c r="G157" s="386">
        <v>1</v>
      </c>
      <c r="H157" s="387"/>
      <c r="I157" s="331">
        <v>2200000</v>
      </c>
      <c r="J157" s="332"/>
      <c r="K157" s="333"/>
      <c r="L157" s="331">
        <f t="shared" si="79"/>
        <v>2200000</v>
      </c>
      <c r="M157" s="333"/>
      <c r="N157" s="91"/>
      <c r="O157" s="117">
        <f t="shared" si="80"/>
        <v>0</v>
      </c>
      <c r="P157" s="116">
        <f t="shared" si="81"/>
        <v>1</v>
      </c>
      <c r="Q157" s="386">
        <v>1</v>
      </c>
      <c r="R157" s="387"/>
      <c r="S157" s="331">
        <v>2200000</v>
      </c>
      <c r="T157" s="332"/>
      <c r="U157" s="333"/>
      <c r="V157" s="331">
        <f t="shared" si="82"/>
        <v>2200000</v>
      </c>
      <c r="W157" s="333"/>
    </row>
    <row r="158" spans="1:23" x14ac:dyDescent="0.3">
      <c r="A158" s="65">
        <v>16.170000000000002</v>
      </c>
      <c r="B158" s="226" t="s">
        <v>258</v>
      </c>
      <c r="C158" s="227"/>
      <c r="D158" s="227"/>
      <c r="E158" s="228"/>
      <c r="F158" s="115" t="s">
        <v>221</v>
      </c>
      <c r="G158" s="386">
        <v>6</v>
      </c>
      <c r="H158" s="387"/>
      <c r="I158" s="331">
        <v>990000.00000000012</v>
      </c>
      <c r="J158" s="332"/>
      <c r="K158" s="333"/>
      <c r="L158" s="331">
        <f t="shared" si="79"/>
        <v>5940000.0000000009</v>
      </c>
      <c r="M158" s="333"/>
      <c r="N158" s="91"/>
      <c r="O158" s="117">
        <f t="shared" si="80"/>
        <v>0</v>
      </c>
      <c r="P158" s="116">
        <f t="shared" si="81"/>
        <v>6</v>
      </c>
      <c r="Q158" s="386">
        <v>6</v>
      </c>
      <c r="R158" s="387"/>
      <c r="S158" s="331">
        <v>990000.00000000012</v>
      </c>
      <c r="T158" s="332"/>
      <c r="U158" s="333"/>
      <c r="V158" s="331">
        <f t="shared" si="82"/>
        <v>5940000.0000000009</v>
      </c>
      <c r="W158" s="333"/>
    </row>
    <row r="159" spans="1:23" x14ac:dyDescent="0.3">
      <c r="A159" s="65">
        <v>16.18</v>
      </c>
      <c r="B159" s="214" t="s">
        <v>360</v>
      </c>
      <c r="C159" s="215"/>
      <c r="D159" s="215"/>
      <c r="E159" s="216"/>
      <c r="F159" s="115" t="s">
        <v>33</v>
      </c>
      <c r="G159" s="386">
        <v>260.92</v>
      </c>
      <c r="H159" s="387"/>
      <c r="I159" s="331">
        <v>60500.000000000007</v>
      </c>
      <c r="J159" s="332"/>
      <c r="K159" s="333"/>
      <c r="L159" s="331">
        <f t="shared" si="79"/>
        <v>15785660.000000004</v>
      </c>
      <c r="M159" s="333"/>
      <c r="N159" s="91" t="s">
        <v>376</v>
      </c>
      <c r="O159" s="123">
        <f t="shared" si="80"/>
        <v>-100.92000000000002</v>
      </c>
      <c r="P159" s="116">
        <f t="shared" si="81"/>
        <v>160</v>
      </c>
      <c r="Q159" s="386">
        <v>160</v>
      </c>
      <c r="R159" s="387"/>
      <c r="S159" s="331">
        <v>60500.000000000007</v>
      </c>
      <c r="T159" s="332"/>
      <c r="U159" s="333"/>
      <c r="V159" s="331">
        <f t="shared" si="82"/>
        <v>9680000.0000000019</v>
      </c>
      <c r="W159" s="333"/>
    </row>
    <row r="160" spans="1:23" ht="15" thickBot="1" x14ac:dyDescent="0.35">
      <c r="A160" s="65">
        <v>16.190000000000001</v>
      </c>
      <c r="B160" s="214" t="s">
        <v>215</v>
      </c>
      <c r="C160" s="215" t="s">
        <v>215</v>
      </c>
      <c r="D160" s="215" t="s">
        <v>215</v>
      </c>
      <c r="E160" s="216" t="s">
        <v>215</v>
      </c>
      <c r="F160" s="115" t="s">
        <v>221</v>
      </c>
      <c r="G160" s="386">
        <v>1</v>
      </c>
      <c r="H160" s="387"/>
      <c r="I160" s="331">
        <v>385000.00000000006</v>
      </c>
      <c r="J160" s="332"/>
      <c r="K160" s="333"/>
      <c r="L160" s="331">
        <f t="shared" si="79"/>
        <v>385000.00000000006</v>
      </c>
      <c r="M160" s="333"/>
      <c r="N160" s="91"/>
      <c r="O160" s="117">
        <f t="shared" si="80"/>
        <v>0</v>
      </c>
      <c r="P160" s="116">
        <f t="shared" si="81"/>
        <v>1</v>
      </c>
      <c r="Q160" s="386">
        <v>1</v>
      </c>
      <c r="R160" s="387"/>
      <c r="S160" s="331">
        <v>385000.00000000006</v>
      </c>
      <c r="T160" s="332"/>
      <c r="U160" s="333"/>
      <c r="V160" s="331">
        <f t="shared" si="82"/>
        <v>385000.00000000006</v>
      </c>
      <c r="W160" s="333"/>
    </row>
    <row r="161" spans="1:23" ht="15" thickBot="1" x14ac:dyDescent="0.35">
      <c r="A161" s="325" t="s">
        <v>274</v>
      </c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6">
        <f>SUM(L142:M160)</f>
        <v>104541137.80000001</v>
      </c>
      <c r="M161" s="327"/>
      <c r="N161" s="108"/>
      <c r="O161" s="118"/>
      <c r="P161" s="118"/>
      <c r="Q161" s="328"/>
      <c r="R161" s="329"/>
      <c r="S161" s="328"/>
      <c r="T161" s="330"/>
      <c r="U161" s="329"/>
      <c r="V161" s="394">
        <f>SUM(V142:W160)</f>
        <v>107635418</v>
      </c>
      <c r="W161" s="395"/>
    </row>
    <row r="162" spans="1:23" x14ac:dyDescent="0.3">
      <c r="A162" s="64" t="s">
        <v>368</v>
      </c>
      <c r="B162" s="211" t="s">
        <v>259</v>
      </c>
      <c r="C162" s="212"/>
      <c r="D162" s="212"/>
      <c r="E162" s="212"/>
      <c r="F162" s="212"/>
      <c r="G162" s="212"/>
      <c r="H162" s="212"/>
      <c r="I162" s="212"/>
      <c r="J162" s="212"/>
      <c r="K162" s="212"/>
      <c r="L162" s="212"/>
      <c r="M162" s="212"/>
      <c r="N162" s="212"/>
      <c r="O162" s="212"/>
      <c r="P162" s="212"/>
      <c r="Q162" s="212"/>
      <c r="R162" s="212"/>
      <c r="S162" s="212"/>
      <c r="T162" s="212"/>
      <c r="U162" s="212"/>
      <c r="V162" s="212"/>
      <c r="W162" s="213"/>
    </row>
    <row r="163" spans="1:23" x14ac:dyDescent="0.3">
      <c r="A163" s="66">
        <v>17.100000000000001</v>
      </c>
      <c r="B163" s="214" t="s">
        <v>260</v>
      </c>
      <c r="C163" s="215"/>
      <c r="D163" s="215"/>
      <c r="E163" s="216"/>
      <c r="F163" s="115" t="s">
        <v>48</v>
      </c>
      <c r="G163" s="386">
        <v>45.6</v>
      </c>
      <c r="H163" s="387"/>
      <c r="I163" s="331">
        <v>30800.000000000004</v>
      </c>
      <c r="J163" s="332"/>
      <c r="K163" s="333"/>
      <c r="L163" s="331">
        <f>+I163*G163</f>
        <v>1404480.0000000002</v>
      </c>
      <c r="M163" s="333"/>
      <c r="N163" s="91"/>
      <c r="O163" s="117">
        <f t="shared" ref="O163" si="83">+Q163-G163</f>
        <v>0</v>
      </c>
      <c r="P163" s="116">
        <f t="shared" ref="P163" si="84">+G163+O163</f>
        <v>45.6</v>
      </c>
      <c r="Q163" s="386">
        <v>45.6</v>
      </c>
      <c r="R163" s="387"/>
      <c r="S163" s="331">
        <v>30800.000000000004</v>
      </c>
      <c r="T163" s="332"/>
      <c r="U163" s="333"/>
      <c r="V163" s="331">
        <f>+S163*Q163</f>
        <v>1404480.0000000002</v>
      </c>
      <c r="W163" s="333"/>
    </row>
    <row r="164" spans="1:23" x14ac:dyDescent="0.3">
      <c r="A164" s="66">
        <v>17.2</v>
      </c>
      <c r="B164" s="214" t="s">
        <v>265</v>
      </c>
      <c r="C164" s="215" t="s">
        <v>213</v>
      </c>
      <c r="D164" s="215" t="s">
        <v>213</v>
      </c>
      <c r="E164" s="216" t="s">
        <v>213</v>
      </c>
      <c r="F164" s="115" t="s">
        <v>48</v>
      </c>
      <c r="G164" s="386">
        <v>45.6</v>
      </c>
      <c r="H164" s="387"/>
      <c r="I164" s="331">
        <v>59675.000000000007</v>
      </c>
      <c r="J164" s="332"/>
      <c r="K164" s="333"/>
      <c r="L164" s="331">
        <f t="shared" ref="L164:L168" si="85">+I164*G164</f>
        <v>2721180.0000000005</v>
      </c>
      <c r="M164" s="333"/>
      <c r="N164" s="91"/>
      <c r="O164" s="117">
        <f t="shared" ref="O164:O169" si="86">+Q164-G164</f>
        <v>0</v>
      </c>
      <c r="P164" s="116">
        <f t="shared" ref="P164:P169" si="87">+G164+O164</f>
        <v>45.6</v>
      </c>
      <c r="Q164" s="386">
        <v>45.6</v>
      </c>
      <c r="R164" s="387"/>
      <c r="S164" s="331">
        <v>59675.000000000007</v>
      </c>
      <c r="T164" s="332"/>
      <c r="U164" s="333"/>
      <c r="V164" s="331">
        <f t="shared" ref="V164:V169" si="88">+S164*Q164</f>
        <v>2721180.0000000005</v>
      </c>
      <c r="W164" s="333"/>
    </row>
    <row r="165" spans="1:23" x14ac:dyDescent="0.3">
      <c r="A165" s="66">
        <v>17.3</v>
      </c>
      <c r="B165" s="214" t="s">
        <v>234</v>
      </c>
      <c r="C165" s="215"/>
      <c r="D165" s="215"/>
      <c r="E165" s="216"/>
      <c r="F165" s="115" t="s">
        <v>48</v>
      </c>
      <c r="G165" s="386">
        <v>572.55999999999995</v>
      </c>
      <c r="H165" s="387"/>
      <c r="I165" s="331">
        <v>11000</v>
      </c>
      <c r="J165" s="332"/>
      <c r="K165" s="333"/>
      <c r="L165" s="331">
        <f t="shared" si="85"/>
        <v>6298159.9999999991</v>
      </c>
      <c r="M165" s="333"/>
      <c r="N165" s="91"/>
      <c r="O165" s="117">
        <f t="shared" si="86"/>
        <v>0</v>
      </c>
      <c r="P165" s="116">
        <f t="shared" si="87"/>
        <v>572.55999999999995</v>
      </c>
      <c r="Q165" s="386">
        <v>572.55999999999995</v>
      </c>
      <c r="R165" s="387"/>
      <c r="S165" s="331">
        <v>11000</v>
      </c>
      <c r="T165" s="332"/>
      <c r="U165" s="333"/>
      <c r="V165" s="331">
        <f t="shared" si="88"/>
        <v>6298159.9999999991</v>
      </c>
      <c r="W165" s="333"/>
    </row>
    <row r="166" spans="1:23" x14ac:dyDescent="0.3">
      <c r="A166" s="66">
        <v>17.399999999999999</v>
      </c>
      <c r="B166" s="214" t="s">
        <v>260</v>
      </c>
      <c r="C166" s="215"/>
      <c r="D166" s="215"/>
      <c r="E166" s="216"/>
      <c r="F166" s="115" t="s">
        <v>33</v>
      </c>
      <c r="G166" s="386">
        <v>39.200000000000003</v>
      </c>
      <c r="H166" s="387"/>
      <c r="I166" s="331">
        <v>30800.000000000004</v>
      </c>
      <c r="J166" s="332"/>
      <c r="K166" s="333"/>
      <c r="L166" s="331">
        <f t="shared" si="85"/>
        <v>1207360.0000000002</v>
      </c>
      <c r="M166" s="333"/>
      <c r="N166" s="91"/>
      <c r="O166" s="117">
        <f t="shared" si="86"/>
        <v>0</v>
      </c>
      <c r="P166" s="116">
        <f t="shared" si="87"/>
        <v>39.200000000000003</v>
      </c>
      <c r="Q166" s="386">
        <v>39.200000000000003</v>
      </c>
      <c r="R166" s="387"/>
      <c r="S166" s="331">
        <v>30800.000000000004</v>
      </c>
      <c r="T166" s="332"/>
      <c r="U166" s="333"/>
      <c r="V166" s="331">
        <f t="shared" si="88"/>
        <v>1207360.0000000002</v>
      </c>
      <c r="W166" s="333"/>
    </row>
    <row r="167" spans="1:23" x14ac:dyDescent="0.3">
      <c r="A167" s="66">
        <v>17.5</v>
      </c>
      <c r="B167" s="214" t="s">
        <v>265</v>
      </c>
      <c r="C167" s="215" t="s">
        <v>213</v>
      </c>
      <c r="D167" s="215" t="s">
        <v>213</v>
      </c>
      <c r="E167" s="216" t="s">
        <v>213</v>
      </c>
      <c r="F167" s="115" t="s">
        <v>33</v>
      </c>
      <c r="G167" s="386">
        <v>39.200000000000003</v>
      </c>
      <c r="H167" s="387"/>
      <c r="I167" s="331">
        <v>59675.000000000007</v>
      </c>
      <c r="J167" s="332"/>
      <c r="K167" s="333"/>
      <c r="L167" s="331">
        <f t="shared" si="85"/>
        <v>2339260.0000000005</v>
      </c>
      <c r="M167" s="333"/>
      <c r="N167" s="91"/>
      <c r="O167" s="117">
        <f t="shared" si="86"/>
        <v>0</v>
      </c>
      <c r="P167" s="116">
        <f t="shared" si="87"/>
        <v>39.200000000000003</v>
      </c>
      <c r="Q167" s="386">
        <v>39.200000000000003</v>
      </c>
      <c r="R167" s="387"/>
      <c r="S167" s="331">
        <v>59675.000000000007</v>
      </c>
      <c r="T167" s="332"/>
      <c r="U167" s="333"/>
      <c r="V167" s="331">
        <f t="shared" si="88"/>
        <v>2339260.0000000005</v>
      </c>
      <c r="W167" s="333"/>
    </row>
    <row r="168" spans="1:23" x14ac:dyDescent="0.3">
      <c r="A168" s="66">
        <v>17.600000000000001</v>
      </c>
      <c r="B168" s="214" t="s">
        <v>215</v>
      </c>
      <c r="C168" s="215" t="s">
        <v>215</v>
      </c>
      <c r="D168" s="215" t="s">
        <v>215</v>
      </c>
      <c r="E168" s="216" t="s">
        <v>215</v>
      </c>
      <c r="F168" s="115" t="s">
        <v>221</v>
      </c>
      <c r="G168" s="386">
        <v>1</v>
      </c>
      <c r="H168" s="387"/>
      <c r="I168" s="331">
        <v>385000.00000000006</v>
      </c>
      <c r="J168" s="332"/>
      <c r="K168" s="333"/>
      <c r="L168" s="331">
        <f t="shared" si="85"/>
        <v>385000.00000000006</v>
      </c>
      <c r="M168" s="333"/>
      <c r="N168" s="91"/>
      <c r="O168" s="117">
        <f t="shared" si="86"/>
        <v>0</v>
      </c>
      <c r="P168" s="116">
        <f t="shared" si="87"/>
        <v>1</v>
      </c>
      <c r="Q168" s="386">
        <v>1</v>
      </c>
      <c r="R168" s="387"/>
      <c r="S168" s="331">
        <v>385000.00000000006</v>
      </c>
      <c r="T168" s="332"/>
      <c r="U168" s="333"/>
      <c r="V168" s="331">
        <f t="shared" si="88"/>
        <v>385000.00000000006</v>
      </c>
      <c r="W168" s="333"/>
    </row>
    <row r="169" spans="1:23" ht="15" thickBot="1" x14ac:dyDescent="0.35">
      <c r="A169" s="130">
        <v>17.7</v>
      </c>
      <c r="B169" s="403" t="s">
        <v>365</v>
      </c>
      <c r="C169" s="404"/>
      <c r="D169" s="404"/>
      <c r="E169" s="405"/>
      <c r="F169" s="131"/>
      <c r="G169" s="406"/>
      <c r="H169" s="407"/>
      <c r="I169" s="398"/>
      <c r="J169" s="399"/>
      <c r="K169" s="400"/>
      <c r="L169" s="343"/>
      <c r="M169" s="343"/>
      <c r="N169" s="132" t="s">
        <v>377</v>
      </c>
      <c r="O169" s="133">
        <f t="shared" si="86"/>
        <v>6</v>
      </c>
      <c r="P169" s="134">
        <f t="shared" si="87"/>
        <v>6</v>
      </c>
      <c r="Q169" s="406">
        <v>6</v>
      </c>
      <c r="R169" s="407"/>
      <c r="S169" s="398">
        <v>2500000</v>
      </c>
      <c r="T169" s="399"/>
      <c r="U169" s="400"/>
      <c r="V169" s="408">
        <f t="shared" si="88"/>
        <v>15000000</v>
      </c>
      <c r="W169" s="409"/>
    </row>
    <row r="170" spans="1:23" ht="15" thickBot="1" x14ac:dyDescent="0.35">
      <c r="A170" s="325" t="s">
        <v>275</v>
      </c>
      <c r="B170" s="325"/>
      <c r="C170" s="325"/>
      <c r="D170" s="325"/>
      <c r="E170" s="325"/>
      <c r="F170" s="325"/>
      <c r="G170" s="325"/>
      <c r="H170" s="325"/>
      <c r="I170" s="325"/>
      <c r="J170" s="325"/>
      <c r="K170" s="325"/>
      <c r="L170" s="341">
        <f>SUM(L163:M169)</f>
        <v>14355440</v>
      </c>
      <c r="M170" s="342"/>
      <c r="N170" s="108"/>
      <c r="O170" s="118"/>
      <c r="P170" s="118"/>
      <c r="Q170" s="328"/>
      <c r="R170" s="329"/>
      <c r="S170" s="328"/>
      <c r="T170" s="330"/>
      <c r="U170" s="329"/>
      <c r="V170" s="394">
        <v>29355440</v>
      </c>
      <c r="W170" s="395"/>
    </row>
    <row r="171" spans="1:23" x14ac:dyDescent="0.3">
      <c r="A171" s="64" t="s">
        <v>369</v>
      </c>
      <c r="B171" s="211" t="s">
        <v>261</v>
      </c>
      <c r="C171" s="212"/>
      <c r="D171" s="212"/>
      <c r="E171" s="212"/>
      <c r="F171" s="212"/>
      <c r="G171" s="212"/>
      <c r="H171" s="212"/>
      <c r="I171" s="212"/>
      <c r="J171" s="212"/>
      <c r="K171" s="212"/>
      <c r="L171" s="212"/>
      <c r="M171" s="212"/>
      <c r="N171" s="212"/>
      <c r="O171" s="212"/>
      <c r="P171" s="212"/>
      <c r="Q171" s="212"/>
      <c r="R171" s="212"/>
      <c r="S171" s="212"/>
      <c r="T171" s="212"/>
      <c r="U171" s="212"/>
      <c r="V171" s="212"/>
      <c r="W171" s="213"/>
    </row>
    <row r="172" spans="1:23" x14ac:dyDescent="0.3">
      <c r="A172" s="66">
        <v>18.100000000000001</v>
      </c>
      <c r="B172" s="214" t="s">
        <v>396</v>
      </c>
      <c r="C172" s="215"/>
      <c r="D172" s="215"/>
      <c r="E172" s="216"/>
      <c r="F172" s="115" t="s">
        <v>221</v>
      </c>
      <c r="G172" s="386">
        <v>2</v>
      </c>
      <c r="H172" s="387"/>
      <c r="I172" s="331">
        <v>231000</v>
      </c>
      <c r="J172" s="332"/>
      <c r="K172" s="333"/>
      <c r="L172" s="331">
        <f>+I172*G172</f>
        <v>462000</v>
      </c>
      <c r="M172" s="333"/>
      <c r="N172" s="91" t="s">
        <v>376</v>
      </c>
      <c r="O172" s="123">
        <f t="shared" ref="O172" si="89">+Q172-G172</f>
        <v>-2</v>
      </c>
      <c r="P172" s="116">
        <f t="shared" ref="P172" si="90">+G172+O172</f>
        <v>0</v>
      </c>
      <c r="Q172" s="386">
        <v>0</v>
      </c>
      <c r="R172" s="387"/>
      <c r="S172" s="331">
        <f>+I172</f>
        <v>231000</v>
      </c>
      <c r="T172" s="332"/>
      <c r="U172" s="333"/>
      <c r="V172" s="331">
        <f>+S172*Q172</f>
        <v>0</v>
      </c>
      <c r="W172" s="333"/>
    </row>
    <row r="173" spans="1:23" x14ac:dyDescent="0.3">
      <c r="A173" s="66">
        <v>18.2</v>
      </c>
      <c r="B173" s="214" t="s">
        <v>397</v>
      </c>
      <c r="C173" s="215"/>
      <c r="D173" s="215"/>
      <c r="E173" s="216"/>
      <c r="F173" s="115" t="s">
        <v>221</v>
      </c>
      <c r="G173" s="386">
        <v>2</v>
      </c>
      <c r="H173" s="387"/>
      <c r="I173" s="331">
        <v>264000</v>
      </c>
      <c r="J173" s="332"/>
      <c r="K173" s="333"/>
      <c r="L173" s="331">
        <f t="shared" ref="L173:L180" si="91">+I173*G173</f>
        <v>528000</v>
      </c>
      <c r="M173" s="333"/>
      <c r="N173" s="91" t="s">
        <v>376</v>
      </c>
      <c r="O173" s="123">
        <f t="shared" ref="O173:O180" si="92">+Q173-G173</f>
        <v>-2</v>
      </c>
      <c r="P173" s="116">
        <f t="shared" ref="P173:P180" si="93">+G173+O173</f>
        <v>0</v>
      </c>
      <c r="Q173" s="386">
        <v>0</v>
      </c>
      <c r="R173" s="387"/>
      <c r="S173" s="331">
        <f t="shared" ref="S173:S180" si="94">+I173</f>
        <v>264000</v>
      </c>
      <c r="T173" s="332"/>
      <c r="U173" s="333"/>
      <c r="V173" s="331">
        <f t="shared" ref="V173:V180" si="95">+S173*Q173</f>
        <v>0</v>
      </c>
      <c r="W173" s="333"/>
    </row>
    <row r="174" spans="1:23" x14ac:dyDescent="0.3">
      <c r="A174" s="66">
        <v>18.3</v>
      </c>
      <c r="B174" s="214" t="s">
        <v>262</v>
      </c>
      <c r="C174" s="215"/>
      <c r="D174" s="215"/>
      <c r="E174" s="216"/>
      <c r="F174" s="115" t="s">
        <v>33</v>
      </c>
      <c r="G174" s="386">
        <v>126.5</v>
      </c>
      <c r="H174" s="387"/>
      <c r="I174" s="331">
        <v>17105</v>
      </c>
      <c r="J174" s="332"/>
      <c r="K174" s="333"/>
      <c r="L174" s="331">
        <f t="shared" si="91"/>
        <v>2163782.5</v>
      </c>
      <c r="M174" s="333"/>
      <c r="N174" s="91"/>
      <c r="O174" s="117">
        <f t="shared" si="92"/>
        <v>0</v>
      </c>
      <c r="P174" s="116">
        <f t="shared" si="93"/>
        <v>126.5</v>
      </c>
      <c r="Q174" s="386">
        <v>126.5</v>
      </c>
      <c r="R174" s="387"/>
      <c r="S174" s="331">
        <f t="shared" si="94"/>
        <v>17105</v>
      </c>
      <c r="T174" s="332"/>
      <c r="U174" s="333"/>
      <c r="V174" s="331">
        <f t="shared" si="95"/>
        <v>2163782.5</v>
      </c>
      <c r="W174" s="333"/>
    </row>
    <row r="175" spans="1:23" x14ac:dyDescent="0.3">
      <c r="A175" s="66">
        <v>18.399999999999999</v>
      </c>
      <c r="B175" s="214" t="s">
        <v>262</v>
      </c>
      <c r="C175" s="215"/>
      <c r="D175" s="215"/>
      <c r="E175" s="216"/>
      <c r="F175" s="115" t="s">
        <v>48</v>
      </c>
      <c r="G175" s="386">
        <v>185</v>
      </c>
      <c r="H175" s="387"/>
      <c r="I175" s="331">
        <v>12705.000000000002</v>
      </c>
      <c r="J175" s="332"/>
      <c r="K175" s="333"/>
      <c r="L175" s="331">
        <f t="shared" si="91"/>
        <v>2350425.0000000005</v>
      </c>
      <c r="M175" s="333"/>
      <c r="N175" s="91"/>
      <c r="O175" s="117">
        <f t="shared" si="92"/>
        <v>0</v>
      </c>
      <c r="P175" s="116">
        <f t="shared" si="93"/>
        <v>185</v>
      </c>
      <c r="Q175" s="386">
        <v>185</v>
      </c>
      <c r="R175" s="387"/>
      <c r="S175" s="331">
        <f t="shared" si="94"/>
        <v>12705.000000000002</v>
      </c>
      <c r="T175" s="332"/>
      <c r="U175" s="333"/>
      <c r="V175" s="331">
        <f t="shared" si="95"/>
        <v>2350425.0000000005</v>
      </c>
      <c r="W175" s="333"/>
    </row>
    <row r="176" spans="1:23" x14ac:dyDescent="0.3">
      <c r="A176" s="66">
        <v>18.5</v>
      </c>
      <c r="B176" s="217" t="s">
        <v>398</v>
      </c>
      <c r="C176" s="218"/>
      <c r="D176" s="218"/>
      <c r="E176" s="219"/>
      <c r="F176" s="120" t="s">
        <v>33</v>
      </c>
      <c r="G176" s="410">
        <v>170</v>
      </c>
      <c r="H176" s="411"/>
      <c r="I176" s="331">
        <v>13750</v>
      </c>
      <c r="J176" s="332"/>
      <c r="K176" s="333"/>
      <c r="L176" s="331">
        <f t="shared" si="91"/>
        <v>2337500</v>
      </c>
      <c r="M176" s="333"/>
      <c r="N176" s="91" t="s">
        <v>376</v>
      </c>
      <c r="O176" s="123">
        <f t="shared" ref="O176:O179" si="96">+Q176-G176</f>
        <v>-170</v>
      </c>
      <c r="P176" s="116">
        <f t="shared" ref="P176:P179" si="97">+G176+O176</f>
        <v>0</v>
      </c>
      <c r="Q176" s="410">
        <v>0</v>
      </c>
      <c r="R176" s="411"/>
      <c r="S176" s="331">
        <f t="shared" si="94"/>
        <v>13750</v>
      </c>
      <c r="T176" s="332"/>
      <c r="U176" s="333"/>
      <c r="V176" s="331">
        <f t="shared" si="95"/>
        <v>0</v>
      </c>
      <c r="W176" s="333"/>
    </row>
    <row r="177" spans="1:23" x14ac:dyDescent="0.3">
      <c r="A177" s="66">
        <v>18.600000000000001</v>
      </c>
      <c r="B177" s="217" t="s">
        <v>399</v>
      </c>
      <c r="C177" s="218"/>
      <c r="D177" s="218"/>
      <c r="E177" s="219"/>
      <c r="F177" s="120" t="s">
        <v>33</v>
      </c>
      <c r="G177" s="410">
        <v>108</v>
      </c>
      <c r="H177" s="411"/>
      <c r="I177" s="331">
        <v>33000</v>
      </c>
      <c r="J177" s="332"/>
      <c r="K177" s="333"/>
      <c r="L177" s="331">
        <f t="shared" si="91"/>
        <v>3564000</v>
      </c>
      <c r="M177" s="333"/>
      <c r="N177" s="91" t="s">
        <v>376</v>
      </c>
      <c r="O177" s="123">
        <f t="shared" si="96"/>
        <v>-108</v>
      </c>
      <c r="P177" s="116">
        <f t="shared" si="97"/>
        <v>0</v>
      </c>
      <c r="Q177" s="410">
        <v>0</v>
      </c>
      <c r="R177" s="411"/>
      <c r="S177" s="331">
        <f t="shared" si="94"/>
        <v>33000</v>
      </c>
      <c r="T177" s="332"/>
      <c r="U177" s="333"/>
      <c r="V177" s="331">
        <f t="shared" si="95"/>
        <v>0</v>
      </c>
      <c r="W177" s="333"/>
    </row>
    <row r="178" spans="1:23" x14ac:dyDescent="0.3">
      <c r="A178" s="66">
        <v>18.7</v>
      </c>
      <c r="B178" s="217" t="s">
        <v>400</v>
      </c>
      <c r="C178" s="218"/>
      <c r="D178" s="218"/>
      <c r="E178" s="219"/>
      <c r="F178" s="120" t="s">
        <v>221</v>
      </c>
      <c r="G178" s="410">
        <v>4</v>
      </c>
      <c r="H178" s="411"/>
      <c r="I178" s="331">
        <v>88000</v>
      </c>
      <c r="J178" s="332"/>
      <c r="K178" s="333"/>
      <c r="L178" s="331">
        <f t="shared" si="91"/>
        <v>352000</v>
      </c>
      <c r="M178" s="333"/>
      <c r="N178" s="91" t="s">
        <v>376</v>
      </c>
      <c r="O178" s="123">
        <f t="shared" si="96"/>
        <v>-4</v>
      </c>
      <c r="P178" s="116">
        <f t="shared" si="97"/>
        <v>0</v>
      </c>
      <c r="Q178" s="410">
        <v>0</v>
      </c>
      <c r="R178" s="411"/>
      <c r="S178" s="331">
        <f t="shared" si="94"/>
        <v>88000</v>
      </c>
      <c r="T178" s="332"/>
      <c r="U178" s="333"/>
      <c r="V178" s="331">
        <f t="shared" si="95"/>
        <v>0</v>
      </c>
      <c r="W178" s="333"/>
    </row>
    <row r="179" spans="1:23" x14ac:dyDescent="0.3">
      <c r="A179" s="66">
        <v>18.8</v>
      </c>
      <c r="B179" s="217" t="s">
        <v>401</v>
      </c>
      <c r="C179" s="218"/>
      <c r="D179" s="218"/>
      <c r="E179" s="219"/>
      <c r="F179" s="120" t="s">
        <v>221</v>
      </c>
      <c r="G179" s="410">
        <v>150</v>
      </c>
      <c r="H179" s="411"/>
      <c r="I179" s="331">
        <v>22000</v>
      </c>
      <c r="J179" s="332"/>
      <c r="K179" s="333"/>
      <c r="L179" s="331">
        <f t="shared" si="91"/>
        <v>3300000</v>
      </c>
      <c r="M179" s="333"/>
      <c r="N179" s="91" t="s">
        <v>376</v>
      </c>
      <c r="O179" s="123">
        <f t="shared" si="96"/>
        <v>-150</v>
      </c>
      <c r="P179" s="116">
        <f t="shared" si="97"/>
        <v>0</v>
      </c>
      <c r="Q179" s="410">
        <v>0</v>
      </c>
      <c r="R179" s="411"/>
      <c r="S179" s="331">
        <f t="shared" si="94"/>
        <v>22000</v>
      </c>
      <c r="T179" s="332"/>
      <c r="U179" s="333"/>
      <c r="V179" s="331">
        <f t="shared" si="95"/>
        <v>0</v>
      </c>
      <c r="W179" s="333"/>
    </row>
    <row r="180" spans="1:23" ht="15" thickBot="1" x14ac:dyDescent="0.35">
      <c r="A180" s="66">
        <v>18.899999999999999</v>
      </c>
      <c r="B180" s="217" t="s">
        <v>215</v>
      </c>
      <c r="C180" s="218" t="s">
        <v>215</v>
      </c>
      <c r="D180" s="218" t="s">
        <v>215</v>
      </c>
      <c r="E180" s="219" t="s">
        <v>215</v>
      </c>
      <c r="F180" s="120" t="s">
        <v>221</v>
      </c>
      <c r="G180" s="410">
        <v>1</v>
      </c>
      <c r="H180" s="411"/>
      <c r="I180" s="331">
        <v>385000.00000000006</v>
      </c>
      <c r="J180" s="332"/>
      <c r="K180" s="333"/>
      <c r="L180" s="331">
        <f t="shared" si="91"/>
        <v>385000.00000000006</v>
      </c>
      <c r="M180" s="333"/>
      <c r="N180" s="96"/>
      <c r="O180" s="117">
        <f t="shared" si="92"/>
        <v>0</v>
      </c>
      <c r="P180" s="116">
        <f t="shared" si="93"/>
        <v>1</v>
      </c>
      <c r="Q180" s="410">
        <v>1</v>
      </c>
      <c r="R180" s="411"/>
      <c r="S180" s="331">
        <f t="shared" si="94"/>
        <v>385000.00000000006</v>
      </c>
      <c r="T180" s="332"/>
      <c r="U180" s="333"/>
      <c r="V180" s="331">
        <f t="shared" si="95"/>
        <v>385000.00000000006</v>
      </c>
      <c r="W180" s="333"/>
    </row>
    <row r="181" spans="1:23" ht="15" thickBot="1" x14ac:dyDescent="0.35">
      <c r="A181" s="325" t="s">
        <v>276</v>
      </c>
      <c r="B181" s="325"/>
      <c r="C181" s="325"/>
      <c r="D181" s="325"/>
      <c r="E181" s="325"/>
      <c r="F181" s="325"/>
      <c r="G181" s="325"/>
      <c r="H181" s="325"/>
      <c r="I181" s="325"/>
      <c r="J181" s="325"/>
      <c r="K181" s="325"/>
      <c r="L181" s="341">
        <f>SUM(L172:M180)</f>
        <v>15442707.5</v>
      </c>
      <c r="M181" s="342"/>
      <c r="N181" s="108"/>
      <c r="O181" s="118"/>
      <c r="P181" s="118"/>
      <c r="Q181" s="328"/>
      <c r="R181" s="329"/>
      <c r="S181" s="328"/>
      <c r="T181" s="330"/>
      <c r="U181" s="329"/>
      <c r="V181" s="394">
        <f>SUM(V172:W180)</f>
        <v>4899207.5</v>
      </c>
      <c r="W181" s="395"/>
    </row>
    <row r="182" spans="1:23" x14ac:dyDescent="0.3">
      <c r="A182" s="64" t="s">
        <v>370</v>
      </c>
      <c r="B182" s="377" t="s">
        <v>277</v>
      </c>
      <c r="C182" s="378"/>
      <c r="D182" s="378"/>
      <c r="E182" s="378"/>
      <c r="F182" s="378"/>
      <c r="G182" s="378"/>
      <c r="H182" s="378"/>
      <c r="I182" s="378"/>
      <c r="J182" s="378"/>
      <c r="K182" s="378"/>
      <c r="L182" s="378"/>
      <c r="M182" s="378"/>
      <c r="N182" s="378"/>
      <c r="O182" s="378"/>
      <c r="P182" s="378"/>
      <c r="Q182" s="378"/>
      <c r="R182" s="378"/>
      <c r="S182" s="378"/>
      <c r="T182" s="378"/>
      <c r="U182" s="378"/>
      <c r="V182" s="378"/>
      <c r="W182" s="379"/>
    </row>
    <row r="183" spans="1:23" x14ac:dyDescent="0.3">
      <c r="A183" s="66">
        <v>19.100000000000001</v>
      </c>
      <c r="B183" s="214" t="s">
        <v>282</v>
      </c>
      <c r="C183" s="215"/>
      <c r="D183" s="215"/>
      <c r="E183" s="216"/>
      <c r="F183" s="115" t="s">
        <v>30</v>
      </c>
      <c r="G183" s="386">
        <v>1</v>
      </c>
      <c r="H183" s="387"/>
      <c r="I183" s="331">
        <v>77880000</v>
      </c>
      <c r="J183" s="332"/>
      <c r="K183" s="333"/>
      <c r="L183" s="331">
        <f>+I183*G183</f>
        <v>77880000</v>
      </c>
      <c r="M183" s="333"/>
      <c r="N183" s="91"/>
      <c r="O183" s="117">
        <f t="shared" ref="O183" si="98">+Q183-G183</f>
        <v>0</v>
      </c>
      <c r="P183" s="116">
        <f t="shared" ref="P183" si="99">+G183+O183</f>
        <v>1</v>
      </c>
      <c r="Q183" s="386">
        <v>1</v>
      </c>
      <c r="R183" s="387"/>
      <c r="S183" s="331">
        <v>77880000</v>
      </c>
      <c r="T183" s="332"/>
      <c r="U183" s="333"/>
      <c r="V183" s="331">
        <f>+S183*Q183</f>
        <v>77880000</v>
      </c>
      <c r="W183" s="333"/>
    </row>
    <row r="184" spans="1:23" x14ac:dyDescent="0.3">
      <c r="A184" s="66">
        <v>19.2</v>
      </c>
      <c r="B184" s="214" t="s">
        <v>283</v>
      </c>
      <c r="C184" s="215"/>
      <c r="D184" s="215"/>
      <c r="E184" s="216"/>
      <c r="F184" s="115" t="s">
        <v>30</v>
      </c>
      <c r="G184" s="386">
        <v>1</v>
      </c>
      <c r="H184" s="387"/>
      <c r="I184" s="331">
        <v>22987800</v>
      </c>
      <c r="J184" s="332"/>
      <c r="K184" s="333"/>
      <c r="L184" s="331">
        <f t="shared" ref="L184:L190" si="100">+I184*G184</f>
        <v>22987800</v>
      </c>
      <c r="M184" s="333"/>
      <c r="N184" s="91"/>
      <c r="O184" s="117">
        <f t="shared" ref="O184:O190" si="101">+Q184-G184</f>
        <v>0</v>
      </c>
      <c r="P184" s="116">
        <f t="shared" ref="P184:P190" si="102">+G184+O184</f>
        <v>1</v>
      </c>
      <c r="Q184" s="386">
        <v>1</v>
      </c>
      <c r="R184" s="387"/>
      <c r="S184" s="331">
        <v>22987800</v>
      </c>
      <c r="T184" s="332"/>
      <c r="U184" s="333"/>
      <c r="V184" s="331">
        <f t="shared" ref="V184:V190" si="103">+S184*Q184</f>
        <v>22987800</v>
      </c>
      <c r="W184" s="333"/>
    </row>
    <row r="185" spans="1:23" x14ac:dyDescent="0.3">
      <c r="A185" s="66">
        <v>19.3</v>
      </c>
      <c r="B185" s="214" t="s">
        <v>284</v>
      </c>
      <c r="C185" s="215"/>
      <c r="D185" s="215"/>
      <c r="E185" s="216"/>
      <c r="F185" s="115" t="s">
        <v>30</v>
      </c>
      <c r="G185" s="386">
        <v>1</v>
      </c>
      <c r="H185" s="387"/>
      <c r="I185" s="331">
        <v>8498820</v>
      </c>
      <c r="J185" s="332"/>
      <c r="K185" s="333"/>
      <c r="L185" s="331">
        <f t="shared" si="100"/>
        <v>8498820</v>
      </c>
      <c r="M185" s="333"/>
      <c r="N185" s="91"/>
      <c r="O185" s="117">
        <f t="shared" si="101"/>
        <v>0</v>
      </c>
      <c r="P185" s="116">
        <f t="shared" si="102"/>
        <v>1</v>
      </c>
      <c r="Q185" s="386">
        <v>1</v>
      </c>
      <c r="R185" s="387"/>
      <c r="S185" s="331">
        <v>8498820</v>
      </c>
      <c r="T185" s="332"/>
      <c r="U185" s="333"/>
      <c r="V185" s="331">
        <f t="shared" si="103"/>
        <v>8498820</v>
      </c>
      <c r="W185" s="333"/>
    </row>
    <row r="186" spans="1:23" x14ac:dyDescent="0.3">
      <c r="A186" s="66">
        <v>19.399999999999999</v>
      </c>
      <c r="B186" s="214" t="s">
        <v>288</v>
      </c>
      <c r="C186" s="215"/>
      <c r="D186" s="215"/>
      <c r="E186" s="216"/>
      <c r="F186" s="115" t="s">
        <v>30</v>
      </c>
      <c r="G186" s="386">
        <v>1</v>
      </c>
      <c r="H186" s="387"/>
      <c r="I186" s="331">
        <v>5280000</v>
      </c>
      <c r="J186" s="332"/>
      <c r="K186" s="333"/>
      <c r="L186" s="331">
        <f t="shared" si="100"/>
        <v>5280000</v>
      </c>
      <c r="M186" s="333"/>
      <c r="N186" s="91"/>
      <c r="O186" s="117">
        <f t="shared" si="101"/>
        <v>0</v>
      </c>
      <c r="P186" s="116">
        <f t="shared" si="102"/>
        <v>1</v>
      </c>
      <c r="Q186" s="386">
        <v>1</v>
      </c>
      <c r="R186" s="387"/>
      <c r="S186" s="331">
        <v>5280000</v>
      </c>
      <c r="T186" s="332"/>
      <c r="U186" s="333"/>
      <c r="V186" s="331">
        <f t="shared" si="103"/>
        <v>5280000</v>
      </c>
      <c r="W186" s="333"/>
    </row>
    <row r="187" spans="1:23" x14ac:dyDescent="0.3">
      <c r="A187" s="66">
        <v>19.5</v>
      </c>
      <c r="B187" s="214" t="s">
        <v>285</v>
      </c>
      <c r="C187" s="215"/>
      <c r="D187" s="215"/>
      <c r="E187" s="216"/>
      <c r="F187" s="115" t="s">
        <v>30</v>
      </c>
      <c r="G187" s="386">
        <v>1</v>
      </c>
      <c r="H187" s="387"/>
      <c r="I187" s="398">
        <v>11000000</v>
      </c>
      <c r="J187" s="399"/>
      <c r="K187" s="400"/>
      <c r="L187" s="331">
        <f t="shared" si="100"/>
        <v>11000000</v>
      </c>
      <c r="M187" s="333"/>
      <c r="N187" s="91"/>
      <c r="O187" s="117">
        <f t="shared" si="101"/>
        <v>0</v>
      </c>
      <c r="P187" s="116">
        <f t="shared" si="102"/>
        <v>1</v>
      </c>
      <c r="Q187" s="386">
        <v>1</v>
      </c>
      <c r="R187" s="387"/>
      <c r="S187" s="398">
        <v>15000000</v>
      </c>
      <c r="T187" s="399"/>
      <c r="U187" s="400"/>
      <c r="V187" s="331">
        <f t="shared" si="103"/>
        <v>15000000</v>
      </c>
      <c r="W187" s="333"/>
    </row>
    <row r="188" spans="1:23" x14ac:dyDescent="0.3">
      <c r="A188" s="66">
        <v>19.600000000000001</v>
      </c>
      <c r="B188" s="214" t="s">
        <v>286</v>
      </c>
      <c r="C188" s="215"/>
      <c r="D188" s="215"/>
      <c r="E188" s="216"/>
      <c r="F188" s="115" t="s">
        <v>30</v>
      </c>
      <c r="G188" s="386">
        <v>1</v>
      </c>
      <c r="H188" s="387"/>
      <c r="I188" s="398">
        <v>1980000</v>
      </c>
      <c r="J188" s="399"/>
      <c r="K188" s="400"/>
      <c r="L188" s="331">
        <f t="shared" si="100"/>
        <v>1980000</v>
      </c>
      <c r="M188" s="333"/>
      <c r="N188" s="91"/>
      <c r="O188" s="117">
        <f t="shared" si="101"/>
        <v>0</v>
      </c>
      <c r="P188" s="116">
        <f t="shared" si="102"/>
        <v>1</v>
      </c>
      <c r="Q188" s="386">
        <v>1</v>
      </c>
      <c r="R188" s="387"/>
      <c r="S188" s="398">
        <v>2980000</v>
      </c>
      <c r="T188" s="399"/>
      <c r="U188" s="400"/>
      <c r="V188" s="331">
        <f t="shared" si="103"/>
        <v>2980000</v>
      </c>
      <c r="W188" s="333"/>
    </row>
    <row r="189" spans="1:23" x14ac:dyDescent="0.3">
      <c r="A189" s="66">
        <v>19.7</v>
      </c>
      <c r="B189" s="214" t="s">
        <v>287</v>
      </c>
      <c r="C189" s="215"/>
      <c r="D189" s="215"/>
      <c r="E189" s="216"/>
      <c r="F189" s="115" t="s">
        <v>30</v>
      </c>
      <c r="G189" s="386">
        <v>1</v>
      </c>
      <c r="H189" s="387"/>
      <c r="I189" s="331">
        <v>2310000</v>
      </c>
      <c r="J189" s="332"/>
      <c r="K189" s="333"/>
      <c r="L189" s="331">
        <f t="shared" si="100"/>
        <v>2310000</v>
      </c>
      <c r="M189" s="333"/>
      <c r="N189" s="91"/>
      <c r="O189" s="117">
        <f t="shared" si="101"/>
        <v>0</v>
      </c>
      <c r="P189" s="116">
        <f t="shared" si="102"/>
        <v>1</v>
      </c>
      <c r="Q189" s="386">
        <v>1</v>
      </c>
      <c r="R189" s="387"/>
      <c r="S189" s="331">
        <v>2310000</v>
      </c>
      <c r="T189" s="332"/>
      <c r="U189" s="333"/>
      <c r="V189" s="331">
        <f t="shared" si="103"/>
        <v>2310000</v>
      </c>
      <c r="W189" s="333"/>
    </row>
    <row r="190" spans="1:23" ht="15" thickBot="1" x14ac:dyDescent="0.35">
      <c r="A190" s="66">
        <v>19.8</v>
      </c>
      <c r="B190" s="214" t="s">
        <v>302</v>
      </c>
      <c r="C190" s="215"/>
      <c r="D190" s="215"/>
      <c r="E190" s="216"/>
      <c r="F190" s="115" t="s">
        <v>30</v>
      </c>
      <c r="G190" s="386">
        <v>1</v>
      </c>
      <c r="H190" s="387"/>
      <c r="I190" s="331">
        <v>16500000.000000002</v>
      </c>
      <c r="J190" s="332"/>
      <c r="K190" s="333"/>
      <c r="L190" s="331">
        <f t="shared" si="100"/>
        <v>16500000.000000002</v>
      </c>
      <c r="M190" s="333"/>
      <c r="N190" s="91"/>
      <c r="O190" s="117">
        <f t="shared" si="101"/>
        <v>0</v>
      </c>
      <c r="P190" s="116">
        <f t="shared" si="102"/>
        <v>1</v>
      </c>
      <c r="Q190" s="386">
        <v>1</v>
      </c>
      <c r="R190" s="387"/>
      <c r="S190" s="331">
        <v>16500000.000000002</v>
      </c>
      <c r="T190" s="332"/>
      <c r="U190" s="333"/>
      <c r="V190" s="331">
        <f t="shared" si="103"/>
        <v>16500000.000000002</v>
      </c>
      <c r="W190" s="333"/>
    </row>
    <row r="191" spans="1:23" ht="15" thickBot="1" x14ac:dyDescent="0.35">
      <c r="A191" s="325" t="s">
        <v>301</v>
      </c>
      <c r="B191" s="325"/>
      <c r="C191" s="325"/>
      <c r="D191" s="325"/>
      <c r="E191" s="325"/>
      <c r="F191" s="325"/>
      <c r="G191" s="325"/>
      <c r="H191" s="325"/>
      <c r="I191" s="325"/>
      <c r="J191" s="325"/>
      <c r="K191" s="325"/>
      <c r="L191" s="341">
        <f>SUM(L183:M190)</f>
        <v>146436620</v>
      </c>
      <c r="M191" s="342"/>
      <c r="N191" s="108"/>
      <c r="O191" s="118"/>
      <c r="P191" s="118"/>
      <c r="Q191" s="328"/>
      <c r="R191" s="329"/>
      <c r="S191" s="328"/>
      <c r="T191" s="330"/>
      <c r="U191" s="329"/>
      <c r="V191" s="394">
        <f>SUM(V183:W190)</f>
        <v>151436620</v>
      </c>
      <c r="W191" s="395"/>
    </row>
    <row r="192" spans="1:23" x14ac:dyDescent="0.3">
      <c r="A192" s="129"/>
      <c r="B192" s="61"/>
      <c r="C192" s="61"/>
      <c r="D192" s="61"/>
      <c r="E192" s="61"/>
      <c r="F192" s="416" t="s">
        <v>281</v>
      </c>
      <c r="G192" s="417"/>
      <c r="H192" s="417"/>
      <c r="I192" s="417"/>
      <c r="J192" s="417"/>
      <c r="K192" s="418"/>
      <c r="L192" s="339">
        <f>+L191+L181+L170+L161+L140+L119+L92+L77+L73+L56+L54+L53+L51+L49+L47+L42+L31+L25+L17+L7</f>
        <v>1955676552.5900002</v>
      </c>
      <c r="M192" s="340"/>
      <c r="N192" s="95"/>
      <c r="O192" s="121"/>
      <c r="P192" s="121"/>
      <c r="Q192" s="417"/>
      <c r="R192" s="417"/>
      <c r="S192" s="417"/>
      <c r="T192" s="417"/>
      <c r="U192" s="418"/>
      <c r="V192" s="339">
        <f>+V191+V181+V170+V161+V140+V119+V92+V77+V73+V56+V54+V53+V51+V49+V47+V42+V31+V25+V17+V7</f>
        <v>1985307585.4100001</v>
      </c>
      <c r="W192" s="340"/>
    </row>
    <row r="193" spans="1:23" x14ac:dyDescent="0.3">
      <c r="A193" s="129"/>
      <c r="B193" s="61"/>
      <c r="C193" s="61"/>
      <c r="D193" s="61"/>
      <c r="E193" s="61"/>
      <c r="F193" s="392" t="s">
        <v>277</v>
      </c>
      <c r="G193" s="412"/>
      <c r="H193" s="412"/>
      <c r="I193" s="393"/>
      <c r="J193" s="413">
        <v>0.1</v>
      </c>
      <c r="K193" s="414"/>
      <c r="L193" s="334">
        <f>+L192*10%</f>
        <v>195567655.25900003</v>
      </c>
      <c r="M193" s="335"/>
      <c r="N193" s="92"/>
      <c r="O193" s="122"/>
      <c r="P193" s="122"/>
      <c r="Q193" s="412"/>
      <c r="R193" s="412"/>
      <c r="S193" s="393"/>
      <c r="T193" s="413">
        <v>0.1</v>
      </c>
      <c r="U193" s="414"/>
      <c r="V193" s="334">
        <f>+V192*10%</f>
        <v>198530758.54100001</v>
      </c>
      <c r="W193" s="335"/>
    </row>
    <row r="194" spans="1:23" x14ac:dyDescent="0.3">
      <c r="A194" s="129"/>
      <c r="B194" s="61"/>
      <c r="C194" s="61"/>
      <c r="D194" s="61"/>
      <c r="E194" s="61"/>
      <c r="F194" s="392" t="s">
        <v>279</v>
      </c>
      <c r="G194" s="412"/>
      <c r="H194" s="412"/>
      <c r="I194" s="393"/>
      <c r="J194" s="413">
        <v>0.08</v>
      </c>
      <c r="K194" s="414"/>
      <c r="L194" s="334">
        <f>+L192*8%</f>
        <v>156454124.20720002</v>
      </c>
      <c r="M194" s="335"/>
      <c r="N194" s="92"/>
      <c r="O194" s="122"/>
      <c r="P194" s="122"/>
      <c r="Q194" s="412"/>
      <c r="R194" s="412"/>
      <c r="S194" s="393"/>
      <c r="T194" s="413">
        <v>0.08</v>
      </c>
      <c r="U194" s="414"/>
      <c r="V194" s="334">
        <f>+V192*8%</f>
        <v>158824606.8328</v>
      </c>
      <c r="W194" s="335"/>
    </row>
    <row r="195" spans="1:23" x14ac:dyDescent="0.3">
      <c r="A195" s="129"/>
      <c r="B195" s="61"/>
      <c r="C195" s="61"/>
      <c r="D195" s="61"/>
      <c r="E195" s="61"/>
      <c r="F195" s="392" t="s">
        <v>278</v>
      </c>
      <c r="G195" s="412"/>
      <c r="H195" s="412"/>
      <c r="I195" s="393"/>
      <c r="J195" s="413">
        <v>7.0000000000000007E-2</v>
      </c>
      <c r="K195" s="414"/>
      <c r="L195" s="334">
        <f>+L192*7%</f>
        <v>136897358.68130001</v>
      </c>
      <c r="M195" s="335"/>
      <c r="N195" s="92"/>
      <c r="O195" s="122"/>
      <c r="P195" s="122"/>
      <c r="Q195" s="412"/>
      <c r="R195" s="412"/>
      <c r="S195" s="393"/>
      <c r="T195" s="413">
        <v>7.0000000000000007E-2</v>
      </c>
      <c r="U195" s="414"/>
      <c r="V195" s="334">
        <f>+V192*7%</f>
        <v>138971530.97870001</v>
      </c>
      <c r="W195" s="335"/>
    </row>
    <row r="196" spans="1:23" x14ac:dyDescent="0.3">
      <c r="A196" s="129"/>
      <c r="B196" s="61"/>
      <c r="C196" s="61"/>
      <c r="D196" s="61"/>
      <c r="E196" s="61"/>
      <c r="F196" s="392" t="s">
        <v>280</v>
      </c>
      <c r="G196" s="412"/>
      <c r="H196" s="412"/>
      <c r="I196" s="393"/>
      <c r="J196" s="413">
        <v>0.19</v>
      </c>
      <c r="K196" s="414"/>
      <c r="L196" s="334">
        <f>+L195*19%</f>
        <v>26010498.149447002</v>
      </c>
      <c r="M196" s="335"/>
      <c r="N196" s="92"/>
      <c r="O196" s="122"/>
      <c r="P196" s="122"/>
      <c r="Q196" s="412"/>
      <c r="R196" s="412"/>
      <c r="S196" s="393"/>
      <c r="T196" s="413">
        <v>0.19</v>
      </c>
      <c r="U196" s="414"/>
      <c r="V196" s="334">
        <f>+V195*19%</f>
        <v>26404590.885953002</v>
      </c>
      <c r="W196" s="335"/>
    </row>
    <row r="197" spans="1:23" x14ac:dyDescent="0.3">
      <c r="A197" s="129"/>
      <c r="B197" s="63"/>
      <c r="C197" s="63"/>
      <c r="D197" s="63"/>
      <c r="E197" s="63"/>
      <c r="F197" s="415" t="s">
        <v>2</v>
      </c>
      <c r="G197" s="415"/>
      <c r="H197" s="415"/>
      <c r="I197" s="415"/>
      <c r="J197" s="415"/>
      <c r="K197" s="415"/>
      <c r="L197" s="336">
        <f>SUM(L192:M196)</f>
        <v>2470606188.8869472</v>
      </c>
      <c r="M197" s="337"/>
      <c r="N197" s="94"/>
      <c r="O197" s="114"/>
      <c r="P197" s="114"/>
      <c r="Q197" s="415" t="s">
        <v>2</v>
      </c>
      <c r="R197" s="415"/>
      <c r="S197" s="415"/>
      <c r="T197" s="415"/>
      <c r="U197" s="415"/>
      <c r="V197" s="336">
        <f>SUM(V192:W196)</f>
        <v>2508039072.6484532</v>
      </c>
      <c r="W197" s="337"/>
    </row>
  </sheetData>
  <mergeCells count="1205">
    <mergeCell ref="I177:K177"/>
    <mergeCell ref="Q177:R177"/>
    <mergeCell ref="S177:U177"/>
    <mergeCell ref="V177:W177"/>
    <mergeCell ref="Q113:R113"/>
    <mergeCell ref="S113:U113"/>
    <mergeCell ref="V113:W113"/>
    <mergeCell ref="Q125:R125"/>
    <mergeCell ref="S125:U125"/>
    <mergeCell ref="Q126:R126"/>
    <mergeCell ref="S126:U126"/>
    <mergeCell ref="Q127:R127"/>
    <mergeCell ref="S127:U127"/>
    <mergeCell ref="Q122:R122"/>
    <mergeCell ref="S122:U122"/>
    <mergeCell ref="Q123:R123"/>
    <mergeCell ref="S123:U123"/>
    <mergeCell ref="Q124:R124"/>
    <mergeCell ref="S124:U124"/>
    <mergeCell ref="V172:W172"/>
    <mergeCell ref="B173:E173"/>
    <mergeCell ref="G173:H173"/>
    <mergeCell ref="I173:K173"/>
    <mergeCell ref="Q173:R173"/>
    <mergeCell ref="S173:U173"/>
    <mergeCell ref="V173:W173"/>
    <mergeCell ref="B172:E172"/>
    <mergeCell ref="G172:H172"/>
    <mergeCell ref="I172:K172"/>
    <mergeCell ref="Q172:R172"/>
    <mergeCell ref="S172:U172"/>
    <mergeCell ref="V109:W109"/>
    <mergeCell ref="B108:E108"/>
    <mergeCell ref="G108:H108"/>
    <mergeCell ref="I108:K108"/>
    <mergeCell ref="Q108:R108"/>
    <mergeCell ref="S108:U108"/>
    <mergeCell ref="V108:W108"/>
    <mergeCell ref="I111:K111"/>
    <mergeCell ref="Q111:R111"/>
    <mergeCell ref="S111:U111"/>
    <mergeCell ref="V111:W111"/>
    <mergeCell ref="B112:E112"/>
    <mergeCell ref="G112:H112"/>
    <mergeCell ref="I112:K112"/>
    <mergeCell ref="Q112:R112"/>
    <mergeCell ref="S112:U112"/>
    <mergeCell ref="V112:W112"/>
    <mergeCell ref="L111:M111"/>
    <mergeCell ref="L112:M112"/>
    <mergeCell ref="V105:W105"/>
    <mergeCell ref="B104:E104"/>
    <mergeCell ref="G104:H104"/>
    <mergeCell ref="I104:K104"/>
    <mergeCell ref="Q104:R104"/>
    <mergeCell ref="S104:U104"/>
    <mergeCell ref="V104:W104"/>
    <mergeCell ref="B107:E107"/>
    <mergeCell ref="G107:H107"/>
    <mergeCell ref="I107:K107"/>
    <mergeCell ref="Q107:R107"/>
    <mergeCell ref="S107:U107"/>
    <mergeCell ref="V107:W107"/>
    <mergeCell ref="B106:E106"/>
    <mergeCell ref="G106:H106"/>
    <mergeCell ref="I106:K106"/>
    <mergeCell ref="Q106:R106"/>
    <mergeCell ref="S106:U106"/>
    <mergeCell ref="V106:W106"/>
    <mergeCell ref="V95:W95"/>
    <mergeCell ref="B98:E98"/>
    <mergeCell ref="G98:H98"/>
    <mergeCell ref="I98:K98"/>
    <mergeCell ref="Q98:R98"/>
    <mergeCell ref="S98:U98"/>
    <mergeCell ref="V98:W98"/>
    <mergeCell ref="I99:K99"/>
    <mergeCell ref="Q99:R99"/>
    <mergeCell ref="S99:U99"/>
    <mergeCell ref="V99:W99"/>
    <mergeCell ref="B100:E100"/>
    <mergeCell ref="G100:H100"/>
    <mergeCell ref="I100:K100"/>
    <mergeCell ref="Q100:R100"/>
    <mergeCell ref="S100:U100"/>
    <mergeCell ref="V100:W100"/>
    <mergeCell ref="Q197:U197"/>
    <mergeCell ref="N2:P2"/>
    <mergeCell ref="B80:E80"/>
    <mergeCell ref="B81:E81"/>
    <mergeCell ref="B82:E82"/>
    <mergeCell ref="B83:E83"/>
    <mergeCell ref="B84:E84"/>
    <mergeCell ref="B85:E85"/>
    <mergeCell ref="G80:H80"/>
    <mergeCell ref="G81:H81"/>
    <mergeCell ref="Q194:S194"/>
    <mergeCell ref="T194:U194"/>
    <mergeCell ref="Q195:S195"/>
    <mergeCell ref="T195:U195"/>
    <mergeCell ref="Q196:S196"/>
    <mergeCell ref="T196:U196"/>
    <mergeCell ref="Q189:R189"/>
    <mergeCell ref="S189:U189"/>
    <mergeCell ref="B87:E87"/>
    <mergeCell ref="B88:E88"/>
    <mergeCell ref="G87:H87"/>
    <mergeCell ref="G88:H88"/>
    <mergeCell ref="I87:K87"/>
    <mergeCell ref="I88:K88"/>
    <mergeCell ref="G82:H82"/>
    <mergeCell ref="G83:H83"/>
    <mergeCell ref="G84:H84"/>
    <mergeCell ref="G85:H85"/>
    <mergeCell ref="I95:K95"/>
    <mergeCell ref="Q95:R95"/>
    <mergeCell ref="S95:U95"/>
    <mergeCell ref="B105:E105"/>
    <mergeCell ref="Q183:R183"/>
    <mergeCell ref="S183:U183"/>
    <mergeCell ref="Q184:R184"/>
    <mergeCell ref="S184:U184"/>
    <mergeCell ref="Q185:R185"/>
    <mergeCell ref="S185:U185"/>
    <mergeCell ref="Q174:R174"/>
    <mergeCell ref="S174:U174"/>
    <mergeCell ref="Q175:R175"/>
    <mergeCell ref="S175:U175"/>
    <mergeCell ref="Q180:R180"/>
    <mergeCell ref="S180:U180"/>
    <mergeCell ref="Q190:R190"/>
    <mergeCell ref="S190:U190"/>
    <mergeCell ref="Q192:U192"/>
    <mergeCell ref="Q193:S193"/>
    <mergeCell ref="T193:U193"/>
    <mergeCell ref="Q186:R186"/>
    <mergeCell ref="S186:U186"/>
    <mergeCell ref="Q187:R187"/>
    <mergeCell ref="S187:U187"/>
    <mergeCell ref="Q188:R188"/>
    <mergeCell ref="S188:U188"/>
    <mergeCell ref="Q191:R191"/>
    <mergeCell ref="S191:U191"/>
    <mergeCell ref="Q176:R176"/>
    <mergeCell ref="S176:U176"/>
    <mergeCell ref="Q179:R179"/>
    <mergeCell ref="S179:U179"/>
    <mergeCell ref="Q178:R178"/>
    <mergeCell ref="S178:U178"/>
    <mergeCell ref="Q158:R158"/>
    <mergeCell ref="S158:U158"/>
    <mergeCell ref="Q159:R159"/>
    <mergeCell ref="S159:U159"/>
    <mergeCell ref="Q160:R160"/>
    <mergeCell ref="S160:U160"/>
    <mergeCell ref="Q155:R155"/>
    <mergeCell ref="S155:U155"/>
    <mergeCell ref="Q156:R156"/>
    <mergeCell ref="S156:U156"/>
    <mergeCell ref="Q157:R157"/>
    <mergeCell ref="S157:U157"/>
    <mergeCell ref="Q166:R166"/>
    <mergeCell ref="S166:U166"/>
    <mergeCell ref="Q167:R167"/>
    <mergeCell ref="S167:U167"/>
    <mergeCell ref="Q168:R168"/>
    <mergeCell ref="S168:U168"/>
    <mergeCell ref="Q163:R163"/>
    <mergeCell ref="S163:U163"/>
    <mergeCell ref="Q164:R164"/>
    <mergeCell ref="S164:U164"/>
    <mergeCell ref="Q165:R165"/>
    <mergeCell ref="S165:U165"/>
    <mergeCell ref="Q146:R146"/>
    <mergeCell ref="S146:U146"/>
    <mergeCell ref="Q147:R147"/>
    <mergeCell ref="S147:U147"/>
    <mergeCell ref="Q148:R148"/>
    <mergeCell ref="S148:U148"/>
    <mergeCell ref="Q143:R143"/>
    <mergeCell ref="S143:U143"/>
    <mergeCell ref="Q144:R144"/>
    <mergeCell ref="S144:U144"/>
    <mergeCell ref="Q145:R145"/>
    <mergeCell ref="S145:U145"/>
    <mergeCell ref="Q152:R152"/>
    <mergeCell ref="S152:U152"/>
    <mergeCell ref="Q153:R153"/>
    <mergeCell ref="S153:U153"/>
    <mergeCell ref="Q154:R154"/>
    <mergeCell ref="S154:U154"/>
    <mergeCell ref="Q149:R149"/>
    <mergeCell ref="S149:U149"/>
    <mergeCell ref="Q150:R150"/>
    <mergeCell ref="S150:U150"/>
    <mergeCell ref="Q151:R151"/>
    <mergeCell ref="S151:U151"/>
    <mergeCell ref="Q132:R132"/>
    <mergeCell ref="S132:U132"/>
    <mergeCell ref="Q133:R133"/>
    <mergeCell ref="S133:U133"/>
    <mergeCell ref="Q134:R134"/>
    <mergeCell ref="S134:U134"/>
    <mergeCell ref="Q128:R128"/>
    <mergeCell ref="S128:U128"/>
    <mergeCell ref="Q129:R129"/>
    <mergeCell ref="S129:U129"/>
    <mergeCell ref="Q130:R130"/>
    <mergeCell ref="S130:U130"/>
    <mergeCell ref="Q138:R138"/>
    <mergeCell ref="S138:U138"/>
    <mergeCell ref="Q139:R139"/>
    <mergeCell ref="S139:U139"/>
    <mergeCell ref="Q142:R142"/>
    <mergeCell ref="S142:U142"/>
    <mergeCell ref="Q135:R135"/>
    <mergeCell ref="S135:U135"/>
    <mergeCell ref="Q136:R136"/>
    <mergeCell ref="S136:U136"/>
    <mergeCell ref="Q137:R137"/>
    <mergeCell ref="S137:U137"/>
    <mergeCell ref="Q131:R131"/>
    <mergeCell ref="S131:U131"/>
    <mergeCell ref="I94:K94"/>
    <mergeCell ref="B97:E97"/>
    <mergeCell ref="G97:H97"/>
    <mergeCell ref="I97:K97"/>
    <mergeCell ref="B101:E101"/>
    <mergeCell ref="G101:H101"/>
    <mergeCell ref="I101:K101"/>
    <mergeCell ref="B99:E99"/>
    <mergeCell ref="G99:H99"/>
    <mergeCell ref="Q116:R116"/>
    <mergeCell ref="S116:U116"/>
    <mergeCell ref="Q117:R117"/>
    <mergeCell ref="S117:U117"/>
    <mergeCell ref="Q118:R118"/>
    <mergeCell ref="S118:U118"/>
    <mergeCell ref="Q110:R110"/>
    <mergeCell ref="S110:U110"/>
    <mergeCell ref="Q114:R114"/>
    <mergeCell ref="S114:U114"/>
    <mergeCell ref="Q115:R115"/>
    <mergeCell ref="S115:U115"/>
    <mergeCell ref="G105:H105"/>
    <mergeCell ref="I105:K105"/>
    <mergeCell ref="Q105:R105"/>
    <mergeCell ref="S105:U105"/>
    <mergeCell ref="B109:E109"/>
    <mergeCell ref="G109:H109"/>
    <mergeCell ref="I109:K109"/>
    <mergeCell ref="Q109:R109"/>
    <mergeCell ref="S109:U109"/>
    <mergeCell ref="B113:E113"/>
    <mergeCell ref="G113:H113"/>
    <mergeCell ref="Q69:R69"/>
    <mergeCell ref="S69:U69"/>
    <mergeCell ref="Q70:R70"/>
    <mergeCell ref="S70:U70"/>
    <mergeCell ref="Q71:R71"/>
    <mergeCell ref="S71:U71"/>
    <mergeCell ref="Q66:R66"/>
    <mergeCell ref="S66:U66"/>
    <mergeCell ref="Q67:R67"/>
    <mergeCell ref="S67:U67"/>
    <mergeCell ref="Q68:R68"/>
    <mergeCell ref="S68:U68"/>
    <mergeCell ref="Q86:R86"/>
    <mergeCell ref="S86:U86"/>
    <mergeCell ref="Q89:R89"/>
    <mergeCell ref="S89:U89"/>
    <mergeCell ref="Q90:R90"/>
    <mergeCell ref="S90:U90"/>
    <mergeCell ref="Q72:R72"/>
    <mergeCell ref="S72:U72"/>
    <mergeCell ref="Q75:R75"/>
    <mergeCell ref="S75:U75"/>
    <mergeCell ref="Q76:R76"/>
    <mergeCell ref="S76:U76"/>
    <mergeCell ref="Q80:R80"/>
    <mergeCell ref="Q81:R81"/>
    <mergeCell ref="Q82:R82"/>
    <mergeCell ref="Q83:R83"/>
    <mergeCell ref="Q84:R84"/>
    <mergeCell ref="Q85:R85"/>
    <mergeCell ref="Q87:R87"/>
    <mergeCell ref="Q88:R88"/>
    <mergeCell ref="S37:U37"/>
    <mergeCell ref="Q29:R29"/>
    <mergeCell ref="S29:U29"/>
    <mergeCell ref="Q30:R30"/>
    <mergeCell ref="S30:U30"/>
    <mergeCell ref="Q33:R33"/>
    <mergeCell ref="S33:U33"/>
    <mergeCell ref="Q41:R41"/>
    <mergeCell ref="S41:U41"/>
    <mergeCell ref="Q44:R44"/>
    <mergeCell ref="S44:U44"/>
    <mergeCell ref="Q45:R45"/>
    <mergeCell ref="S45:U45"/>
    <mergeCell ref="Q38:R38"/>
    <mergeCell ref="S38:U38"/>
    <mergeCell ref="Q39:R39"/>
    <mergeCell ref="S39:U39"/>
    <mergeCell ref="Q40:R40"/>
    <mergeCell ref="S40:U40"/>
    <mergeCell ref="V5:W5"/>
    <mergeCell ref="Q3:R3"/>
    <mergeCell ref="S3:U3"/>
    <mergeCell ref="Q5:R5"/>
    <mergeCell ref="S5:U5"/>
    <mergeCell ref="Q6:R6"/>
    <mergeCell ref="S6:U6"/>
    <mergeCell ref="Q16:R16"/>
    <mergeCell ref="S16:U16"/>
    <mergeCell ref="Q19:R19"/>
    <mergeCell ref="S19:U19"/>
    <mergeCell ref="Q20:R20"/>
    <mergeCell ref="S20:U20"/>
    <mergeCell ref="Q13:R13"/>
    <mergeCell ref="S13:U13"/>
    <mergeCell ref="Q14:R14"/>
    <mergeCell ref="S14:U14"/>
    <mergeCell ref="Q15:R15"/>
    <mergeCell ref="S15:U15"/>
    <mergeCell ref="V13:W13"/>
    <mergeCell ref="V12:W12"/>
    <mergeCell ref="V11:W11"/>
    <mergeCell ref="V10:W10"/>
    <mergeCell ref="V24:W24"/>
    <mergeCell ref="V23:W23"/>
    <mergeCell ref="V22:W22"/>
    <mergeCell ref="V21:W21"/>
    <mergeCell ref="V17:W17"/>
    <mergeCell ref="V16:W16"/>
    <mergeCell ref="Q10:R10"/>
    <mergeCell ref="S10:U10"/>
    <mergeCell ref="Q11:R11"/>
    <mergeCell ref="S11:U11"/>
    <mergeCell ref="Q12:R12"/>
    <mergeCell ref="S12:U12"/>
    <mergeCell ref="V6:W6"/>
    <mergeCell ref="Q24:R24"/>
    <mergeCell ref="S24:U24"/>
    <mergeCell ref="Q21:R21"/>
    <mergeCell ref="S21:U21"/>
    <mergeCell ref="Q22:R22"/>
    <mergeCell ref="S22:U22"/>
    <mergeCell ref="Q23:R23"/>
    <mergeCell ref="S23:U23"/>
    <mergeCell ref="V36:W36"/>
    <mergeCell ref="V35:W35"/>
    <mergeCell ref="V31:W31"/>
    <mergeCell ref="V30:W30"/>
    <mergeCell ref="V29:W29"/>
    <mergeCell ref="V28:W28"/>
    <mergeCell ref="V42:W42"/>
    <mergeCell ref="V41:W41"/>
    <mergeCell ref="V40:W40"/>
    <mergeCell ref="V39:W39"/>
    <mergeCell ref="V38:W38"/>
    <mergeCell ref="V37:W37"/>
    <mergeCell ref="B32:W32"/>
    <mergeCell ref="B33:E33"/>
    <mergeCell ref="G33:H33"/>
    <mergeCell ref="I33:K33"/>
    <mergeCell ref="V33:W33"/>
    <mergeCell ref="B34:E34"/>
    <mergeCell ref="G34:H34"/>
    <mergeCell ref="I34:K34"/>
    <mergeCell ref="V34:W34"/>
    <mergeCell ref="Q34:R34"/>
    <mergeCell ref="B30:E30"/>
    <mergeCell ref="G30:H30"/>
    <mergeCell ref="Q28:R28"/>
    <mergeCell ref="S28:U28"/>
    <mergeCell ref="S34:U34"/>
    <mergeCell ref="Q35:R35"/>
    <mergeCell ref="S35:U35"/>
    <mergeCell ref="Q36:R36"/>
    <mergeCell ref="S36:U36"/>
    <mergeCell ref="Q37:R37"/>
    <mergeCell ref="V69:W69"/>
    <mergeCell ref="V68:W68"/>
    <mergeCell ref="V67:W67"/>
    <mergeCell ref="V66:W66"/>
    <mergeCell ref="V65:W65"/>
    <mergeCell ref="V64:W64"/>
    <mergeCell ref="V54:W54"/>
    <mergeCell ref="B55:W55"/>
    <mergeCell ref="B56:E56"/>
    <mergeCell ref="G56:H56"/>
    <mergeCell ref="I56:K56"/>
    <mergeCell ref="V56:W56"/>
    <mergeCell ref="B51:E51"/>
    <mergeCell ref="G51:H51"/>
    <mergeCell ref="I51:K51"/>
    <mergeCell ref="V51:W51"/>
    <mergeCell ref="B52:W52"/>
    <mergeCell ref="B53:E53"/>
    <mergeCell ref="S53:U53"/>
    <mergeCell ref="Q54:R54"/>
    <mergeCell ref="S54:U54"/>
    <mergeCell ref="Q56:R56"/>
    <mergeCell ref="S56:U56"/>
    <mergeCell ref="Q58:R58"/>
    <mergeCell ref="S58:U58"/>
    <mergeCell ref="Q51:R51"/>
    <mergeCell ref="S51:U51"/>
    <mergeCell ref="B54:E54"/>
    <mergeCell ref="G54:H54"/>
    <mergeCell ref="I54:K54"/>
    <mergeCell ref="G53:H53"/>
    <mergeCell ref="I53:K53"/>
    <mergeCell ref="V103:W103"/>
    <mergeCell ref="V102:W102"/>
    <mergeCell ref="V101:W101"/>
    <mergeCell ref="V97:W97"/>
    <mergeCell ref="V91:W91"/>
    <mergeCell ref="V90:W90"/>
    <mergeCell ref="V94:W94"/>
    <mergeCell ref="V92:W92"/>
    <mergeCell ref="B93:W93"/>
    <mergeCell ref="B96:E96"/>
    <mergeCell ref="G96:H96"/>
    <mergeCell ref="I96:K96"/>
    <mergeCell ref="V96:W96"/>
    <mergeCell ref="Q94:R94"/>
    <mergeCell ref="S94:U94"/>
    <mergeCell ref="B95:E95"/>
    <mergeCell ref="G95:H95"/>
    <mergeCell ref="B90:E90"/>
    <mergeCell ref="Q101:R101"/>
    <mergeCell ref="S101:U101"/>
    <mergeCell ref="Q102:R102"/>
    <mergeCell ref="S102:U102"/>
    <mergeCell ref="Q103:R103"/>
    <mergeCell ref="S103:U103"/>
    <mergeCell ref="Q91:R91"/>
    <mergeCell ref="S91:U91"/>
    <mergeCell ref="Q96:R96"/>
    <mergeCell ref="S96:U96"/>
    <mergeCell ref="Q97:R97"/>
    <mergeCell ref="S97:U97"/>
    <mergeCell ref="B94:E94"/>
    <mergeCell ref="G94:H94"/>
    <mergeCell ref="V128:W128"/>
    <mergeCell ref="V143:W143"/>
    <mergeCell ref="V142:W142"/>
    <mergeCell ref="V138:W138"/>
    <mergeCell ref="V137:W137"/>
    <mergeCell ref="V136:W136"/>
    <mergeCell ref="V135:W135"/>
    <mergeCell ref="V118:W118"/>
    <mergeCell ref="V117:W117"/>
    <mergeCell ref="V116:W116"/>
    <mergeCell ref="V115:W115"/>
    <mergeCell ref="V114:W114"/>
    <mergeCell ref="V110:W110"/>
    <mergeCell ref="V127:W127"/>
    <mergeCell ref="V126:W126"/>
    <mergeCell ref="V125:W125"/>
    <mergeCell ref="V124:W124"/>
    <mergeCell ref="V123:W123"/>
    <mergeCell ref="V122:W122"/>
    <mergeCell ref="V131:W131"/>
    <mergeCell ref="V149:W149"/>
    <mergeCell ref="V148:W148"/>
    <mergeCell ref="V147:W147"/>
    <mergeCell ref="V146:W146"/>
    <mergeCell ref="V145:W145"/>
    <mergeCell ref="V144:W144"/>
    <mergeCell ref="V155:W155"/>
    <mergeCell ref="V154:W154"/>
    <mergeCell ref="V153:W153"/>
    <mergeCell ref="V152:W152"/>
    <mergeCell ref="V151:W151"/>
    <mergeCell ref="V150:W150"/>
    <mergeCell ref="V134:W134"/>
    <mergeCell ref="V133:W133"/>
    <mergeCell ref="V132:W132"/>
    <mergeCell ref="V130:W130"/>
    <mergeCell ref="V129:W129"/>
    <mergeCell ref="V185:W185"/>
    <mergeCell ref="V184:W184"/>
    <mergeCell ref="V183:W183"/>
    <mergeCell ref="V190:W190"/>
    <mergeCell ref="V189:W189"/>
    <mergeCell ref="V192:W192"/>
    <mergeCell ref="V193:W193"/>
    <mergeCell ref="V194:W194"/>
    <mergeCell ref="V195:W195"/>
    <mergeCell ref="V196:W196"/>
    <mergeCell ref="V197:W197"/>
    <mergeCell ref="V164:W164"/>
    <mergeCell ref="V163:W163"/>
    <mergeCell ref="V159:W159"/>
    <mergeCell ref="V158:W158"/>
    <mergeCell ref="V157:W157"/>
    <mergeCell ref="V156:W156"/>
    <mergeCell ref="V175:W175"/>
    <mergeCell ref="V174:W174"/>
    <mergeCell ref="V168:W168"/>
    <mergeCell ref="V167:W167"/>
    <mergeCell ref="V166:W166"/>
    <mergeCell ref="V165:W165"/>
    <mergeCell ref="V160:W160"/>
    <mergeCell ref="V161:W161"/>
    <mergeCell ref="V176:W176"/>
    <mergeCell ref="V179:W179"/>
    <mergeCell ref="V178:W178"/>
    <mergeCell ref="V191:W191"/>
    <mergeCell ref="F192:K192"/>
    <mergeCell ref="F193:I193"/>
    <mergeCell ref="J193:K193"/>
    <mergeCell ref="B189:E189"/>
    <mergeCell ref="G189:H189"/>
    <mergeCell ref="I189:K189"/>
    <mergeCell ref="B190:E190"/>
    <mergeCell ref="G190:H190"/>
    <mergeCell ref="I190:K190"/>
    <mergeCell ref="B187:E187"/>
    <mergeCell ref="G187:H187"/>
    <mergeCell ref="I187:K187"/>
    <mergeCell ref="B188:E188"/>
    <mergeCell ref="V188:W188"/>
    <mergeCell ref="V187:W187"/>
    <mergeCell ref="V186:W186"/>
    <mergeCell ref="G188:H188"/>
    <mergeCell ref="I188:K188"/>
    <mergeCell ref="L193:M193"/>
    <mergeCell ref="A191:K191"/>
    <mergeCell ref="B185:E185"/>
    <mergeCell ref="G185:H185"/>
    <mergeCell ref="I185:K185"/>
    <mergeCell ref="B186:E186"/>
    <mergeCell ref="G186:H186"/>
    <mergeCell ref="I186:K186"/>
    <mergeCell ref="B183:E183"/>
    <mergeCell ref="G183:H183"/>
    <mergeCell ref="I183:K183"/>
    <mergeCell ref="B184:E184"/>
    <mergeCell ref="G184:H184"/>
    <mergeCell ref="I184:K184"/>
    <mergeCell ref="F196:I196"/>
    <mergeCell ref="J196:K196"/>
    <mergeCell ref="F197:K197"/>
    <mergeCell ref="A2:A3"/>
    <mergeCell ref="F194:I194"/>
    <mergeCell ref="J194:K194"/>
    <mergeCell ref="F195:I195"/>
    <mergeCell ref="J195:K195"/>
    <mergeCell ref="B48:W48"/>
    <mergeCell ref="V53:W53"/>
    <mergeCell ref="Q53:R53"/>
    <mergeCell ref="B49:E49"/>
    <mergeCell ref="G49:H49"/>
    <mergeCell ref="I49:K49"/>
    <mergeCell ref="Q63:R63"/>
    <mergeCell ref="S63:U63"/>
    <mergeCell ref="Q64:R64"/>
    <mergeCell ref="S64:U64"/>
    <mergeCell ref="Q65:R65"/>
    <mergeCell ref="S65:U65"/>
    <mergeCell ref="B180:E180"/>
    <mergeCell ref="G180:H180"/>
    <mergeCell ref="I180:K180"/>
    <mergeCell ref="V180:W180"/>
    <mergeCell ref="V181:W181"/>
    <mergeCell ref="B182:W182"/>
    <mergeCell ref="B174:E174"/>
    <mergeCell ref="G174:H174"/>
    <mergeCell ref="I174:K174"/>
    <mergeCell ref="B175:E175"/>
    <mergeCell ref="G175:H175"/>
    <mergeCell ref="I175:K175"/>
    <mergeCell ref="L176:M176"/>
    <mergeCell ref="L177:M177"/>
    <mergeCell ref="L178:M178"/>
    <mergeCell ref="L179:M179"/>
    <mergeCell ref="L180:M180"/>
    <mergeCell ref="A181:K181"/>
    <mergeCell ref="L181:M181"/>
    <mergeCell ref="Q181:R181"/>
    <mergeCell ref="S181:U181"/>
    <mergeCell ref="B176:E176"/>
    <mergeCell ref="G176:H176"/>
    <mergeCell ref="I176:K176"/>
    <mergeCell ref="B179:E179"/>
    <mergeCell ref="G179:H179"/>
    <mergeCell ref="I179:K179"/>
    <mergeCell ref="B178:E178"/>
    <mergeCell ref="G178:H178"/>
    <mergeCell ref="I178:K178"/>
    <mergeCell ref="B177:E177"/>
    <mergeCell ref="G177:H177"/>
    <mergeCell ref="B168:E168"/>
    <mergeCell ref="G168:H168"/>
    <mergeCell ref="I168:K168"/>
    <mergeCell ref="B165:E165"/>
    <mergeCell ref="G165:H165"/>
    <mergeCell ref="I165:K165"/>
    <mergeCell ref="B166:E166"/>
    <mergeCell ref="G166:H166"/>
    <mergeCell ref="I166:K166"/>
    <mergeCell ref="B169:E169"/>
    <mergeCell ref="G169:H169"/>
    <mergeCell ref="I169:K169"/>
    <mergeCell ref="V169:W169"/>
    <mergeCell ref="V170:W170"/>
    <mergeCell ref="B171:W171"/>
    <mergeCell ref="Q169:R169"/>
    <mergeCell ref="S169:U169"/>
    <mergeCell ref="A170:K170"/>
    <mergeCell ref="Q170:R170"/>
    <mergeCell ref="S170:U170"/>
    <mergeCell ref="B163:E163"/>
    <mergeCell ref="G163:H163"/>
    <mergeCell ref="I163:K163"/>
    <mergeCell ref="B164:E164"/>
    <mergeCell ref="G164:H164"/>
    <mergeCell ref="I164:K164"/>
    <mergeCell ref="B160:E160"/>
    <mergeCell ref="G160:H160"/>
    <mergeCell ref="I160:K160"/>
    <mergeCell ref="B162:W162"/>
    <mergeCell ref="L164:M164"/>
    <mergeCell ref="A161:K161"/>
    <mergeCell ref="Q161:R161"/>
    <mergeCell ref="S161:U161"/>
    <mergeCell ref="B167:E167"/>
    <mergeCell ref="G167:H167"/>
    <mergeCell ref="I167:K167"/>
    <mergeCell ref="B154:E154"/>
    <mergeCell ref="G154:H154"/>
    <mergeCell ref="I154:K154"/>
    <mergeCell ref="B155:E155"/>
    <mergeCell ref="G155:H155"/>
    <mergeCell ref="I155:K155"/>
    <mergeCell ref="B152:E152"/>
    <mergeCell ref="G152:H152"/>
    <mergeCell ref="I152:K152"/>
    <mergeCell ref="B153:E153"/>
    <mergeCell ref="G153:H153"/>
    <mergeCell ref="I153:K153"/>
    <mergeCell ref="B158:E158"/>
    <mergeCell ref="G158:H158"/>
    <mergeCell ref="I158:K158"/>
    <mergeCell ref="B159:E159"/>
    <mergeCell ref="G159:H159"/>
    <mergeCell ref="I159:K159"/>
    <mergeCell ref="B156:E156"/>
    <mergeCell ref="G156:H156"/>
    <mergeCell ref="I156:K156"/>
    <mergeCell ref="B157:E157"/>
    <mergeCell ref="G157:H157"/>
    <mergeCell ref="I157:K157"/>
    <mergeCell ref="B146:E146"/>
    <mergeCell ref="G146:H146"/>
    <mergeCell ref="I146:K146"/>
    <mergeCell ref="B147:E147"/>
    <mergeCell ref="G147:H147"/>
    <mergeCell ref="I147:K147"/>
    <mergeCell ref="B144:E144"/>
    <mergeCell ref="G144:H144"/>
    <mergeCell ref="I144:K144"/>
    <mergeCell ref="B145:E145"/>
    <mergeCell ref="G145:H145"/>
    <mergeCell ref="I145:K145"/>
    <mergeCell ref="B150:E150"/>
    <mergeCell ref="G150:H150"/>
    <mergeCell ref="I150:K150"/>
    <mergeCell ref="B151:E151"/>
    <mergeCell ref="G151:H151"/>
    <mergeCell ref="I151:K151"/>
    <mergeCell ref="B148:E148"/>
    <mergeCell ref="G148:H148"/>
    <mergeCell ref="I148:K148"/>
    <mergeCell ref="B149:E149"/>
    <mergeCell ref="G149:H149"/>
    <mergeCell ref="I149:K149"/>
    <mergeCell ref="I135:K135"/>
    <mergeCell ref="B136:E136"/>
    <mergeCell ref="G136:H136"/>
    <mergeCell ref="I136:K136"/>
    <mergeCell ref="B133:E133"/>
    <mergeCell ref="G133:H133"/>
    <mergeCell ref="I133:K133"/>
    <mergeCell ref="B134:E134"/>
    <mergeCell ref="G134:H134"/>
    <mergeCell ref="I134:K134"/>
    <mergeCell ref="B143:E143"/>
    <mergeCell ref="G143:H143"/>
    <mergeCell ref="I143:K143"/>
    <mergeCell ref="B139:E139"/>
    <mergeCell ref="G139:H139"/>
    <mergeCell ref="I139:K139"/>
    <mergeCell ref="V139:W139"/>
    <mergeCell ref="V140:W140"/>
    <mergeCell ref="B141:W141"/>
    <mergeCell ref="B142:E142"/>
    <mergeCell ref="G142:H142"/>
    <mergeCell ref="I142:K142"/>
    <mergeCell ref="B137:E137"/>
    <mergeCell ref="G137:H137"/>
    <mergeCell ref="I137:K137"/>
    <mergeCell ref="B138:E138"/>
    <mergeCell ref="G138:H138"/>
    <mergeCell ref="I138:K138"/>
    <mergeCell ref="B135:E135"/>
    <mergeCell ref="G135:H135"/>
    <mergeCell ref="B126:E126"/>
    <mergeCell ref="G126:H126"/>
    <mergeCell ref="I126:K126"/>
    <mergeCell ref="B127:E127"/>
    <mergeCell ref="G127:H127"/>
    <mergeCell ref="I127:K127"/>
    <mergeCell ref="B124:E124"/>
    <mergeCell ref="G124:H124"/>
    <mergeCell ref="I124:K124"/>
    <mergeCell ref="B125:E125"/>
    <mergeCell ref="G125:H125"/>
    <mergeCell ref="I125:K125"/>
    <mergeCell ref="B130:E130"/>
    <mergeCell ref="G130:H130"/>
    <mergeCell ref="I130:K130"/>
    <mergeCell ref="B132:E132"/>
    <mergeCell ref="G132:H132"/>
    <mergeCell ref="I132:K132"/>
    <mergeCell ref="B128:E128"/>
    <mergeCell ref="G128:H128"/>
    <mergeCell ref="I128:K128"/>
    <mergeCell ref="B129:E129"/>
    <mergeCell ref="G129:H129"/>
    <mergeCell ref="I129:K129"/>
    <mergeCell ref="B131:E131"/>
    <mergeCell ref="G131:H131"/>
    <mergeCell ref="I131:K131"/>
    <mergeCell ref="B118:E118"/>
    <mergeCell ref="G118:H118"/>
    <mergeCell ref="I118:K118"/>
    <mergeCell ref="B115:E115"/>
    <mergeCell ref="G115:H115"/>
    <mergeCell ref="I115:K115"/>
    <mergeCell ref="B116:E116"/>
    <mergeCell ref="G116:H116"/>
    <mergeCell ref="I116:K116"/>
    <mergeCell ref="B122:E122"/>
    <mergeCell ref="G122:H122"/>
    <mergeCell ref="I122:K122"/>
    <mergeCell ref="B123:E123"/>
    <mergeCell ref="G123:H123"/>
    <mergeCell ref="I123:K123"/>
    <mergeCell ref="V119:W119"/>
    <mergeCell ref="B120:W120"/>
    <mergeCell ref="B121:E121"/>
    <mergeCell ref="G121:H121"/>
    <mergeCell ref="I121:K121"/>
    <mergeCell ref="V121:W121"/>
    <mergeCell ref="Q121:R121"/>
    <mergeCell ref="S121:U121"/>
    <mergeCell ref="B110:E110"/>
    <mergeCell ref="G110:H110"/>
    <mergeCell ref="I110:K110"/>
    <mergeCell ref="B114:E114"/>
    <mergeCell ref="G114:H114"/>
    <mergeCell ref="I114:K114"/>
    <mergeCell ref="B111:E111"/>
    <mergeCell ref="G111:H111"/>
    <mergeCell ref="B102:E102"/>
    <mergeCell ref="G102:H102"/>
    <mergeCell ref="I102:K102"/>
    <mergeCell ref="B103:E103"/>
    <mergeCell ref="G103:H103"/>
    <mergeCell ref="I103:K103"/>
    <mergeCell ref="B117:E117"/>
    <mergeCell ref="G117:H117"/>
    <mergeCell ref="I117:K117"/>
    <mergeCell ref="I113:K113"/>
    <mergeCell ref="V77:W77"/>
    <mergeCell ref="B78:W78"/>
    <mergeCell ref="B79:E79"/>
    <mergeCell ref="G79:H79"/>
    <mergeCell ref="I79:K79"/>
    <mergeCell ref="V79:W79"/>
    <mergeCell ref="Q79:R79"/>
    <mergeCell ref="S79:U79"/>
    <mergeCell ref="G90:H90"/>
    <mergeCell ref="I90:K90"/>
    <mergeCell ref="B91:E91"/>
    <mergeCell ref="G91:H91"/>
    <mergeCell ref="I91:K91"/>
    <mergeCell ref="B86:E86"/>
    <mergeCell ref="G86:H86"/>
    <mergeCell ref="I86:K86"/>
    <mergeCell ref="B89:E89"/>
    <mergeCell ref="G89:H89"/>
    <mergeCell ref="I89:K89"/>
    <mergeCell ref="V89:W89"/>
    <mergeCell ref="V86:W86"/>
    <mergeCell ref="S80:U80"/>
    <mergeCell ref="S81:U81"/>
    <mergeCell ref="S82:U82"/>
    <mergeCell ref="S83:U83"/>
    <mergeCell ref="I80:K80"/>
    <mergeCell ref="I81:K81"/>
    <mergeCell ref="I82:K82"/>
    <mergeCell ref="I83:K83"/>
    <mergeCell ref="I84:K84"/>
    <mergeCell ref="I85:K85"/>
    <mergeCell ref="B72:E72"/>
    <mergeCell ref="G72:H72"/>
    <mergeCell ref="I72:K72"/>
    <mergeCell ref="A73:K73"/>
    <mergeCell ref="B70:E70"/>
    <mergeCell ref="G70:H70"/>
    <mergeCell ref="I70:K70"/>
    <mergeCell ref="B71:E71"/>
    <mergeCell ref="G71:H71"/>
    <mergeCell ref="I71:K71"/>
    <mergeCell ref="V74:W74"/>
    <mergeCell ref="B75:E75"/>
    <mergeCell ref="G75:H75"/>
    <mergeCell ref="I75:K75"/>
    <mergeCell ref="V75:W75"/>
    <mergeCell ref="B76:E76"/>
    <mergeCell ref="G76:H76"/>
    <mergeCell ref="I76:K76"/>
    <mergeCell ref="V76:W76"/>
    <mergeCell ref="V73:W73"/>
    <mergeCell ref="V72:W72"/>
    <mergeCell ref="V71:W71"/>
    <mergeCell ref="V70:W70"/>
    <mergeCell ref="B65:E65"/>
    <mergeCell ref="G65:H65"/>
    <mergeCell ref="I65:K65"/>
    <mergeCell ref="B62:E62"/>
    <mergeCell ref="G62:H62"/>
    <mergeCell ref="I62:K62"/>
    <mergeCell ref="B63:E63"/>
    <mergeCell ref="G63:H63"/>
    <mergeCell ref="I63:K63"/>
    <mergeCell ref="B68:E68"/>
    <mergeCell ref="G68:H68"/>
    <mergeCell ref="I68:K68"/>
    <mergeCell ref="B69:E69"/>
    <mergeCell ref="G69:H69"/>
    <mergeCell ref="I69:K69"/>
    <mergeCell ref="B66:E66"/>
    <mergeCell ref="G66:H66"/>
    <mergeCell ref="I66:K66"/>
    <mergeCell ref="B67:E67"/>
    <mergeCell ref="G67:H67"/>
    <mergeCell ref="I67:K67"/>
    <mergeCell ref="B60:E60"/>
    <mergeCell ref="G60:H60"/>
    <mergeCell ref="I60:K60"/>
    <mergeCell ref="B61:E61"/>
    <mergeCell ref="G61:H61"/>
    <mergeCell ref="I61:K61"/>
    <mergeCell ref="B57:W57"/>
    <mergeCell ref="B58:E58"/>
    <mergeCell ref="G58:H58"/>
    <mergeCell ref="I58:K58"/>
    <mergeCell ref="V58:W58"/>
    <mergeCell ref="B59:E59"/>
    <mergeCell ref="G59:H59"/>
    <mergeCell ref="I59:K59"/>
    <mergeCell ref="V59:W59"/>
    <mergeCell ref="Q59:R59"/>
    <mergeCell ref="B64:E64"/>
    <mergeCell ref="G64:H64"/>
    <mergeCell ref="I64:K64"/>
    <mergeCell ref="V63:W63"/>
    <mergeCell ref="V62:W62"/>
    <mergeCell ref="V61:W61"/>
    <mergeCell ref="V60:W60"/>
    <mergeCell ref="S59:U59"/>
    <mergeCell ref="Q60:R60"/>
    <mergeCell ref="S60:U60"/>
    <mergeCell ref="Q61:R61"/>
    <mergeCell ref="S61:U61"/>
    <mergeCell ref="Q62:R62"/>
    <mergeCell ref="S62:U62"/>
    <mergeCell ref="B41:E41"/>
    <mergeCell ref="G41:H41"/>
    <mergeCell ref="I41:K41"/>
    <mergeCell ref="A42:K42"/>
    <mergeCell ref="B39:E39"/>
    <mergeCell ref="G39:H39"/>
    <mergeCell ref="I39:K39"/>
    <mergeCell ref="B40:E40"/>
    <mergeCell ref="G40:H40"/>
    <mergeCell ref="I40:K40"/>
    <mergeCell ref="V49:W49"/>
    <mergeCell ref="B50:W50"/>
    <mergeCell ref="B46:E46"/>
    <mergeCell ref="G46:H46"/>
    <mergeCell ref="I46:K46"/>
    <mergeCell ref="A47:K47"/>
    <mergeCell ref="B43:W43"/>
    <mergeCell ref="B44:E44"/>
    <mergeCell ref="G44:H44"/>
    <mergeCell ref="I44:K44"/>
    <mergeCell ref="V44:W44"/>
    <mergeCell ref="B45:E45"/>
    <mergeCell ref="G45:H45"/>
    <mergeCell ref="I45:K45"/>
    <mergeCell ref="V45:W45"/>
    <mergeCell ref="L49:M49"/>
    <mergeCell ref="V47:W47"/>
    <mergeCell ref="V46:W46"/>
    <mergeCell ref="Q46:R46"/>
    <mergeCell ref="S46:U46"/>
    <mergeCell ref="Q49:R49"/>
    <mergeCell ref="S49:U49"/>
    <mergeCell ref="A31:K31"/>
    <mergeCell ref="B28:E28"/>
    <mergeCell ref="G28:H28"/>
    <mergeCell ref="I28:K28"/>
    <mergeCell ref="B29:E29"/>
    <mergeCell ref="G29:H29"/>
    <mergeCell ref="I29:K29"/>
    <mergeCell ref="A25:K25"/>
    <mergeCell ref="B37:E37"/>
    <mergeCell ref="G37:H37"/>
    <mergeCell ref="I37:K37"/>
    <mergeCell ref="B38:E38"/>
    <mergeCell ref="G38:H38"/>
    <mergeCell ref="I38:K38"/>
    <mergeCell ref="B35:E35"/>
    <mergeCell ref="G35:H35"/>
    <mergeCell ref="I35:K35"/>
    <mergeCell ref="B36:E36"/>
    <mergeCell ref="G36:H36"/>
    <mergeCell ref="I36:K36"/>
    <mergeCell ref="V25:W25"/>
    <mergeCell ref="B26:W26"/>
    <mergeCell ref="B27:E27"/>
    <mergeCell ref="G27:H27"/>
    <mergeCell ref="I27:K27"/>
    <mergeCell ref="V27:W27"/>
    <mergeCell ref="B23:E23"/>
    <mergeCell ref="G23:H23"/>
    <mergeCell ref="I23:K23"/>
    <mergeCell ref="B24:E24"/>
    <mergeCell ref="G24:H24"/>
    <mergeCell ref="I24:K24"/>
    <mergeCell ref="L23:M23"/>
    <mergeCell ref="L24:M24"/>
    <mergeCell ref="L25:M25"/>
    <mergeCell ref="L27:M27"/>
    <mergeCell ref="I30:K30"/>
    <mergeCell ref="Q27:R27"/>
    <mergeCell ref="S27:U27"/>
    <mergeCell ref="A17:K17"/>
    <mergeCell ref="B14:E14"/>
    <mergeCell ref="G14:H14"/>
    <mergeCell ref="I14:K14"/>
    <mergeCell ref="B15:E15"/>
    <mergeCell ref="G15:H15"/>
    <mergeCell ref="I15:K15"/>
    <mergeCell ref="B21:E21"/>
    <mergeCell ref="G21:H21"/>
    <mergeCell ref="I21:K21"/>
    <mergeCell ref="B22:E22"/>
    <mergeCell ref="G22:H22"/>
    <mergeCell ref="I22:K22"/>
    <mergeCell ref="B18:W18"/>
    <mergeCell ref="B19:E19"/>
    <mergeCell ref="G19:H19"/>
    <mergeCell ref="I19:K19"/>
    <mergeCell ref="V19:W19"/>
    <mergeCell ref="B20:E20"/>
    <mergeCell ref="G20:H20"/>
    <mergeCell ref="I20:K20"/>
    <mergeCell ref="V20:W20"/>
    <mergeCell ref="L20:M20"/>
    <mergeCell ref="L21:M21"/>
    <mergeCell ref="L22:M22"/>
    <mergeCell ref="V15:W15"/>
    <mergeCell ref="V14:W14"/>
    <mergeCell ref="S9:U9"/>
    <mergeCell ref="L7:M7"/>
    <mergeCell ref="L9:M9"/>
    <mergeCell ref="B12:E12"/>
    <mergeCell ref="G12:H12"/>
    <mergeCell ref="I12:K12"/>
    <mergeCell ref="B13:E13"/>
    <mergeCell ref="G13:H13"/>
    <mergeCell ref="I13:K13"/>
    <mergeCell ref="B10:E10"/>
    <mergeCell ref="G10:H10"/>
    <mergeCell ref="I10:K10"/>
    <mergeCell ref="B11:E11"/>
    <mergeCell ref="G11:H11"/>
    <mergeCell ref="I11:K11"/>
    <mergeCell ref="B16:E16"/>
    <mergeCell ref="G16:H16"/>
    <mergeCell ref="I16:K16"/>
    <mergeCell ref="L10:M10"/>
    <mergeCell ref="L11:M11"/>
    <mergeCell ref="L12:M12"/>
    <mergeCell ref="L13:M13"/>
    <mergeCell ref="L14:M14"/>
    <mergeCell ref="L15:M15"/>
    <mergeCell ref="L16:M16"/>
    <mergeCell ref="L17:M17"/>
    <mergeCell ref="L19:M19"/>
    <mergeCell ref="B5:E5"/>
    <mergeCell ref="G5:H5"/>
    <mergeCell ref="I5:K5"/>
    <mergeCell ref="B6:E6"/>
    <mergeCell ref="G6:H6"/>
    <mergeCell ref="I6:K6"/>
    <mergeCell ref="A1:W1"/>
    <mergeCell ref="G3:H3"/>
    <mergeCell ref="I3:K3"/>
    <mergeCell ref="V3:W3"/>
    <mergeCell ref="B4:W4"/>
    <mergeCell ref="B2:E3"/>
    <mergeCell ref="L3:M3"/>
    <mergeCell ref="L5:M5"/>
    <mergeCell ref="L6:M6"/>
    <mergeCell ref="A7:K7"/>
    <mergeCell ref="V7:W7"/>
    <mergeCell ref="B8:W8"/>
    <mergeCell ref="B9:E9"/>
    <mergeCell ref="G9:H9"/>
    <mergeCell ref="I9:K9"/>
    <mergeCell ref="V9:W9"/>
    <mergeCell ref="Q9:R9"/>
    <mergeCell ref="L38:M38"/>
    <mergeCell ref="L39:M39"/>
    <mergeCell ref="L40:M40"/>
    <mergeCell ref="L41:M41"/>
    <mergeCell ref="L42:M42"/>
    <mergeCell ref="L44:M44"/>
    <mergeCell ref="L45:M45"/>
    <mergeCell ref="L46:M46"/>
    <mergeCell ref="L47:M47"/>
    <mergeCell ref="L28:M28"/>
    <mergeCell ref="L29:M29"/>
    <mergeCell ref="L30:M30"/>
    <mergeCell ref="L31:M31"/>
    <mergeCell ref="L33:M33"/>
    <mergeCell ref="L34:M34"/>
    <mergeCell ref="L35:M35"/>
    <mergeCell ref="L36:M36"/>
    <mergeCell ref="L37:M37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51:M51"/>
    <mergeCell ref="L53:M53"/>
    <mergeCell ref="L54:M54"/>
    <mergeCell ref="L56:M56"/>
    <mergeCell ref="L58:M58"/>
    <mergeCell ref="L59:M59"/>
    <mergeCell ref="L60:M60"/>
    <mergeCell ref="L61:M61"/>
    <mergeCell ref="L62:M62"/>
    <mergeCell ref="L91:M91"/>
    <mergeCell ref="L94:M94"/>
    <mergeCell ref="L95:M95"/>
    <mergeCell ref="L96:M96"/>
    <mergeCell ref="L97:M97"/>
    <mergeCell ref="L98:M98"/>
    <mergeCell ref="L99:M99"/>
    <mergeCell ref="L100:M100"/>
    <mergeCell ref="L101:M101"/>
    <mergeCell ref="L72:M72"/>
    <mergeCell ref="L73:M73"/>
    <mergeCell ref="L74:M74"/>
    <mergeCell ref="L75:M75"/>
    <mergeCell ref="L76:M76"/>
    <mergeCell ref="L79:M79"/>
    <mergeCell ref="L86:M86"/>
    <mergeCell ref="L89:M89"/>
    <mergeCell ref="L90:M90"/>
    <mergeCell ref="L88:M88"/>
    <mergeCell ref="L132:M132"/>
    <mergeCell ref="L113:M113"/>
    <mergeCell ref="L114:M114"/>
    <mergeCell ref="L115:M115"/>
    <mergeCell ref="L116:M116"/>
    <mergeCell ref="L117:M117"/>
    <mergeCell ref="L118:M118"/>
    <mergeCell ref="L121:M121"/>
    <mergeCell ref="L122:M122"/>
    <mergeCell ref="L123:M123"/>
    <mergeCell ref="L102:M102"/>
    <mergeCell ref="L103:M103"/>
    <mergeCell ref="L104:M104"/>
    <mergeCell ref="L105:M105"/>
    <mergeCell ref="L106:M106"/>
    <mergeCell ref="L107:M107"/>
    <mergeCell ref="L108:M108"/>
    <mergeCell ref="L109:M109"/>
    <mergeCell ref="L110:M110"/>
    <mergeCell ref="L144:M144"/>
    <mergeCell ref="L145:M145"/>
    <mergeCell ref="L146:M146"/>
    <mergeCell ref="L147:M147"/>
    <mergeCell ref="L148:M148"/>
    <mergeCell ref="L149:M149"/>
    <mergeCell ref="L150:M150"/>
    <mergeCell ref="L151:M151"/>
    <mergeCell ref="L152:M152"/>
    <mergeCell ref="L133:M133"/>
    <mergeCell ref="L134:M134"/>
    <mergeCell ref="L135:M135"/>
    <mergeCell ref="L136:M136"/>
    <mergeCell ref="L137:M137"/>
    <mergeCell ref="L138:M138"/>
    <mergeCell ref="L139:M139"/>
    <mergeCell ref="L142:M142"/>
    <mergeCell ref="L143:M143"/>
    <mergeCell ref="L168:M168"/>
    <mergeCell ref="L169:M169"/>
    <mergeCell ref="L172:M172"/>
    <mergeCell ref="L173:M173"/>
    <mergeCell ref="L174:M174"/>
    <mergeCell ref="L175:M175"/>
    <mergeCell ref="L170:M170"/>
    <mergeCell ref="L153:M153"/>
    <mergeCell ref="L154:M154"/>
    <mergeCell ref="L155:M155"/>
    <mergeCell ref="L156:M156"/>
    <mergeCell ref="L157:M157"/>
    <mergeCell ref="L158:M158"/>
    <mergeCell ref="L159:M159"/>
    <mergeCell ref="L160:M160"/>
    <mergeCell ref="L163:M163"/>
    <mergeCell ref="L161:M161"/>
    <mergeCell ref="L194:M194"/>
    <mergeCell ref="L195:M195"/>
    <mergeCell ref="L196:M196"/>
    <mergeCell ref="L197:M197"/>
    <mergeCell ref="F2:L2"/>
    <mergeCell ref="Q2:W2"/>
    <mergeCell ref="Q73:R73"/>
    <mergeCell ref="S73:U73"/>
    <mergeCell ref="A77:K77"/>
    <mergeCell ref="L77:M77"/>
    <mergeCell ref="Q77:R77"/>
    <mergeCell ref="S77:U77"/>
    <mergeCell ref="L80:M80"/>
    <mergeCell ref="L81:M81"/>
    <mergeCell ref="L82:M82"/>
    <mergeCell ref="L83:M83"/>
    <mergeCell ref="L84:M84"/>
    <mergeCell ref="L85:M85"/>
    <mergeCell ref="L87:M87"/>
    <mergeCell ref="L183:M183"/>
    <mergeCell ref="L184:M184"/>
    <mergeCell ref="L185:M185"/>
    <mergeCell ref="L186:M186"/>
    <mergeCell ref="L187:M187"/>
    <mergeCell ref="L188:M188"/>
    <mergeCell ref="L189:M189"/>
    <mergeCell ref="L190:M190"/>
    <mergeCell ref="L192:M192"/>
    <mergeCell ref="L191:M191"/>
    <mergeCell ref="L165:M165"/>
    <mergeCell ref="L166:M166"/>
    <mergeCell ref="L167:M167"/>
    <mergeCell ref="A92:K92"/>
    <mergeCell ref="L92:M92"/>
    <mergeCell ref="Q92:R92"/>
    <mergeCell ref="S92:U92"/>
    <mergeCell ref="A119:K119"/>
    <mergeCell ref="L119:M119"/>
    <mergeCell ref="Q119:R119"/>
    <mergeCell ref="S119:U119"/>
    <mergeCell ref="A140:K140"/>
    <mergeCell ref="L140:M140"/>
    <mergeCell ref="Q140:R140"/>
    <mergeCell ref="S140:U140"/>
    <mergeCell ref="S84:U84"/>
    <mergeCell ref="S85:U85"/>
    <mergeCell ref="S87:U87"/>
    <mergeCell ref="S88:U88"/>
    <mergeCell ref="V80:W80"/>
    <mergeCell ref="V81:W81"/>
    <mergeCell ref="V82:W82"/>
    <mergeCell ref="V83:W83"/>
    <mergeCell ref="V84:W84"/>
    <mergeCell ref="V85:W85"/>
    <mergeCell ref="V87:W87"/>
    <mergeCell ref="V88:W88"/>
    <mergeCell ref="L124:M124"/>
    <mergeCell ref="L125:M125"/>
    <mergeCell ref="L126:M126"/>
    <mergeCell ref="L127:M127"/>
    <mergeCell ref="L128:M128"/>
    <mergeCell ref="L129:M129"/>
    <mergeCell ref="L130:M130"/>
    <mergeCell ref="L131:M1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2"/>
  <sheetViews>
    <sheetView showGridLines="0" topLeftCell="A4" workbookViewId="0">
      <selection activeCell="B13" sqref="B13:E13"/>
    </sheetView>
  </sheetViews>
  <sheetFormatPr baseColWidth="10" defaultRowHeight="14.4" x14ac:dyDescent="0.3"/>
  <cols>
    <col min="1" max="1" width="6.44140625" customWidth="1"/>
    <col min="2" max="3" width="9.88671875" customWidth="1"/>
    <col min="4" max="4" width="17" customWidth="1"/>
    <col min="5" max="5" width="10.44140625" customWidth="1"/>
    <col min="6" max="6" width="11" customWidth="1"/>
    <col min="7" max="7" width="8" customWidth="1"/>
    <col min="8" max="8" width="2.88671875" customWidth="1"/>
    <col min="9" max="9" width="10.33203125" customWidth="1"/>
    <col min="10" max="10" width="6.33203125" customWidth="1"/>
    <col min="11" max="11" width="2.5546875" customWidth="1"/>
    <col min="12" max="12" width="10.33203125" customWidth="1"/>
    <col min="13" max="13" width="8.33203125" customWidth="1"/>
    <col min="14" max="14" width="4.6640625" customWidth="1"/>
    <col min="15" max="15" width="12.5546875" hidden="1" customWidth="1"/>
    <col min="16" max="16" width="16.33203125" hidden="1" customWidth="1"/>
    <col min="17" max="17" width="13.5546875" hidden="1" customWidth="1"/>
    <col min="18" max="18" width="0" hidden="1" customWidth="1"/>
  </cols>
  <sheetData>
    <row r="1" spans="1:18" ht="21" customHeight="1" x14ac:dyDescent="0.3">
      <c r="A1" s="171"/>
      <c r="B1" s="172"/>
      <c r="C1" s="173"/>
      <c r="D1" s="169" t="s">
        <v>15</v>
      </c>
      <c r="E1" s="170"/>
      <c r="F1" s="170"/>
      <c r="G1" s="170"/>
      <c r="H1" s="170"/>
      <c r="I1" s="170"/>
      <c r="J1" s="170"/>
      <c r="K1" s="170"/>
      <c r="L1" s="187" t="s">
        <v>4</v>
      </c>
      <c r="M1" s="187"/>
    </row>
    <row r="2" spans="1:18" ht="21" customHeight="1" x14ac:dyDescent="0.3">
      <c r="A2" s="174"/>
      <c r="B2" s="175"/>
      <c r="C2" s="176"/>
      <c r="D2" s="169"/>
      <c r="E2" s="170"/>
      <c r="F2" s="170"/>
      <c r="G2" s="170"/>
      <c r="H2" s="170"/>
      <c r="I2" s="170"/>
      <c r="J2" s="170"/>
      <c r="K2" s="170"/>
      <c r="L2" s="188" t="s">
        <v>5</v>
      </c>
      <c r="M2" s="188"/>
      <c r="Q2" s="26"/>
    </row>
    <row r="3" spans="1:18" ht="21" customHeight="1" x14ac:dyDescent="0.3">
      <c r="A3" s="177"/>
      <c r="B3" s="178"/>
      <c r="C3" s="179"/>
      <c r="D3" s="169"/>
      <c r="E3" s="170"/>
      <c r="F3" s="170"/>
      <c r="G3" s="170"/>
      <c r="H3" s="170"/>
      <c r="I3" s="170"/>
      <c r="J3" s="170"/>
      <c r="K3" s="170"/>
      <c r="L3" s="189">
        <v>41130</v>
      </c>
      <c r="M3" s="189"/>
      <c r="Q3" s="28"/>
    </row>
    <row r="4" spans="1:18" ht="8.25" customHeight="1" x14ac:dyDescent="0.3"/>
    <row r="5" spans="1:18" ht="15.6" x14ac:dyDescent="0.3">
      <c r="A5" s="9" t="s">
        <v>8</v>
      </c>
      <c r="B5" s="6"/>
      <c r="C5" s="184" t="s">
        <v>34</v>
      </c>
      <c r="D5" s="185"/>
      <c r="E5" s="185"/>
      <c r="F5" s="185"/>
      <c r="G5" s="15" t="s">
        <v>11</v>
      </c>
      <c r="I5" s="11"/>
      <c r="J5" s="181" t="s">
        <v>185</v>
      </c>
      <c r="K5" s="182"/>
      <c r="L5" s="182"/>
      <c r="M5" s="183"/>
      <c r="Q5" s="28"/>
    </row>
    <row r="6" spans="1:18" ht="15" customHeight="1" x14ac:dyDescent="0.3">
      <c r="A6" s="9" t="s">
        <v>9</v>
      </c>
      <c r="B6" s="6"/>
      <c r="C6" s="186" t="s">
        <v>31</v>
      </c>
      <c r="D6" s="186"/>
      <c r="E6" s="186"/>
      <c r="F6" s="186"/>
      <c r="I6" s="7"/>
      <c r="J6" s="192" t="s">
        <v>187</v>
      </c>
      <c r="K6" s="193"/>
      <c r="L6" s="193"/>
      <c r="M6" s="194"/>
      <c r="N6" s="6"/>
    </row>
    <row r="7" spans="1:18" ht="15.75" customHeight="1" x14ac:dyDescent="0.3">
      <c r="A7" s="9" t="s">
        <v>10</v>
      </c>
      <c r="B7" s="6"/>
      <c r="C7" s="10" t="s">
        <v>209</v>
      </c>
      <c r="D7" s="10"/>
      <c r="E7" s="10"/>
      <c r="F7" s="10"/>
      <c r="H7" s="11"/>
      <c r="I7" s="12" t="s">
        <v>0</v>
      </c>
      <c r="J7" s="195"/>
      <c r="K7" s="196"/>
      <c r="L7" s="196"/>
      <c r="M7" s="197"/>
      <c r="O7" s="22" t="s">
        <v>26</v>
      </c>
      <c r="Q7" s="28"/>
    </row>
    <row r="8" spans="1:18" ht="10.5" customHeight="1" x14ac:dyDescent="0.3"/>
    <row r="9" spans="1:18" ht="15" customHeight="1" x14ac:dyDescent="0.3">
      <c r="A9" s="198" t="s">
        <v>86</v>
      </c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200"/>
    </row>
    <row r="10" spans="1:18" x14ac:dyDescent="0.3">
      <c r="A10" s="47" t="s">
        <v>12</v>
      </c>
      <c r="B10" s="180" t="s">
        <v>1</v>
      </c>
      <c r="C10" s="180"/>
      <c r="D10" s="180"/>
      <c r="E10" s="180"/>
      <c r="F10" s="47" t="s">
        <v>17</v>
      </c>
      <c r="G10" s="190" t="s">
        <v>18</v>
      </c>
      <c r="H10" s="191"/>
      <c r="I10" s="180" t="s">
        <v>19</v>
      </c>
      <c r="J10" s="180"/>
      <c r="K10" s="180"/>
      <c r="L10" s="180" t="s">
        <v>2</v>
      </c>
      <c r="M10" s="180"/>
      <c r="O10" t="s">
        <v>27</v>
      </c>
      <c r="Q10" s="29"/>
    </row>
    <row r="11" spans="1:18" ht="14.25" customHeight="1" x14ac:dyDescent="0.3">
      <c r="A11" s="21" t="s">
        <v>29</v>
      </c>
      <c r="B11" s="144" t="s">
        <v>81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6"/>
      <c r="Q11" s="28"/>
    </row>
    <row r="12" spans="1:18" s="24" customFormat="1" ht="43.5" customHeight="1" x14ac:dyDescent="0.3">
      <c r="A12" s="46" t="s">
        <v>181</v>
      </c>
      <c r="B12" s="136" t="s">
        <v>210</v>
      </c>
      <c r="C12" s="137"/>
      <c r="D12" s="137"/>
      <c r="E12" s="138"/>
      <c r="F12" s="23" t="s">
        <v>177</v>
      </c>
      <c r="G12" s="139">
        <v>1</v>
      </c>
      <c r="H12" s="140"/>
      <c r="I12" s="141">
        <v>2800000</v>
      </c>
      <c r="J12" s="142"/>
      <c r="K12" s="143"/>
      <c r="L12" s="141">
        <f t="shared" ref="L12:L20" si="0">+G12*I12</f>
        <v>2800000</v>
      </c>
      <c r="M12" s="143"/>
      <c r="O12" s="25">
        <v>80000</v>
      </c>
      <c r="P12" s="26" t="e">
        <f>+#REF!*O12</f>
        <v>#REF!</v>
      </c>
      <c r="Q12" s="30" t="e">
        <f>+#REF!-P12</f>
        <v>#REF!</v>
      </c>
      <c r="R12" s="24" t="s">
        <v>47</v>
      </c>
    </row>
    <row r="13" spans="1:18" s="24" customFormat="1" ht="48.75" customHeight="1" x14ac:dyDescent="0.3">
      <c r="A13" s="46" t="s">
        <v>76</v>
      </c>
      <c r="B13" s="136" t="s">
        <v>202</v>
      </c>
      <c r="C13" s="137"/>
      <c r="D13" s="137"/>
      <c r="E13" s="138"/>
      <c r="F13" s="23" t="s">
        <v>177</v>
      </c>
      <c r="G13" s="139">
        <v>1</v>
      </c>
      <c r="H13" s="140"/>
      <c r="I13" s="141">
        <v>210000</v>
      </c>
      <c r="J13" s="142"/>
      <c r="K13" s="143"/>
      <c r="L13" s="141">
        <f t="shared" si="0"/>
        <v>210000</v>
      </c>
      <c r="M13" s="143"/>
      <c r="O13" s="25">
        <v>47000</v>
      </c>
      <c r="P13" s="26" t="e">
        <f>+#REF!*O13</f>
        <v>#REF!</v>
      </c>
      <c r="Q13" s="30" t="e">
        <f>+#REF!-P13</f>
        <v>#REF!</v>
      </c>
      <c r="R13" s="24" t="s">
        <v>46</v>
      </c>
    </row>
    <row r="14" spans="1:18" s="24" customFormat="1" ht="15.75" customHeight="1" x14ac:dyDescent="0.3">
      <c r="A14" s="46" t="s">
        <v>32</v>
      </c>
      <c r="B14" s="136" t="s">
        <v>203</v>
      </c>
      <c r="C14" s="137"/>
      <c r="D14" s="137"/>
      <c r="E14" s="138"/>
      <c r="F14" s="23" t="s">
        <v>177</v>
      </c>
      <c r="G14" s="139">
        <v>1</v>
      </c>
      <c r="H14" s="140"/>
      <c r="I14" s="141">
        <v>340000</v>
      </c>
      <c r="J14" s="142"/>
      <c r="K14" s="143"/>
      <c r="L14" s="141">
        <f t="shared" si="0"/>
        <v>340000</v>
      </c>
      <c r="M14" s="143"/>
      <c r="O14" s="25">
        <v>750000</v>
      </c>
      <c r="P14" s="26">
        <f>+G12*O14</f>
        <v>750000</v>
      </c>
      <c r="Q14" s="30">
        <f>+L12-P14</f>
        <v>2050000</v>
      </c>
      <c r="R14" s="24" t="s">
        <v>47</v>
      </c>
    </row>
    <row r="15" spans="1:18" s="24" customFormat="1" ht="15.75" customHeight="1" x14ac:dyDescent="0.3">
      <c r="A15" s="46" t="s">
        <v>91</v>
      </c>
      <c r="B15" s="136" t="s">
        <v>204</v>
      </c>
      <c r="C15" s="137"/>
      <c r="D15" s="137"/>
      <c r="E15" s="138"/>
      <c r="F15" s="23" t="s">
        <v>178</v>
      </c>
      <c r="G15" s="139">
        <v>1</v>
      </c>
      <c r="H15" s="140"/>
      <c r="I15" s="141">
        <v>300000</v>
      </c>
      <c r="J15" s="142"/>
      <c r="K15" s="143"/>
      <c r="L15" s="141">
        <f t="shared" si="0"/>
        <v>300000</v>
      </c>
      <c r="M15" s="143"/>
      <c r="O15" s="25">
        <v>750000</v>
      </c>
      <c r="P15" s="26">
        <f t="shared" ref="P15:P20" si="1">+G13*O15</f>
        <v>750000</v>
      </c>
      <c r="Q15" s="30">
        <f t="shared" ref="Q15:Q20" si="2">+L13-P15</f>
        <v>-540000</v>
      </c>
      <c r="R15" s="24" t="s">
        <v>47</v>
      </c>
    </row>
    <row r="16" spans="1:18" s="24" customFormat="1" ht="15.75" customHeight="1" x14ac:dyDescent="0.3">
      <c r="A16" s="46" t="s">
        <v>39</v>
      </c>
      <c r="B16" s="136" t="s">
        <v>205</v>
      </c>
      <c r="C16" s="137"/>
      <c r="D16" s="137"/>
      <c r="E16" s="138"/>
      <c r="F16" s="23" t="s">
        <v>88</v>
      </c>
      <c r="G16" s="139">
        <v>33</v>
      </c>
      <c r="H16" s="140"/>
      <c r="I16" s="141">
        <v>80000</v>
      </c>
      <c r="J16" s="142"/>
      <c r="K16" s="143"/>
      <c r="L16" s="141">
        <f t="shared" si="0"/>
        <v>2640000</v>
      </c>
      <c r="M16" s="143"/>
      <c r="O16" s="25">
        <v>750000</v>
      </c>
      <c r="P16" s="26">
        <f t="shared" si="1"/>
        <v>750000</v>
      </c>
      <c r="Q16" s="30">
        <f t="shared" si="2"/>
        <v>-410000</v>
      </c>
      <c r="R16" s="24" t="s">
        <v>47</v>
      </c>
    </row>
    <row r="17" spans="1:18" s="24" customFormat="1" ht="15.75" customHeight="1" x14ac:dyDescent="0.3">
      <c r="A17" s="46" t="s">
        <v>40</v>
      </c>
      <c r="B17" s="136" t="s">
        <v>206</v>
      </c>
      <c r="C17" s="137"/>
      <c r="D17" s="137"/>
      <c r="E17" s="138"/>
      <c r="F17" s="23" t="s">
        <v>88</v>
      </c>
      <c r="G17" s="139">
        <v>6.5</v>
      </c>
      <c r="H17" s="140"/>
      <c r="I17" s="141">
        <v>80000</v>
      </c>
      <c r="J17" s="142"/>
      <c r="K17" s="143"/>
      <c r="L17" s="141">
        <f t="shared" si="0"/>
        <v>520000</v>
      </c>
      <c r="M17" s="143"/>
      <c r="O17" s="25">
        <v>750000</v>
      </c>
      <c r="P17" s="26">
        <f t="shared" si="1"/>
        <v>750000</v>
      </c>
      <c r="Q17" s="30">
        <f t="shared" si="2"/>
        <v>-450000</v>
      </c>
      <c r="R17" s="24" t="s">
        <v>47</v>
      </c>
    </row>
    <row r="18" spans="1:18" s="24" customFormat="1" ht="37.5" customHeight="1" x14ac:dyDescent="0.3">
      <c r="A18" s="46" t="s">
        <v>182</v>
      </c>
      <c r="B18" s="136" t="s">
        <v>207</v>
      </c>
      <c r="C18" s="137"/>
      <c r="D18" s="137"/>
      <c r="E18" s="138"/>
      <c r="F18" s="23" t="s">
        <v>180</v>
      </c>
      <c r="G18" s="139">
        <v>7.5</v>
      </c>
      <c r="H18" s="140"/>
      <c r="I18" s="141">
        <v>80000</v>
      </c>
      <c r="J18" s="142"/>
      <c r="K18" s="143"/>
      <c r="L18" s="141">
        <f t="shared" si="0"/>
        <v>600000</v>
      </c>
      <c r="M18" s="143"/>
      <c r="O18" s="25">
        <v>750000</v>
      </c>
      <c r="P18" s="26">
        <f t="shared" si="1"/>
        <v>24750000</v>
      </c>
      <c r="Q18" s="30">
        <f t="shared" si="2"/>
        <v>-22110000</v>
      </c>
      <c r="R18" s="24" t="s">
        <v>47</v>
      </c>
    </row>
    <row r="19" spans="1:18" s="24" customFormat="1" ht="15.75" customHeight="1" x14ac:dyDescent="0.3">
      <c r="A19" s="46" t="s">
        <v>183</v>
      </c>
      <c r="B19" s="136" t="s">
        <v>208</v>
      </c>
      <c r="C19" s="137"/>
      <c r="D19" s="137"/>
      <c r="E19" s="138"/>
      <c r="F19" s="23" t="s">
        <v>186</v>
      </c>
      <c r="G19" s="139">
        <v>1</v>
      </c>
      <c r="H19" s="140"/>
      <c r="I19" s="141">
        <v>450000</v>
      </c>
      <c r="J19" s="142"/>
      <c r="K19" s="143"/>
      <c r="L19" s="141">
        <f t="shared" si="0"/>
        <v>450000</v>
      </c>
      <c r="M19" s="143"/>
      <c r="O19" s="25">
        <v>750000</v>
      </c>
      <c r="P19" s="26">
        <f t="shared" si="1"/>
        <v>4875000</v>
      </c>
      <c r="Q19" s="30">
        <f t="shared" si="2"/>
        <v>-4355000</v>
      </c>
      <c r="R19" s="24" t="s">
        <v>47</v>
      </c>
    </row>
    <row r="20" spans="1:18" s="24" customFormat="1" ht="32.25" customHeight="1" thickBot="1" x14ac:dyDescent="0.35">
      <c r="A20" s="46" t="s">
        <v>184</v>
      </c>
      <c r="B20" s="136" t="s">
        <v>188</v>
      </c>
      <c r="C20" s="137"/>
      <c r="D20" s="137"/>
      <c r="E20" s="138"/>
      <c r="F20" s="23" t="s">
        <v>88</v>
      </c>
      <c r="G20" s="139">
        <v>4.5</v>
      </c>
      <c r="H20" s="140"/>
      <c r="I20" s="141">
        <v>280000</v>
      </c>
      <c r="J20" s="142"/>
      <c r="K20" s="143"/>
      <c r="L20" s="141">
        <f t="shared" si="0"/>
        <v>1260000</v>
      </c>
      <c r="M20" s="143"/>
      <c r="O20" s="25">
        <v>750000</v>
      </c>
      <c r="P20" s="26">
        <f t="shared" si="1"/>
        <v>5625000</v>
      </c>
      <c r="Q20" s="30">
        <f t="shared" si="2"/>
        <v>-5025000</v>
      </c>
      <c r="R20" s="24" t="s">
        <v>47</v>
      </c>
    </row>
    <row r="21" spans="1:18" s="24" customFormat="1" ht="30.75" customHeight="1" thickBot="1" x14ac:dyDescent="0.35">
      <c r="A21" s="49" t="s">
        <v>20</v>
      </c>
      <c r="B21" s="49"/>
      <c r="C21" s="49"/>
      <c r="D21" s="49"/>
      <c r="E21" s="49"/>
      <c r="F21" s="49"/>
      <c r="G21" s="49"/>
      <c r="H21" s="49"/>
      <c r="I21" s="49"/>
      <c r="J21" s="49"/>
      <c r="K21" s="50"/>
      <c r="L21" s="147">
        <f>SUM(L12:M20)</f>
        <v>9120000</v>
      </c>
      <c r="M21" s="148"/>
      <c r="O21" s="25">
        <v>750000</v>
      </c>
      <c r="P21" s="26">
        <f>+G13*O21</f>
        <v>750000</v>
      </c>
      <c r="Q21" s="30">
        <f>+L13-P21</f>
        <v>-540000</v>
      </c>
      <c r="R21" s="24" t="s">
        <v>47</v>
      </c>
    </row>
    <row r="22" spans="1:18" s="24" customFormat="1" ht="30.75" customHeight="1" x14ac:dyDescent="0.3">
      <c r="A22" s="42"/>
      <c r="B22" s="2"/>
      <c r="C22" s="2"/>
      <c r="D22" s="2"/>
      <c r="E22" s="2"/>
      <c r="F22" s="154" t="s">
        <v>14</v>
      </c>
      <c r="G22" s="155"/>
      <c r="H22" s="155"/>
      <c r="I22" s="155"/>
      <c r="J22" s="155"/>
      <c r="K22" s="156"/>
      <c r="L22" s="149">
        <f>+L21</f>
        <v>9120000</v>
      </c>
      <c r="M22" s="150"/>
      <c r="N22"/>
      <c r="O22" s="25">
        <v>750000</v>
      </c>
      <c r="P22" s="26" t="e">
        <f>+#REF!*O22</f>
        <v>#REF!</v>
      </c>
      <c r="Q22" s="30" t="e">
        <f>+#REF!-P22</f>
        <v>#REF!</v>
      </c>
      <c r="R22" s="24" t="s">
        <v>47</v>
      </c>
    </row>
    <row r="23" spans="1:18" s="24" customFormat="1" ht="30.75" customHeight="1" x14ac:dyDescent="0.3">
      <c r="A23" s="42"/>
      <c r="B23" s="2"/>
      <c r="C23" s="2"/>
      <c r="D23" s="2"/>
      <c r="E23" s="2"/>
      <c r="F23" s="19" t="s">
        <v>23</v>
      </c>
      <c r="G23" s="20"/>
      <c r="H23" s="20"/>
      <c r="I23" s="20"/>
      <c r="J23" s="151">
        <v>0.08</v>
      </c>
      <c r="K23" s="151"/>
      <c r="L23" s="152">
        <f>+L22*J23</f>
        <v>729600</v>
      </c>
      <c r="M23" s="153"/>
      <c r="N23"/>
      <c r="O23" s="25">
        <v>750000</v>
      </c>
      <c r="P23" s="26" t="e">
        <f>+#REF!*O23</f>
        <v>#REF!</v>
      </c>
      <c r="Q23" s="30" t="e">
        <f>+#REF!-P23</f>
        <v>#REF!</v>
      </c>
      <c r="R23" s="24" t="s">
        <v>47</v>
      </c>
    </row>
    <row r="24" spans="1:18" s="24" customFormat="1" ht="30.75" customHeight="1" x14ac:dyDescent="0.3">
      <c r="A24" s="42"/>
      <c r="B24" s="2"/>
      <c r="C24" s="2"/>
      <c r="D24" s="2"/>
      <c r="E24" s="2"/>
      <c r="F24" s="19" t="s">
        <v>21</v>
      </c>
      <c r="G24" s="20"/>
      <c r="H24" s="20"/>
      <c r="I24" s="20"/>
      <c r="J24" s="151">
        <v>0.03</v>
      </c>
      <c r="K24" s="151"/>
      <c r="L24" s="152">
        <f>+L22*J24</f>
        <v>273600</v>
      </c>
      <c r="M24" s="153"/>
      <c r="N24"/>
      <c r="O24" s="25">
        <v>750000</v>
      </c>
      <c r="P24" s="26">
        <f>+G14*O24</f>
        <v>750000</v>
      </c>
      <c r="Q24" s="30">
        <f>+L14-P24</f>
        <v>-410000</v>
      </c>
      <c r="R24" s="24" t="s">
        <v>47</v>
      </c>
    </row>
    <row r="25" spans="1:18" ht="15.75" customHeight="1" x14ac:dyDescent="0.3">
      <c r="A25" s="42"/>
      <c r="B25" s="2"/>
      <c r="C25" s="2"/>
      <c r="D25" s="2"/>
      <c r="E25" s="2"/>
      <c r="F25" s="19" t="s">
        <v>22</v>
      </c>
      <c r="G25" s="20"/>
      <c r="H25" s="20"/>
      <c r="I25" s="20"/>
      <c r="J25" s="151">
        <v>0.05</v>
      </c>
      <c r="K25" s="151"/>
      <c r="L25" s="152">
        <f>+L22*J25</f>
        <v>456000</v>
      </c>
      <c r="M25" s="153"/>
      <c r="P25" s="26">
        <f>+G21*O25</f>
        <v>0</v>
      </c>
      <c r="Q25" s="30"/>
    </row>
    <row r="26" spans="1:18" ht="15.75" customHeight="1" x14ac:dyDescent="0.3">
      <c r="A26" s="42"/>
      <c r="B26" s="2"/>
      <c r="C26" s="2"/>
      <c r="E26" s="2"/>
      <c r="F26" s="19" t="s">
        <v>25</v>
      </c>
      <c r="G26" s="20"/>
      <c r="H26" s="20"/>
      <c r="I26" s="20"/>
      <c r="J26" s="151">
        <v>0.16</v>
      </c>
      <c r="K26" s="151"/>
      <c r="L26" s="152">
        <f>+L25*J26</f>
        <v>72960</v>
      </c>
      <c r="M26" s="153"/>
      <c r="P26" s="26"/>
      <c r="Q26" s="30"/>
    </row>
    <row r="27" spans="1:18" ht="15.75" customHeight="1" x14ac:dyDescent="0.3">
      <c r="A27" s="42"/>
      <c r="B27" s="2"/>
      <c r="C27" s="2"/>
      <c r="D27" s="2"/>
      <c r="E27" s="2"/>
      <c r="F27" s="164" t="s">
        <v>6</v>
      </c>
      <c r="G27" s="165"/>
      <c r="H27" s="165"/>
      <c r="I27" s="165"/>
      <c r="J27" s="165"/>
      <c r="K27" s="166"/>
      <c r="L27" s="167">
        <f>SUM(L22:M26)</f>
        <v>10652160</v>
      </c>
      <c r="M27" s="168"/>
      <c r="P27" s="26"/>
      <c r="Q27" s="30"/>
    </row>
    <row r="28" spans="1:18" ht="15.75" customHeight="1" x14ac:dyDescent="0.3">
      <c r="A28" s="13"/>
      <c r="B28" s="2"/>
      <c r="C28" s="2"/>
      <c r="D28" s="2"/>
      <c r="E28" s="2"/>
      <c r="F28" s="1"/>
      <c r="G28" s="1"/>
      <c r="H28" s="1"/>
      <c r="I28" s="5"/>
      <c r="J28" s="5"/>
      <c r="K28" s="5"/>
      <c r="L28" s="5"/>
      <c r="M28" s="5"/>
      <c r="P28" s="26"/>
      <c r="Q28" s="30"/>
    </row>
    <row r="29" spans="1:18" ht="18" customHeight="1" x14ac:dyDescent="0.3">
      <c r="A29" s="1"/>
      <c r="O29" s="27"/>
      <c r="P29" s="27"/>
      <c r="Q29" s="30"/>
    </row>
    <row r="30" spans="1:18" ht="18" customHeight="1" x14ac:dyDescent="0.3">
      <c r="A30" s="1"/>
      <c r="P30" s="27"/>
    </row>
    <row r="31" spans="1:18" ht="18" customHeight="1" x14ac:dyDescent="0.3">
      <c r="A31" s="157" t="s">
        <v>24</v>
      </c>
      <c r="B31" s="157"/>
      <c r="C31" s="158"/>
      <c r="D31" s="159"/>
      <c r="E31" s="159"/>
      <c r="F31" s="159"/>
      <c r="G31" s="159"/>
      <c r="H31" s="159"/>
      <c r="I31" s="159"/>
      <c r="J31" s="159"/>
      <c r="K31" s="159"/>
      <c r="L31" s="159"/>
      <c r="M31" s="160"/>
    </row>
    <row r="32" spans="1:18" ht="18" customHeight="1" x14ac:dyDescent="0.3">
      <c r="A32" s="157" t="s">
        <v>7</v>
      </c>
      <c r="B32" s="157"/>
      <c r="C32" s="158" t="s">
        <v>28</v>
      </c>
      <c r="D32" s="159"/>
      <c r="E32" s="159"/>
      <c r="F32" s="159"/>
      <c r="G32" s="159"/>
      <c r="H32" s="159"/>
      <c r="I32" s="159"/>
      <c r="J32" s="159"/>
      <c r="K32" s="159"/>
      <c r="L32" s="159"/>
      <c r="M32" s="160"/>
    </row>
    <row r="33" spans="1:16" ht="18" customHeight="1" x14ac:dyDescent="0.3">
      <c r="A33" s="157" t="s">
        <v>3</v>
      </c>
      <c r="B33" s="157"/>
      <c r="C33" s="161"/>
      <c r="D33" s="162"/>
      <c r="E33" s="162"/>
      <c r="F33" s="162"/>
      <c r="G33" s="162"/>
      <c r="H33" s="162"/>
      <c r="I33" s="162"/>
      <c r="J33" s="162"/>
      <c r="K33" s="162"/>
      <c r="L33" s="162"/>
      <c r="M33" s="163"/>
      <c r="P33" s="27"/>
    </row>
    <row r="34" spans="1:16" ht="18" customHeight="1" x14ac:dyDescent="0.3">
      <c r="A34" s="36"/>
      <c r="B34" s="36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P34" s="27"/>
    </row>
    <row r="35" spans="1:16" ht="18" customHeight="1" x14ac:dyDescent="0.3">
      <c r="A35" s="36"/>
      <c r="B35" s="36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P35" s="27"/>
    </row>
    <row r="36" spans="1:16" ht="18" customHeight="1" x14ac:dyDescent="0.3">
      <c r="A36" s="36"/>
      <c r="B36" s="36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P36" s="27"/>
    </row>
    <row r="37" spans="1:16" ht="18" customHeight="1" x14ac:dyDescent="0.3">
      <c r="A37" s="14" t="s">
        <v>16</v>
      </c>
      <c r="I37" s="4"/>
      <c r="J37" s="4"/>
      <c r="P37" s="27"/>
    </row>
    <row r="38" spans="1:16" ht="10.5" customHeight="1" x14ac:dyDescent="0.3">
      <c r="A38" t="s">
        <v>13</v>
      </c>
    </row>
    <row r="39" spans="1:16" ht="20.25" customHeight="1" x14ac:dyDescent="0.3"/>
    <row r="40" spans="1:16" ht="27.75" customHeight="1" x14ac:dyDescent="0.3">
      <c r="A40" s="17"/>
    </row>
    <row r="41" spans="1:16" ht="22.5" customHeight="1" x14ac:dyDescent="0.3">
      <c r="A41" s="48"/>
    </row>
    <row r="42" spans="1:16" ht="54" customHeight="1" x14ac:dyDescent="0.3"/>
  </sheetData>
  <mergeCells count="70">
    <mergeCell ref="C5:F5"/>
    <mergeCell ref="J5:M5"/>
    <mergeCell ref="A1:C3"/>
    <mergeCell ref="D1:K3"/>
    <mergeCell ref="L1:M1"/>
    <mergeCell ref="L2:M2"/>
    <mergeCell ref="L3:M3"/>
    <mergeCell ref="B13:E13"/>
    <mergeCell ref="G13:H13"/>
    <mergeCell ref="I13:K13"/>
    <mergeCell ref="L13:M13"/>
    <mergeCell ref="C6:F6"/>
    <mergeCell ref="J6:M7"/>
    <mergeCell ref="A9:M9"/>
    <mergeCell ref="B10:E10"/>
    <mergeCell ref="G10:H10"/>
    <mergeCell ref="I10:K10"/>
    <mergeCell ref="L10:M10"/>
    <mergeCell ref="B11:M11"/>
    <mergeCell ref="B12:E12"/>
    <mergeCell ref="G12:H12"/>
    <mergeCell ref="I12:K12"/>
    <mergeCell ref="L12:M12"/>
    <mergeCell ref="B14:E14"/>
    <mergeCell ref="G14:H14"/>
    <mergeCell ref="I14:K14"/>
    <mergeCell ref="L14:M14"/>
    <mergeCell ref="B15:E15"/>
    <mergeCell ref="G15:H15"/>
    <mergeCell ref="I15:K15"/>
    <mergeCell ref="L15:M15"/>
    <mergeCell ref="B16:E16"/>
    <mergeCell ref="G16:H16"/>
    <mergeCell ref="I16:K16"/>
    <mergeCell ref="L16:M16"/>
    <mergeCell ref="B17:E17"/>
    <mergeCell ref="G17:H17"/>
    <mergeCell ref="I17:K17"/>
    <mergeCell ref="L17:M17"/>
    <mergeCell ref="F22:K22"/>
    <mergeCell ref="L22:M22"/>
    <mergeCell ref="B18:E18"/>
    <mergeCell ref="G18:H18"/>
    <mergeCell ref="I18:K18"/>
    <mergeCell ref="L18:M18"/>
    <mergeCell ref="B19:E19"/>
    <mergeCell ref="G19:H19"/>
    <mergeCell ref="I19:K19"/>
    <mergeCell ref="L19:M19"/>
    <mergeCell ref="B20:E20"/>
    <mergeCell ref="G20:H20"/>
    <mergeCell ref="I20:K20"/>
    <mergeCell ref="L20:M20"/>
    <mergeCell ref="L21:M21"/>
    <mergeCell ref="J23:K23"/>
    <mergeCell ref="L23:M23"/>
    <mergeCell ref="J24:K24"/>
    <mergeCell ref="L24:M24"/>
    <mergeCell ref="J25:K25"/>
    <mergeCell ref="L25:M25"/>
    <mergeCell ref="A32:B32"/>
    <mergeCell ref="C32:M32"/>
    <mergeCell ref="A33:B33"/>
    <mergeCell ref="C33:M33"/>
    <mergeCell ref="J26:K26"/>
    <mergeCell ref="L26:M26"/>
    <mergeCell ref="F27:K27"/>
    <mergeCell ref="L27:M27"/>
    <mergeCell ref="A31:B31"/>
    <mergeCell ref="C31:M3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256" scale="80" orientation="portrait" r:id="rId1"/>
  <headerFooter>
    <oddFooter>&amp;LAREA VITAL S.A.S.  NIT 900.266.154-2 CALLE 134 BIS No. 19 -75 /  Tel 519 09 55  Bogotá D.C., Colombia&amp;RPágina 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"/>
  <sheetViews>
    <sheetView workbookViewId="0">
      <selection activeCell="B32" sqref="B32:E32"/>
    </sheetView>
  </sheetViews>
  <sheetFormatPr baseColWidth="10" defaultRowHeight="14.4" x14ac:dyDescent="0.3"/>
  <cols>
    <col min="1" max="1" width="6.44140625" customWidth="1"/>
    <col min="2" max="3" width="9.88671875" customWidth="1"/>
    <col min="4" max="4" width="17" customWidth="1"/>
    <col min="5" max="5" width="10.44140625" customWidth="1"/>
    <col min="6" max="6" width="11" customWidth="1"/>
    <col min="7" max="7" width="8" customWidth="1"/>
    <col min="8" max="8" width="2.33203125" customWidth="1"/>
    <col min="9" max="9" width="10.33203125" customWidth="1"/>
    <col min="10" max="10" width="6.33203125" customWidth="1"/>
    <col min="11" max="11" width="2.5546875" customWidth="1"/>
    <col min="12" max="12" width="10.33203125" customWidth="1"/>
    <col min="13" max="13" width="8.33203125" customWidth="1"/>
  </cols>
  <sheetData>
    <row r="1" spans="1:13" x14ac:dyDescent="0.3">
      <c r="A1" s="171"/>
      <c r="B1" s="172"/>
      <c r="C1" s="173"/>
      <c r="D1" s="169" t="s">
        <v>15</v>
      </c>
      <c r="E1" s="170"/>
      <c r="F1" s="170"/>
      <c r="G1" s="170"/>
      <c r="H1" s="170"/>
      <c r="I1" s="170"/>
      <c r="J1" s="170"/>
      <c r="K1" s="170"/>
      <c r="L1" s="187" t="s">
        <v>4</v>
      </c>
      <c r="M1" s="187"/>
    </row>
    <row r="2" spans="1:13" x14ac:dyDescent="0.3">
      <c r="A2" s="174"/>
      <c r="B2" s="175"/>
      <c r="C2" s="176"/>
      <c r="D2" s="169"/>
      <c r="E2" s="170"/>
      <c r="F2" s="170"/>
      <c r="G2" s="170"/>
      <c r="H2" s="170"/>
      <c r="I2" s="170"/>
      <c r="J2" s="170"/>
      <c r="K2" s="170"/>
      <c r="L2" s="188" t="s">
        <v>5</v>
      </c>
      <c r="M2" s="188"/>
    </row>
    <row r="3" spans="1:13" x14ac:dyDescent="0.3">
      <c r="A3" s="177"/>
      <c r="B3" s="178"/>
      <c r="C3" s="179"/>
      <c r="D3" s="169"/>
      <c r="E3" s="170"/>
      <c r="F3" s="170"/>
      <c r="G3" s="170"/>
      <c r="H3" s="170"/>
      <c r="I3" s="170"/>
      <c r="J3" s="170"/>
      <c r="K3" s="170"/>
      <c r="L3" s="189">
        <v>41130</v>
      </c>
      <c r="M3" s="189"/>
    </row>
    <row r="5" spans="1:13" ht="15.6" x14ac:dyDescent="0.3">
      <c r="A5" s="9" t="s">
        <v>8</v>
      </c>
      <c r="B5" s="6"/>
      <c r="C5" s="184" t="s">
        <v>34</v>
      </c>
      <c r="D5" s="185"/>
      <c r="E5" s="185"/>
      <c r="F5" s="185"/>
      <c r="G5" s="15" t="s">
        <v>11</v>
      </c>
      <c r="I5" s="11"/>
      <c r="J5" s="181" t="s">
        <v>36</v>
      </c>
      <c r="K5" s="182"/>
      <c r="L5" s="182"/>
      <c r="M5" s="183"/>
    </row>
    <row r="6" spans="1:13" ht="21" x14ac:dyDescent="0.3">
      <c r="A6" s="9" t="s">
        <v>9</v>
      </c>
      <c r="B6" s="6"/>
      <c r="C6" s="186" t="s">
        <v>31</v>
      </c>
      <c r="D6" s="186"/>
      <c r="E6" s="186"/>
      <c r="F6" s="186"/>
      <c r="I6" s="7"/>
      <c r="J6" s="8"/>
      <c r="K6" s="12"/>
      <c r="L6" s="8"/>
      <c r="M6" s="8"/>
    </row>
    <row r="7" spans="1:13" ht="15.6" x14ac:dyDescent="0.3">
      <c r="A7" s="9" t="s">
        <v>10</v>
      </c>
      <c r="B7" s="6"/>
      <c r="C7" s="10" t="s">
        <v>35</v>
      </c>
      <c r="D7" s="10"/>
      <c r="E7" s="10"/>
      <c r="F7" s="10"/>
      <c r="H7" s="11"/>
      <c r="I7" s="12" t="s">
        <v>0</v>
      </c>
      <c r="J7" s="428">
        <v>41841</v>
      </c>
      <c r="K7" s="429"/>
      <c r="L7" s="429"/>
      <c r="M7" s="430"/>
    </row>
    <row r="9" spans="1:13" x14ac:dyDescent="0.3">
      <c r="A9" s="198" t="s">
        <v>86</v>
      </c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200"/>
    </row>
    <row r="10" spans="1:13" x14ac:dyDescent="0.3">
      <c r="A10" s="35" t="s">
        <v>12</v>
      </c>
      <c r="B10" s="180" t="s">
        <v>1</v>
      </c>
      <c r="C10" s="180"/>
      <c r="D10" s="180"/>
      <c r="E10" s="180"/>
      <c r="F10" s="35" t="s">
        <v>17</v>
      </c>
      <c r="G10" s="190" t="s">
        <v>18</v>
      </c>
      <c r="H10" s="191"/>
      <c r="I10" s="180" t="s">
        <v>19</v>
      </c>
      <c r="J10" s="180"/>
      <c r="K10" s="180"/>
      <c r="L10" s="180" t="s">
        <v>2</v>
      </c>
      <c r="M10" s="180"/>
    </row>
    <row r="11" spans="1:13" x14ac:dyDescent="0.3">
      <c r="A11" s="21" t="s">
        <v>29</v>
      </c>
      <c r="B11" s="144" t="s">
        <v>75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6"/>
    </row>
    <row r="12" spans="1:13" x14ac:dyDescent="0.3">
      <c r="A12" s="34" t="s">
        <v>76</v>
      </c>
      <c r="B12" s="136" t="s">
        <v>89</v>
      </c>
      <c r="C12" s="137"/>
      <c r="D12" s="137"/>
      <c r="E12" s="138"/>
      <c r="F12" s="23" t="s">
        <v>37</v>
      </c>
      <c r="G12" s="139">
        <v>3</v>
      </c>
      <c r="H12" s="140"/>
      <c r="I12" s="255">
        <v>300000</v>
      </c>
      <c r="J12" s="256"/>
      <c r="K12" s="257"/>
      <c r="L12" s="255">
        <f>+G12*I12</f>
        <v>900000</v>
      </c>
      <c r="M12" s="257"/>
    </row>
    <row r="13" spans="1:13" s="24" customFormat="1" x14ac:dyDescent="0.3">
      <c r="A13" s="34" t="s">
        <v>76</v>
      </c>
      <c r="B13" s="136" t="s">
        <v>77</v>
      </c>
      <c r="C13" s="137"/>
      <c r="D13" s="137"/>
      <c r="E13" s="138"/>
      <c r="F13" s="23" t="s">
        <v>37</v>
      </c>
      <c r="G13" s="139">
        <v>1</v>
      </c>
      <c r="H13" s="140"/>
      <c r="I13" s="255">
        <v>300000</v>
      </c>
      <c r="J13" s="256"/>
      <c r="K13" s="257"/>
      <c r="L13" s="255">
        <f>+G13*I13</f>
        <v>300000</v>
      </c>
      <c r="M13" s="257"/>
    </row>
    <row r="14" spans="1:13" s="24" customFormat="1" x14ac:dyDescent="0.3">
      <c r="A14" s="34" t="s">
        <v>32</v>
      </c>
      <c r="B14" s="136" t="s">
        <v>90</v>
      </c>
      <c r="C14" s="137"/>
      <c r="D14" s="137"/>
      <c r="E14" s="138"/>
      <c r="F14" s="23" t="s">
        <v>37</v>
      </c>
      <c r="G14" s="139">
        <v>1</v>
      </c>
      <c r="H14" s="140"/>
      <c r="I14" s="255">
        <v>800000</v>
      </c>
      <c r="J14" s="256"/>
      <c r="K14" s="257"/>
      <c r="L14" s="255">
        <f t="shared" ref="L14" si="0">+G14*I14</f>
        <v>800000</v>
      </c>
      <c r="M14" s="257"/>
    </row>
    <row r="15" spans="1:13" s="24" customFormat="1" x14ac:dyDescent="0.3">
      <c r="A15" s="34" t="s">
        <v>91</v>
      </c>
      <c r="B15" s="136" t="s">
        <v>78</v>
      </c>
      <c r="C15" s="137"/>
      <c r="D15" s="137"/>
      <c r="E15" s="138"/>
      <c r="F15" s="23" t="s">
        <v>30</v>
      </c>
      <c r="G15" s="139">
        <v>1</v>
      </c>
      <c r="H15" s="140"/>
      <c r="I15" s="255">
        <v>150000</v>
      </c>
      <c r="J15" s="256"/>
      <c r="K15" s="257"/>
      <c r="L15" s="255">
        <f>+G15*I15</f>
        <v>150000</v>
      </c>
      <c r="M15" s="257"/>
    </row>
    <row r="16" spans="1:13" s="24" customFormat="1" x14ac:dyDescent="0.3">
      <c r="A16" s="34" t="s">
        <v>39</v>
      </c>
      <c r="B16" s="136" t="s">
        <v>79</v>
      </c>
      <c r="C16" s="137"/>
      <c r="D16" s="137"/>
      <c r="E16" s="138"/>
      <c r="F16" s="23" t="s">
        <v>30</v>
      </c>
      <c r="G16" s="139">
        <v>1</v>
      </c>
      <c r="H16" s="140"/>
      <c r="I16" s="255">
        <v>300000</v>
      </c>
      <c r="J16" s="256"/>
      <c r="K16" s="257"/>
      <c r="L16" s="255">
        <f>+G16*I16</f>
        <v>300000</v>
      </c>
      <c r="M16" s="257"/>
    </row>
    <row r="17" spans="1:13" s="24" customFormat="1" ht="15" thickBot="1" x14ac:dyDescent="0.35">
      <c r="A17" s="34" t="s">
        <v>40</v>
      </c>
      <c r="B17" s="136" t="s">
        <v>80</v>
      </c>
      <c r="C17" s="137"/>
      <c r="D17" s="137"/>
      <c r="E17" s="138"/>
      <c r="F17" s="23" t="s">
        <v>48</v>
      </c>
      <c r="G17" s="139">
        <v>100</v>
      </c>
      <c r="H17" s="140"/>
      <c r="I17" s="255">
        <v>2200</v>
      </c>
      <c r="J17" s="256"/>
      <c r="K17" s="257"/>
      <c r="L17" s="255">
        <f>+G17*I17</f>
        <v>220000</v>
      </c>
      <c r="M17" s="257"/>
    </row>
    <row r="18" spans="1:13" ht="15" thickBot="1" x14ac:dyDescent="0.35">
      <c r="A18" s="252" t="s">
        <v>20</v>
      </c>
      <c r="B18" s="253"/>
      <c r="C18" s="253"/>
      <c r="D18" s="253"/>
      <c r="E18" s="253"/>
      <c r="F18" s="253"/>
      <c r="G18" s="253"/>
      <c r="H18" s="253"/>
      <c r="I18" s="253"/>
      <c r="J18" s="253"/>
      <c r="K18" s="254"/>
      <c r="L18" s="147">
        <f>SUM(L12:M17)</f>
        <v>2670000</v>
      </c>
      <c r="M18" s="148"/>
    </row>
    <row r="19" spans="1:13" x14ac:dyDescent="0.3">
      <c r="A19" s="21" t="s">
        <v>38</v>
      </c>
      <c r="B19" s="144" t="s">
        <v>81</v>
      </c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6"/>
    </row>
    <row r="20" spans="1:13" s="24" customFormat="1" ht="33" customHeight="1" x14ac:dyDescent="0.3">
      <c r="A20" s="34" t="s">
        <v>42</v>
      </c>
      <c r="B20" s="136" t="s">
        <v>82</v>
      </c>
      <c r="C20" s="137"/>
      <c r="D20" s="137"/>
      <c r="E20" s="138"/>
      <c r="F20" s="23" t="s">
        <v>33</v>
      </c>
      <c r="G20" s="139">
        <v>24</v>
      </c>
      <c r="H20" s="140"/>
      <c r="I20" s="255">
        <v>95000</v>
      </c>
      <c r="J20" s="256"/>
      <c r="K20" s="257"/>
      <c r="L20" s="255">
        <f>+G20*I20</f>
        <v>2280000</v>
      </c>
      <c r="M20" s="257"/>
    </row>
    <row r="21" spans="1:13" s="24" customFormat="1" x14ac:dyDescent="0.3">
      <c r="A21" s="34" t="s">
        <v>92</v>
      </c>
      <c r="B21" s="214" t="s">
        <v>93</v>
      </c>
      <c r="C21" s="215"/>
      <c r="D21" s="215"/>
      <c r="E21" s="216"/>
      <c r="F21" s="37" t="s">
        <v>33</v>
      </c>
      <c r="G21" s="231">
        <v>80</v>
      </c>
      <c r="H21" s="232"/>
      <c r="I21" s="285">
        <v>150000</v>
      </c>
      <c r="J21" s="427"/>
      <c r="K21" s="286"/>
      <c r="L21" s="255">
        <f>+G21*I21</f>
        <v>12000000</v>
      </c>
      <c r="M21" s="257"/>
    </row>
    <row r="22" spans="1:13" s="24" customFormat="1" x14ac:dyDescent="0.3">
      <c r="A22" s="34" t="s">
        <v>43</v>
      </c>
      <c r="B22" s="214" t="s">
        <v>94</v>
      </c>
      <c r="C22" s="215"/>
      <c r="D22" s="215"/>
      <c r="E22" s="216"/>
      <c r="F22" s="37" t="s">
        <v>95</v>
      </c>
      <c r="G22" s="231">
        <v>1</v>
      </c>
      <c r="H22" s="232"/>
      <c r="I22" s="285">
        <v>1000000</v>
      </c>
      <c r="J22" s="427"/>
      <c r="K22" s="286"/>
      <c r="L22" s="285">
        <f>+G22*I22</f>
        <v>1000000</v>
      </c>
      <c r="M22" s="286"/>
    </row>
    <row r="23" spans="1:13" s="24" customFormat="1" x14ac:dyDescent="0.3">
      <c r="A23" s="38" t="s">
        <v>96</v>
      </c>
      <c r="B23" s="214" t="s">
        <v>97</v>
      </c>
      <c r="C23" s="215"/>
      <c r="D23" s="215"/>
      <c r="E23" s="216"/>
      <c r="F23" s="37" t="s">
        <v>95</v>
      </c>
      <c r="G23" s="231">
        <v>2</v>
      </c>
      <c r="H23" s="232"/>
      <c r="I23" s="285">
        <v>1000000</v>
      </c>
      <c r="J23" s="427"/>
      <c r="K23" s="286"/>
      <c r="L23" s="285">
        <f>+G23*I23</f>
        <v>2000000</v>
      </c>
      <c r="M23" s="286"/>
    </row>
    <row r="24" spans="1:13" s="24" customFormat="1" x14ac:dyDescent="0.3">
      <c r="A24" s="34" t="s">
        <v>84</v>
      </c>
      <c r="B24" s="136" t="s">
        <v>83</v>
      </c>
      <c r="C24" s="137"/>
      <c r="D24" s="137"/>
      <c r="E24" s="138"/>
      <c r="F24" s="23" t="s">
        <v>33</v>
      </c>
      <c r="G24" s="139">
        <v>25</v>
      </c>
      <c r="H24" s="140"/>
      <c r="I24" s="255">
        <v>53000</v>
      </c>
      <c r="J24" s="256"/>
      <c r="K24" s="257"/>
      <c r="L24" s="255">
        <f>+G24*I24</f>
        <v>1325000</v>
      </c>
      <c r="M24" s="257"/>
    </row>
    <row r="25" spans="1:13" s="24" customFormat="1" x14ac:dyDescent="0.3">
      <c r="A25" s="34" t="s">
        <v>44</v>
      </c>
      <c r="B25" s="136" t="s">
        <v>98</v>
      </c>
      <c r="C25" s="137"/>
      <c r="D25" s="137"/>
      <c r="E25" s="138"/>
      <c r="F25" s="23" t="s">
        <v>30</v>
      </c>
      <c r="G25" s="139">
        <v>1</v>
      </c>
      <c r="H25" s="140"/>
      <c r="I25" s="255">
        <v>2000000</v>
      </c>
      <c r="J25" s="256"/>
      <c r="K25" s="257"/>
      <c r="L25" s="255">
        <f t="shared" ref="L25:L26" si="1">+G25*I25</f>
        <v>2000000</v>
      </c>
      <c r="M25" s="257"/>
    </row>
    <row r="26" spans="1:13" s="24" customFormat="1" x14ac:dyDescent="0.3">
      <c r="A26" s="34" t="s">
        <v>99</v>
      </c>
      <c r="B26" s="136" t="s">
        <v>85</v>
      </c>
      <c r="C26" s="137"/>
      <c r="D26" s="137"/>
      <c r="E26" s="138"/>
      <c r="F26" s="23" t="s">
        <v>37</v>
      </c>
      <c r="G26" s="139">
        <v>1</v>
      </c>
      <c r="H26" s="140"/>
      <c r="I26" s="255">
        <v>1100000</v>
      </c>
      <c r="J26" s="256"/>
      <c r="K26" s="257"/>
      <c r="L26" s="255">
        <f t="shared" si="1"/>
        <v>1100000</v>
      </c>
      <c r="M26" s="257"/>
    </row>
    <row r="27" spans="1:13" x14ac:dyDescent="0.3">
      <c r="A27" s="21" t="s">
        <v>100</v>
      </c>
      <c r="B27" s="144" t="s">
        <v>49</v>
      </c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6"/>
    </row>
    <row r="28" spans="1:13" s="24" customFormat="1" x14ac:dyDescent="0.3">
      <c r="A28" s="34" t="s">
        <v>101</v>
      </c>
      <c r="B28" s="242" t="s">
        <v>61</v>
      </c>
      <c r="C28" s="243"/>
      <c r="D28" s="243"/>
      <c r="E28" s="244"/>
      <c r="F28" s="23" t="s">
        <v>30</v>
      </c>
      <c r="G28" s="139">
        <v>1</v>
      </c>
      <c r="H28" s="140"/>
      <c r="I28" s="255">
        <v>500000</v>
      </c>
      <c r="J28" s="256"/>
      <c r="K28" s="257"/>
      <c r="L28" s="255">
        <f>+G28*I28</f>
        <v>500000</v>
      </c>
      <c r="M28" s="257"/>
    </row>
    <row r="29" spans="1:13" x14ac:dyDescent="0.3">
      <c r="A29" s="21" t="s">
        <v>102</v>
      </c>
      <c r="B29" s="31" t="s">
        <v>50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3"/>
    </row>
    <row r="30" spans="1:13" s="24" customFormat="1" x14ac:dyDescent="0.3">
      <c r="A30" s="34" t="s">
        <v>103</v>
      </c>
      <c r="B30" s="242" t="s">
        <v>53</v>
      </c>
      <c r="C30" s="243"/>
      <c r="D30" s="243"/>
      <c r="E30" s="244"/>
      <c r="F30" s="23" t="s">
        <v>33</v>
      </c>
      <c r="G30" s="139">
        <v>15</v>
      </c>
      <c r="H30" s="140"/>
      <c r="I30" s="255">
        <v>145000</v>
      </c>
      <c r="J30" s="256"/>
      <c r="K30" s="257"/>
      <c r="L30" s="255">
        <f>+G30*I30</f>
        <v>2175000</v>
      </c>
      <c r="M30" s="257"/>
    </row>
    <row r="31" spans="1:13" s="24" customFormat="1" x14ac:dyDescent="0.3">
      <c r="A31" s="34" t="s">
        <v>104</v>
      </c>
      <c r="B31" s="242" t="s">
        <v>52</v>
      </c>
      <c r="C31" s="243"/>
      <c r="D31" s="243"/>
      <c r="E31" s="244"/>
      <c r="F31" s="23" t="s">
        <v>33</v>
      </c>
      <c r="G31" s="139">
        <v>2</v>
      </c>
      <c r="H31" s="140"/>
      <c r="I31" s="255">
        <v>28000</v>
      </c>
      <c r="J31" s="256"/>
      <c r="K31" s="257"/>
      <c r="L31" s="255">
        <f t="shared" ref="L31:L33" si="2">+G31*I31</f>
        <v>56000</v>
      </c>
      <c r="M31" s="257"/>
    </row>
    <row r="32" spans="1:13" s="24" customFormat="1" x14ac:dyDescent="0.3">
      <c r="A32" s="34" t="s">
        <v>105</v>
      </c>
      <c r="B32" s="242" t="s">
        <v>106</v>
      </c>
      <c r="C32" s="243"/>
      <c r="D32" s="243"/>
      <c r="E32" s="244"/>
      <c r="F32" s="23" t="s">
        <v>37</v>
      </c>
      <c r="G32" s="139">
        <v>2</v>
      </c>
      <c r="H32" s="140"/>
      <c r="I32" s="255">
        <v>500000</v>
      </c>
      <c r="J32" s="256"/>
      <c r="K32" s="257"/>
      <c r="L32" s="255">
        <f t="shared" si="2"/>
        <v>1000000</v>
      </c>
      <c r="M32" s="257"/>
    </row>
    <row r="33" spans="1:13" s="24" customFormat="1" x14ac:dyDescent="0.3">
      <c r="A33" s="34" t="s">
        <v>107</v>
      </c>
      <c r="B33" s="242" t="s">
        <v>108</v>
      </c>
      <c r="C33" s="243"/>
      <c r="D33" s="243"/>
      <c r="E33" s="244"/>
      <c r="F33" s="23" t="s">
        <v>37</v>
      </c>
      <c r="G33" s="139">
        <v>1</v>
      </c>
      <c r="H33" s="140"/>
      <c r="I33" s="255">
        <v>750000</v>
      </c>
      <c r="J33" s="256"/>
      <c r="K33" s="257"/>
      <c r="L33" s="255">
        <f t="shared" si="2"/>
        <v>750000</v>
      </c>
      <c r="M33" s="257"/>
    </row>
    <row r="34" spans="1:13" s="24" customFormat="1" x14ac:dyDescent="0.3">
      <c r="A34" s="34" t="s">
        <v>109</v>
      </c>
      <c r="B34" s="242" t="s">
        <v>51</v>
      </c>
      <c r="C34" s="243"/>
      <c r="D34" s="243"/>
      <c r="E34" s="244"/>
      <c r="F34" s="23" t="s">
        <v>33</v>
      </c>
      <c r="G34" s="139">
        <v>5</v>
      </c>
      <c r="H34" s="140"/>
      <c r="I34" s="255">
        <v>350000</v>
      </c>
      <c r="J34" s="256"/>
      <c r="K34" s="257"/>
      <c r="L34" s="255">
        <f>+G34*I34</f>
        <v>1750000</v>
      </c>
      <c r="M34" s="257"/>
    </row>
    <row r="35" spans="1:13" s="24" customFormat="1" x14ac:dyDescent="0.3">
      <c r="A35" s="34" t="s">
        <v>110</v>
      </c>
      <c r="B35" s="242" t="s">
        <v>111</v>
      </c>
      <c r="C35" s="243"/>
      <c r="D35" s="243"/>
      <c r="E35" s="244"/>
      <c r="F35" s="23" t="s">
        <v>112</v>
      </c>
      <c r="G35" s="139">
        <v>5</v>
      </c>
      <c r="H35" s="140"/>
      <c r="I35" s="255">
        <v>80000</v>
      </c>
      <c r="J35" s="256"/>
      <c r="K35" s="257"/>
      <c r="L35" s="255">
        <f>+G35*I35</f>
        <v>400000</v>
      </c>
      <c r="M35" s="257"/>
    </row>
    <row r="36" spans="1:13" x14ac:dyDescent="0.3">
      <c r="A36" s="21" t="s">
        <v>113</v>
      </c>
      <c r="B36" s="144" t="s">
        <v>55</v>
      </c>
      <c r="C36" s="145"/>
      <c r="D36" s="145"/>
      <c r="E36" s="145"/>
      <c r="F36" s="145"/>
      <c r="G36" s="145"/>
      <c r="H36" s="145"/>
      <c r="I36" s="145"/>
      <c r="J36" s="145"/>
      <c r="K36" s="145"/>
      <c r="L36" s="145"/>
      <c r="M36" s="146"/>
    </row>
    <row r="37" spans="1:13" s="24" customFormat="1" x14ac:dyDescent="0.3">
      <c r="A37" s="34" t="s">
        <v>114</v>
      </c>
      <c r="B37" s="242" t="s">
        <v>56</v>
      </c>
      <c r="C37" s="243"/>
      <c r="D37" s="243"/>
      <c r="E37" s="244"/>
      <c r="F37" s="23" t="s">
        <v>33</v>
      </c>
      <c r="G37" s="139">
        <v>30</v>
      </c>
      <c r="H37" s="140"/>
      <c r="I37" s="255">
        <v>80000</v>
      </c>
      <c r="J37" s="256"/>
      <c r="K37" s="257"/>
      <c r="L37" s="255">
        <f>+G37*I37</f>
        <v>2400000</v>
      </c>
      <c r="M37" s="257"/>
    </row>
    <row r="38" spans="1:13" s="24" customFormat="1" x14ac:dyDescent="0.3">
      <c r="A38" s="34" t="s">
        <v>115</v>
      </c>
      <c r="B38" s="242" t="s">
        <v>57</v>
      </c>
      <c r="C38" s="243"/>
      <c r="D38" s="243"/>
      <c r="E38" s="244"/>
      <c r="F38" s="23" t="s">
        <v>33</v>
      </c>
      <c r="G38" s="139">
        <v>78</v>
      </c>
      <c r="H38" s="140"/>
      <c r="I38" s="255">
        <v>80000</v>
      </c>
      <c r="J38" s="256"/>
      <c r="K38" s="257"/>
      <c r="L38" s="255">
        <f>+G38*I38</f>
        <v>6240000</v>
      </c>
      <c r="M38" s="257"/>
    </row>
    <row r="39" spans="1:13" s="24" customFormat="1" x14ac:dyDescent="0.3">
      <c r="A39" s="34" t="s">
        <v>116</v>
      </c>
      <c r="B39" s="242" t="s">
        <v>57</v>
      </c>
      <c r="C39" s="243"/>
      <c r="D39" s="243"/>
      <c r="E39" s="244"/>
      <c r="F39" s="23" t="s">
        <v>48</v>
      </c>
      <c r="G39" s="139">
        <v>25</v>
      </c>
      <c r="H39" s="140"/>
      <c r="I39" s="255">
        <v>40000</v>
      </c>
      <c r="J39" s="256"/>
      <c r="K39" s="257"/>
      <c r="L39" s="255">
        <f>+G39*I39</f>
        <v>1000000</v>
      </c>
      <c r="M39" s="257"/>
    </row>
    <row r="40" spans="1:13" s="24" customFormat="1" x14ac:dyDescent="0.3">
      <c r="A40" s="34" t="s">
        <v>117</v>
      </c>
      <c r="B40" s="242" t="s">
        <v>58</v>
      </c>
      <c r="C40" s="243"/>
      <c r="D40" s="243"/>
      <c r="E40" s="244"/>
      <c r="F40" s="23" t="s">
        <v>33</v>
      </c>
      <c r="G40" s="139">
        <v>5</v>
      </c>
      <c r="H40" s="140"/>
      <c r="I40" s="255">
        <v>500000</v>
      </c>
      <c r="J40" s="256"/>
      <c r="K40" s="257"/>
      <c r="L40" s="255">
        <f t="shared" ref="L40:L41" si="3">+G40*I40</f>
        <v>2500000</v>
      </c>
      <c r="M40" s="257"/>
    </row>
    <row r="41" spans="1:13" s="24" customFormat="1" x14ac:dyDescent="0.3">
      <c r="A41" s="34" t="s">
        <v>118</v>
      </c>
      <c r="B41" s="242" t="s">
        <v>59</v>
      </c>
      <c r="C41" s="243"/>
      <c r="D41" s="243"/>
      <c r="E41" s="244"/>
      <c r="F41" s="23" t="s">
        <v>33</v>
      </c>
      <c r="G41" s="139">
        <v>37</v>
      </c>
      <c r="H41" s="140"/>
      <c r="I41" s="255">
        <v>350000</v>
      </c>
      <c r="J41" s="256"/>
      <c r="K41" s="257"/>
      <c r="L41" s="255">
        <f t="shared" si="3"/>
        <v>12950000</v>
      </c>
      <c r="M41" s="257"/>
    </row>
    <row r="42" spans="1:13" s="24" customFormat="1" x14ac:dyDescent="0.3">
      <c r="A42" s="34" t="s">
        <v>119</v>
      </c>
      <c r="B42" s="242" t="s">
        <v>120</v>
      </c>
      <c r="C42" s="243"/>
      <c r="D42" s="243"/>
      <c r="E42" s="244"/>
      <c r="F42" s="23" t="s">
        <v>112</v>
      </c>
      <c r="G42" s="139">
        <v>30</v>
      </c>
      <c r="H42" s="140"/>
      <c r="I42" s="255">
        <v>80000</v>
      </c>
      <c r="J42" s="256"/>
      <c r="K42" s="257"/>
      <c r="L42" s="255">
        <f>+G42*I42</f>
        <v>2400000</v>
      </c>
      <c r="M42" s="257"/>
    </row>
    <row r="43" spans="1:13" x14ac:dyDescent="0.3">
      <c r="A43" s="21" t="s">
        <v>121</v>
      </c>
      <c r="B43" s="144" t="s">
        <v>60</v>
      </c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6"/>
    </row>
    <row r="44" spans="1:13" s="24" customFormat="1" x14ac:dyDescent="0.3">
      <c r="A44" s="34" t="s">
        <v>122</v>
      </c>
      <c r="B44" s="242" t="s">
        <v>123</v>
      </c>
      <c r="C44" s="243"/>
      <c r="D44" s="243"/>
      <c r="E44" s="244"/>
      <c r="F44" s="23" t="s">
        <v>37</v>
      </c>
      <c r="G44" s="139">
        <v>1</v>
      </c>
      <c r="H44" s="140"/>
      <c r="I44" s="255">
        <v>2200000</v>
      </c>
      <c r="J44" s="256"/>
      <c r="K44" s="257"/>
      <c r="L44" s="255">
        <f t="shared" ref="L44" si="4">+G44*I44</f>
        <v>2200000</v>
      </c>
      <c r="M44" s="257"/>
    </row>
    <row r="45" spans="1:13" x14ac:dyDescent="0.3">
      <c r="A45" s="21" t="s">
        <v>124</v>
      </c>
      <c r="B45" s="144" t="s">
        <v>69</v>
      </c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6"/>
    </row>
    <row r="46" spans="1:13" s="24" customFormat="1" x14ac:dyDescent="0.3">
      <c r="A46" s="34" t="s">
        <v>125</v>
      </c>
      <c r="B46" s="242" t="s">
        <v>62</v>
      </c>
      <c r="C46" s="243"/>
      <c r="D46" s="243"/>
      <c r="E46" s="244"/>
      <c r="F46" s="23" t="s">
        <v>33</v>
      </c>
      <c r="G46" s="139">
        <v>6</v>
      </c>
      <c r="H46" s="140"/>
      <c r="I46" s="255">
        <v>30000</v>
      </c>
      <c r="J46" s="256"/>
      <c r="K46" s="257"/>
      <c r="L46" s="255">
        <f t="shared" ref="L46:L54" si="5">+G46*I46</f>
        <v>180000</v>
      </c>
      <c r="M46" s="257"/>
    </row>
    <row r="47" spans="1:13" s="24" customFormat="1" x14ac:dyDescent="0.3">
      <c r="A47" s="34" t="s">
        <v>126</v>
      </c>
      <c r="B47" s="242" t="s">
        <v>63</v>
      </c>
      <c r="C47" s="243"/>
      <c r="D47" s="243"/>
      <c r="E47" s="244"/>
      <c r="F47" s="23" t="s">
        <v>37</v>
      </c>
      <c r="G47" s="139">
        <v>6</v>
      </c>
      <c r="H47" s="140"/>
      <c r="I47" s="255">
        <v>30000</v>
      </c>
      <c r="J47" s="256"/>
      <c r="K47" s="257"/>
      <c r="L47" s="255">
        <f t="shared" si="5"/>
        <v>180000</v>
      </c>
      <c r="M47" s="257"/>
    </row>
    <row r="48" spans="1:13" s="24" customFormat="1" x14ac:dyDescent="0.3">
      <c r="A48" s="34" t="s">
        <v>127</v>
      </c>
      <c r="B48" s="242" t="s">
        <v>64</v>
      </c>
      <c r="C48" s="243"/>
      <c r="D48" s="243"/>
      <c r="E48" s="244"/>
      <c r="F48" s="23" t="s">
        <v>37</v>
      </c>
      <c r="G48" s="139">
        <v>2</v>
      </c>
      <c r="H48" s="140"/>
      <c r="I48" s="255">
        <v>60000</v>
      </c>
      <c r="J48" s="256"/>
      <c r="K48" s="257"/>
      <c r="L48" s="255">
        <f t="shared" si="5"/>
        <v>120000</v>
      </c>
      <c r="M48" s="257"/>
    </row>
    <row r="49" spans="1:13" s="24" customFormat="1" x14ac:dyDescent="0.3">
      <c r="A49" s="34" t="s">
        <v>128</v>
      </c>
      <c r="B49" s="242" t="s">
        <v>74</v>
      </c>
      <c r="C49" s="243"/>
      <c r="D49" s="243"/>
      <c r="E49" s="244"/>
      <c r="F49" s="23" t="s">
        <v>37</v>
      </c>
      <c r="G49" s="139">
        <v>10</v>
      </c>
      <c r="H49" s="140"/>
      <c r="I49" s="255">
        <v>50000</v>
      </c>
      <c r="J49" s="256"/>
      <c r="K49" s="257"/>
      <c r="L49" s="255">
        <f t="shared" si="5"/>
        <v>500000</v>
      </c>
      <c r="M49" s="257"/>
    </row>
    <row r="50" spans="1:13" s="24" customFormat="1" x14ac:dyDescent="0.3">
      <c r="A50" s="34" t="s">
        <v>129</v>
      </c>
      <c r="B50" s="242" t="s">
        <v>65</v>
      </c>
      <c r="C50" s="243"/>
      <c r="D50" s="243"/>
      <c r="E50" s="244"/>
      <c r="F50" s="23" t="s">
        <v>33</v>
      </c>
      <c r="G50" s="139">
        <v>39</v>
      </c>
      <c r="H50" s="140"/>
      <c r="I50" s="255">
        <v>28000</v>
      </c>
      <c r="J50" s="256"/>
      <c r="K50" s="257"/>
      <c r="L50" s="255">
        <f t="shared" si="5"/>
        <v>1092000</v>
      </c>
      <c r="M50" s="257"/>
    </row>
    <row r="51" spans="1:13" s="24" customFormat="1" x14ac:dyDescent="0.3">
      <c r="A51" s="34" t="s">
        <v>130</v>
      </c>
      <c r="B51" s="242" t="s">
        <v>66</v>
      </c>
      <c r="C51" s="243"/>
      <c r="D51" s="243"/>
      <c r="E51" s="244"/>
      <c r="F51" s="23" t="s">
        <v>30</v>
      </c>
      <c r="G51" s="139">
        <v>1</v>
      </c>
      <c r="H51" s="140"/>
      <c r="I51" s="141">
        <v>1200000</v>
      </c>
      <c r="J51" s="142"/>
      <c r="K51" s="143"/>
      <c r="L51" s="255">
        <f t="shared" si="5"/>
        <v>1200000</v>
      </c>
      <c r="M51" s="257"/>
    </row>
    <row r="52" spans="1:13" s="24" customFormat="1" x14ac:dyDescent="0.3">
      <c r="A52" s="34" t="s">
        <v>87</v>
      </c>
      <c r="B52" s="136" t="s">
        <v>67</v>
      </c>
      <c r="C52" s="137"/>
      <c r="D52" s="137"/>
      <c r="E52" s="138"/>
      <c r="F52" s="23" t="s">
        <v>33</v>
      </c>
      <c r="G52" s="139">
        <v>50</v>
      </c>
      <c r="H52" s="140"/>
      <c r="I52" s="255">
        <v>75000</v>
      </c>
      <c r="J52" s="256"/>
      <c r="K52" s="257"/>
      <c r="L52" s="255">
        <f t="shared" si="5"/>
        <v>3750000</v>
      </c>
      <c r="M52" s="257"/>
    </row>
    <row r="53" spans="1:13" s="24" customFormat="1" x14ac:dyDescent="0.3">
      <c r="A53" s="34" t="s">
        <v>131</v>
      </c>
      <c r="B53" s="242" t="s">
        <v>68</v>
      </c>
      <c r="C53" s="243"/>
      <c r="D53" s="243"/>
      <c r="E53" s="244"/>
      <c r="F53" s="23" t="s">
        <v>33</v>
      </c>
      <c r="G53" s="139">
        <v>13</v>
      </c>
      <c r="H53" s="140"/>
      <c r="I53" s="255">
        <v>80000</v>
      </c>
      <c r="J53" s="256"/>
      <c r="K53" s="257"/>
      <c r="L53" s="255">
        <f t="shared" si="5"/>
        <v>1040000</v>
      </c>
      <c r="M53" s="257"/>
    </row>
    <row r="54" spans="1:13" s="24" customFormat="1" x14ac:dyDescent="0.3">
      <c r="A54" s="34" t="s">
        <v>132</v>
      </c>
      <c r="B54" s="242" t="s">
        <v>70</v>
      </c>
      <c r="C54" s="243"/>
      <c r="D54" s="243"/>
      <c r="E54" s="244"/>
      <c r="F54" s="23" t="s">
        <v>33</v>
      </c>
      <c r="G54" s="139">
        <v>3.5</v>
      </c>
      <c r="H54" s="140"/>
      <c r="I54" s="255">
        <v>350000</v>
      </c>
      <c r="J54" s="256"/>
      <c r="K54" s="257"/>
      <c r="L54" s="255">
        <f t="shared" si="5"/>
        <v>1225000</v>
      </c>
      <c r="M54" s="257"/>
    </row>
    <row r="55" spans="1:13" s="24" customFormat="1" x14ac:dyDescent="0.3">
      <c r="A55" s="34" t="s">
        <v>133</v>
      </c>
      <c r="B55" s="242" t="s">
        <v>120</v>
      </c>
      <c r="C55" s="243"/>
      <c r="D55" s="243"/>
      <c r="E55" s="244"/>
      <c r="F55" s="23" t="s">
        <v>112</v>
      </c>
      <c r="G55" s="139">
        <v>3</v>
      </c>
      <c r="H55" s="140"/>
      <c r="I55" s="255">
        <v>80000</v>
      </c>
      <c r="J55" s="256"/>
      <c r="K55" s="257"/>
      <c r="L55" s="255">
        <f>+G55*I55</f>
        <v>240000</v>
      </c>
      <c r="M55" s="257"/>
    </row>
    <row r="56" spans="1:13" x14ac:dyDescent="0.3">
      <c r="A56" s="21" t="s">
        <v>134</v>
      </c>
      <c r="B56" s="144" t="s">
        <v>135</v>
      </c>
      <c r="C56" s="145"/>
      <c r="D56" s="145"/>
      <c r="E56" s="145"/>
      <c r="F56" s="145"/>
      <c r="G56" s="145"/>
      <c r="H56" s="145"/>
      <c r="I56" s="145"/>
      <c r="J56" s="145"/>
      <c r="K56" s="145"/>
      <c r="L56" s="145"/>
      <c r="M56" s="146"/>
    </row>
    <row r="57" spans="1:13" s="24" customFormat="1" x14ac:dyDescent="0.3">
      <c r="A57" s="34" t="s">
        <v>136</v>
      </c>
      <c r="B57" s="242" t="s">
        <v>137</v>
      </c>
      <c r="C57" s="243"/>
      <c r="D57" s="243"/>
      <c r="E57" s="244"/>
      <c r="F57" s="23" t="s">
        <v>33</v>
      </c>
      <c r="G57" s="139">
        <v>50</v>
      </c>
      <c r="H57" s="140"/>
      <c r="I57" s="255">
        <v>75000</v>
      </c>
      <c r="J57" s="256"/>
      <c r="K57" s="257"/>
      <c r="L57" s="255">
        <f>+G57*I57</f>
        <v>3750000</v>
      </c>
      <c r="M57" s="257"/>
    </row>
    <row r="58" spans="1:13" s="24" customFormat="1" x14ac:dyDescent="0.3">
      <c r="A58" s="34" t="s">
        <v>138</v>
      </c>
      <c r="B58" s="242" t="s">
        <v>139</v>
      </c>
      <c r="C58" s="243"/>
      <c r="D58" s="243"/>
      <c r="E58" s="244"/>
      <c r="F58" s="23" t="s">
        <v>37</v>
      </c>
      <c r="G58" s="139">
        <v>2</v>
      </c>
      <c r="H58" s="140"/>
      <c r="I58" s="255">
        <v>150000</v>
      </c>
      <c r="J58" s="256"/>
      <c r="K58" s="257"/>
      <c r="L58" s="255">
        <f>+G58*I58</f>
        <v>300000</v>
      </c>
      <c r="M58" s="257"/>
    </row>
    <row r="59" spans="1:13" s="24" customFormat="1" x14ac:dyDescent="0.3">
      <c r="A59" s="34" t="s">
        <v>140</v>
      </c>
      <c r="B59" s="242" t="s">
        <v>141</v>
      </c>
      <c r="C59" s="243"/>
      <c r="D59" s="243"/>
      <c r="E59" s="244"/>
      <c r="F59" s="23" t="s">
        <v>37</v>
      </c>
      <c r="G59" s="139">
        <v>2</v>
      </c>
      <c r="H59" s="140"/>
      <c r="I59" s="255">
        <v>350000</v>
      </c>
      <c r="J59" s="256"/>
      <c r="K59" s="257"/>
      <c r="L59" s="255">
        <f>+G59*I59</f>
        <v>700000</v>
      </c>
      <c r="M59" s="257"/>
    </row>
    <row r="60" spans="1:13" s="24" customFormat="1" x14ac:dyDescent="0.3">
      <c r="A60" s="34" t="s">
        <v>142</v>
      </c>
      <c r="B60" s="242" t="s">
        <v>143</v>
      </c>
      <c r="C60" s="243"/>
      <c r="D60" s="243"/>
      <c r="E60" s="244"/>
      <c r="F60" s="23" t="s">
        <v>37</v>
      </c>
      <c r="G60" s="139">
        <v>5</v>
      </c>
      <c r="H60" s="140"/>
      <c r="I60" s="255">
        <v>150000</v>
      </c>
      <c r="J60" s="256"/>
      <c r="K60" s="257"/>
      <c r="L60" s="255">
        <f>+G60*I60</f>
        <v>750000</v>
      </c>
      <c r="M60" s="257"/>
    </row>
    <row r="61" spans="1:13" s="24" customFormat="1" x14ac:dyDescent="0.3">
      <c r="A61" s="34" t="s">
        <v>144</v>
      </c>
      <c r="B61" s="242" t="s">
        <v>41</v>
      </c>
      <c r="C61" s="243"/>
      <c r="D61" s="243"/>
      <c r="E61" s="244"/>
      <c r="F61" s="23" t="s">
        <v>37</v>
      </c>
      <c r="G61" s="139">
        <v>1</v>
      </c>
      <c r="H61" s="140"/>
      <c r="I61" s="255">
        <v>3000000</v>
      </c>
      <c r="J61" s="256"/>
      <c r="K61" s="257"/>
      <c r="L61" s="255">
        <f t="shared" ref="L61:L63" si="6">+G61*I61</f>
        <v>3000000</v>
      </c>
      <c r="M61" s="257"/>
    </row>
    <row r="62" spans="1:13" s="24" customFormat="1" x14ac:dyDescent="0.3">
      <c r="A62" s="34" t="s">
        <v>145</v>
      </c>
      <c r="B62" s="242" t="s">
        <v>45</v>
      </c>
      <c r="C62" s="243"/>
      <c r="D62" s="243"/>
      <c r="E62" s="244"/>
      <c r="F62" s="23" t="s">
        <v>33</v>
      </c>
      <c r="G62" s="139">
        <v>30</v>
      </c>
      <c r="H62" s="140"/>
      <c r="I62" s="255">
        <v>145000</v>
      </c>
      <c r="J62" s="256"/>
      <c r="K62" s="257"/>
      <c r="L62" s="255">
        <f t="shared" si="6"/>
        <v>4350000</v>
      </c>
      <c r="M62" s="257"/>
    </row>
    <row r="63" spans="1:13" s="24" customFormat="1" x14ac:dyDescent="0.3">
      <c r="A63" s="34" t="s">
        <v>146</v>
      </c>
      <c r="B63" s="242" t="s">
        <v>147</v>
      </c>
      <c r="C63" s="243"/>
      <c r="D63" s="243"/>
      <c r="E63" s="244"/>
      <c r="F63" s="23" t="s">
        <v>37</v>
      </c>
      <c r="G63" s="139">
        <v>5</v>
      </c>
      <c r="H63" s="140"/>
      <c r="I63" s="255">
        <v>400000</v>
      </c>
      <c r="J63" s="256"/>
      <c r="K63" s="257"/>
      <c r="L63" s="255">
        <f t="shared" si="6"/>
        <v>2000000</v>
      </c>
      <c r="M63" s="257"/>
    </row>
    <row r="64" spans="1:13" x14ac:dyDescent="0.3">
      <c r="A64" s="21" t="s">
        <v>148</v>
      </c>
      <c r="B64" s="144" t="s">
        <v>149</v>
      </c>
      <c r="C64" s="145"/>
      <c r="D64" s="145"/>
      <c r="E64" s="145"/>
      <c r="F64" s="145"/>
      <c r="G64" s="145"/>
      <c r="H64" s="145"/>
      <c r="I64" s="145"/>
      <c r="J64" s="145"/>
      <c r="K64" s="145"/>
      <c r="L64" s="145"/>
      <c r="M64" s="146"/>
    </row>
    <row r="65" spans="1:13" s="24" customFormat="1" x14ac:dyDescent="0.3">
      <c r="A65" s="34" t="s">
        <v>150</v>
      </c>
      <c r="B65" s="242" t="s">
        <v>70</v>
      </c>
      <c r="C65" s="243"/>
      <c r="D65" s="243"/>
      <c r="E65" s="244"/>
      <c r="F65" s="23" t="s">
        <v>33</v>
      </c>
      <c r="G65" s="139">
        <v>3.5</v>
      </c>
      <c r="H65" s="140"/>
      <c r="I65" s="255">
        <v>350000</v>
      </c>
      <c r="J65" s="256"/>
      <c r="K65" s="257"/>
      <c r="L65" s="255">
        <f>+G65*I65</f>
        <v>1225000</v>
      </c>
      <c r="M65" s="257"/>
    </row>
    <row r="66" spans="1:13" s="24" customFormat="1" x14ac:dyDescent="0.3">
      <c r="A66" s="34" t="s">
        <v>151</v>
      </c>
      <c r="B66" s="242" t="s">
        <v>120</v>
      </c>
      <c r="C66" s="243"/>
      <c r="D66" s="243"/>
      <c r="E66" s="244"/>
      <c r="F66" s="23" t="s">
        <v>112</v>
      </c>
      <c r="G66" s="139">
        <v>2.5</v>
      </c>
      <c r="H66" s="140"/>
      <c r="I66" s="255">
        <v>80000</v>
      </c>
      <c r="J66" s="256"/>
      <c r="K66" s="257"/>
      <c r="L66" s="255">
        <f>+G66*I66</f>
        <v>200000</v>
      </c>
      <c r="M66" s="257"/>
    </row>
    <row r="67" spans="1:13" x14ac:dyDescent="0.3">
      <c r="A67" s="21" t="s">
        <v>152</v>
      </c>
      <c r="B67" s="144" t="s">
        <v>71</v>
      </c>
      <c r="C67" s="145"/>
      <c r="D67" s="145"/>
      <c r="E67" s="145"/>
      <c r="F67" s="145"/>
      <c r="G67" s="145"/>
      <c r="H67" s="145"/>
      <c r="I67" s="145"/>
      <c r="J67" s="145"/>
      <c r="K67" s="145"/>
      <c r="L67" s="145"/>
      <c r="M67" s="146"/>
    </row>
    <row r="68" spans="1:13" s="24" customFormat="1" x14ac:dyDescent="0.3">
      <c r="A68" s="34" t="s">
        <v>153</v>
      </c>
      <c r="B68" s="242" t="s">
        <v>70</v>
      </c>
      <c r="C68" s="243"/>
      <c r="D68" s="243"/>
      <c r="E68" s="244"/>
      <c r="F68" s="23" t="s">
        <v>33</v>
      </c>
      <c r="G68" s="139">
        <v>3.5</v>
      </c>
      <c r="H68" s="140"/>
      <c r="I68" s="255">
        <v>350000</v>
      </c>
      <c r="J68" s="256"/>
      <c r="K68" s="257"/>
      <c r="L68" s="255">
        <f>+G68*I68</f>
        <v>1225000</v>
      </c>
      <c r="M68" s="257"/>
    </row>
    <row r="69" spans="1:13" s="24" customFormat="1" x14ac:dyDescent="0.3">
      <c r="A69" s="34" t="s">
        <v>154</v>
      </c>
      <c r="B69" s="242" t="s">
        <v>120</v>
      </c>
      <c r="C69" s="243"/>
      <c r="D69" s="243"/>
      <c r="E69" s="244"/>
      <c r="F69" s="23" t="s">
        <v>112</v>
      </c>
      <c r="G69" s="139">
        <v>2.5</v>
      </c>
      <c r="H69" s="140"/>
      <c r="I69" s="255">
        <v>80000</v>
      </c>
      <c r="J69" s="256"/>
      <c r="K69" s="257"/>
      <c r="L69" s="255">
        <f>+G69*I69</f>
        <v>200000</v>
      </c>
      <c r="M69" s="257"/>
    </row>
    <row r="70" spans="1:13" x14ac:dyDescent="0.3">
      <c r="A70" s="21" t="s">
        <v>155</v>
      </c>
      <c r="B70" s="144" t="s">
        <v>72</v>
      </c>
      <c r="C70" s="145"/>
      <c r="D70" s="145"/>
      <c r="E70" s="145"/>
      <c r="F70" s="145"/>
      <c r="G70" s="145"/>
      <c r="H70" s="145"/>
      <c r="I70" s="145"/>
      <c r="J70" s="145"/>
      <c r="K70" s="145"/>
      <c r="L70" s="145"/>
      <c r="M70" s="146"/>
    </row>
    <row r="71" spans="1:13" x14ac:dyDescent="0.3">
      <c r="A71" s="21"/>
      <c r="B71" s="144" t="s">
        <v>156</v>
      </c>
      <c r="C71" s="145"/>
      <c r="D71" s="145"/>
      <c r="E71" s="145"/>
      <c r="F71" s="32"/>
      <c r="G71" s="32"/>
      <c r="H71" s="32"/>
      <c r="I71" s="32"/>
      <c r="J71" s="32"/>
      <c r="K71" s="32"/>
      <c r="L71" s="32"/>
      <c r="M71" s="33"/>
    </row>
    <row r="72" spans="1:13" s="24" customFormat="1" x14ac:dyDescent="0.3">
      <c r="A72" s="34" t="s">
        <v>157</v>
      </c>
      <c r="B72" s="242" t="s">
        <v>65</v>
      </c>
      <c r="C72" s="243"/>
      <c r="D72" s="243"/>
      <c r="E72" s="244"/>
      <c r="F72" s="23" t="s">
        <v>33</v>
      </c>
      <c r="G72" s="139">
        <v>42</v>
      </c>
      <c r="H72" s="140"/>
      <c r="I72" s="255">
        <v>28000</v>
      </c>
      <c r="J72" s="256"/>
      <c r="K72" s="257"/>
      <c r="L72" s="255">
        <f t="shared" ref="L72:L77" si="7">+G72*I72</f>
        <v>1176000</v>
      </c>
      <c r="M72" s="257"/>
    </row>
    <row r="73" spans="1:13" s="24" customFormat="1" x14ac:dyDescent="0.3">
      <c r="A73" s="34" t="s">
        <v>158</v>
      </c>
      <c r="B73" s="242" t="s">
        <v>159</v>
      </c>
      <c r="C73" s="243"/>
      <c r="D73" s="243"/>
      <c r="E73" s="244"/>
      <c r="F73" s="23" t="s">
        <v>33</v>
      </c>
      <c r="G73" s="139">
        <v>12</v>
      </c>
      <c r="H73" s="140"/>
      <c r="I73" s="255">
        <v>25000</v>
      </c>
      <c r="J73" s="256"/>
      <c r="K73" s="257"/>
      <c r="L73" s="255">
        <f t="shared" si="7"/>
        <v>300000</v>
      </c>
      <c r="M73" s="257"/>
    </row>
    <row r="74" spans="1:13" s="24" customFormat="1" x14ac:dyDescent="0.3">
      <c r="A74" s="34" t="s">
        <v>160</v>
      </c>
      <c r="B74" s="242" t="s">
        <v>161</v>
      </c>
      <c r="C74" s="243"/>
      <c r="D74" s="243"/>
      <c r="E74" s="244"/>
      <c r="F74" s="23" t="s">
        <v>33</v>
      </c>
      <c r="G74" s="139">
        <v>12</v>
      </c>
      <c r="H74" s="140"/>
      <c r="I74" s="255">
        <v>35000</v>
      </c>
      <c r="J74" s="256"/>
      <c r="K74" s="257"/>
      <c r="L74" s="255">
        <f t="shared" si="7"/>
        <v>420000</v>
      </c>
      <c r="M74" s="257"/>
    </row>
    <row r="75" spans="1:13" s="24" customFormat="1" x14ac:dyDescent="0.3">
      <c r="A75" s="34" t="s">
        <v>162</v>
      </c>
      <c r="B75" s="242" t="s">
        <v>163</v>
      </c>
      <c r="C75" s="243"/>
      <c r="D75" s="243"/>
      <c r="E75" s="244"/>
      <c r="F75" s="23" t="s">
        <v>54</v>
      </c>
      <c r="G75" s="139">
        <v>12</v>
      </c>
      <c r="H75" s="140"/>
      <c r="I75" s="255">
        <v>75000</v>
      </c>
      <c r="J75" s="256"/>
      <c r="K75" s="257"/>
      <c r="L75" s="255">
        <f t="shared" si="7"/>
        <v>900000</v>
      </c>
      <c r="M75" s="257"/>
    </row>
    <row r="76" spans="1:13" s="24" customFormat="1" x14ac:dyDescent="0.3">
      <c r="A76" s="34" t="s">
        <v>164</v>
      </c>
      <c r="B76" s="242" t="s">
        <v>165</v>
      </c>
      <c r="C76" s="243"/>
      <c r="D76" s="243"/>
      <c r="E76" s="244"/>
      <c r="F76" s="23" t="s">
        <v>33</v>
      </c>
      <c r="G76" s="139">
        <v>12</v>
      </c>
      <c r="H76" s="140"/>
      <c r="I76" s="255">
        <v>15000</v>
      </c>
      <c r="J76" s="256"/>
      <c r="K76" s="257"/>
      <c r="L76" s="255">
        <f t="shared" si="7"/>
        <v>180000</v>
      </c>
      <c r="M76" s="257"/>
    </row>
    <row r="77" spans="1:13" s="24" customFormat="1" x14ac:dyDescent="0.3">
      <c r="A77" s="34" t="s">
        <v>166</v>
      </c>
      <c r="B77" s="242" t="s">
        <v>167</v>
      </c>
      <c r="C77" s="243"/>
      <c r="D77" s="243"/>
      <c r="E77" s="244"/>
      <c r="F77" s="23" t="s">
        <v>168</v>
      </c>
      <c r="G77" s="139">
        <v>1</v>
      </c>
      <c r="H77" s="140"/>
      <c r="I77" s="255">
        <v>150000</v>
      </c>
      <c r="J77" s="256"/>
      <c r="K77" s="257"/>
      <c r="L77" s="255">
        <f t="shared" si="7"/>
        <v>150000</v>
      </c>
      <c r="M77" s="257"/>
    </row>
    <row r="78" spans="1:13" x14ac:dyDescent="0.3">
      <c r="A78" s="21" t="s">
        <v>169</v>
      </c>
      <c r="B78" s="144" t="s">
        <v>170</v>
      </c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6"/>
    </row>
    <row r="79" spans="1:13" s="24" customFormat="1" x14ac:dyDescent="0.3">
      <c r="A79" s="34" t="s">
        <v>171</v>
      </c>
      <c r="B79" s="242" t="s">
        <v>70</v>
      </c>
      <c r="C79" s="243"/>
      <c r="D79" s="243"/>
      <c r="E79" s="244"/>
      <c r="F79" s="23" t="s">
        <v>33</v>
      </c>
      <c r="G79" s="139">
        <v>10</v>
      </c>
      <c r="H79" s="140"/>
      <c r="I79" s="255">
        <v>350000</v>
      </c>
      <c r="J79" s="256"/>
      <c r="K79" s="257"/>
      <c r="L79" s="255">
        <f>+G79*I79</f>
        <v>3500000</v>
      </c>
      <c r="M79" s="257"/>
    </row>
    <row r="80" spans="1:13" s="24" customFormat="1" x14ac:dyDescent="0.3">
      <c r="A80" s="34" t="s">
        <v>172</v>
      </c>
      <c r="B80" s="242" t="s">
        <v>120</v>
      </c>
      <c r="C80" s="243"/>
      <c r="D80" s="243"/>
      <c r="E80" s="244"/>
      <c r="F80" s="23" t="s">
        <v>112</v>
      </c>
      <c r="G80" s="139">
        <v>10</v>
      </c>
      <c r="H80" s="140"/>
      <c r="I80" s="255">
        <v>80000</v>
      </c>
      <c r="J80" s="256"/>
      <c r="K80" s="257"/>
      <c r="L80" s="255">
        <f>+G80*I80</f>
        <v>800000</v>
      </c>
      <c r="M80" s="257"/>
    </row>
    <row r="81" spans="1:13" x14ac:dyDescent="0.3">
      <c r="A81" s="21" t="s">
        <v>173</v>
      </c>
      <c r="B81" s="144" t="s">
        <v>73</v>
      </c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6"/>
    </row>
    <row r="82" spans="1:13" s="24" customFormat="1" x14ac:dyDescent="0.3">
      <c r="A82" s="34" t="s">
        <v>174</v>
      </c>
      <c r="B82" s="242" t="s">
        <v>70</v>
      </c>
      <c r="C82" s="243"/>
      <c r="D82" s="243"/>
      <c r="E82" s="244"/>
      <c r="F82" s="23" t="s">
        <v>33</v>
      </c>
      <c r="G82" s="139">
        <v>18</v>
      </c>
      <c r="H82" s="140"/>
      <c r="I82" s="255">
        <v>350000</v>
      </c>
      <c r="J82" s="256"/>
      <c r="K82" s="257"/>
      <c r="L82" s="255">
        <f>+G82*I82</f>
        <v>6300000</v>
      </c>
      <c r="M82" s="257"/>
    </row>
    <row r="83" spans="1:13" s="24" customFormat="1" ht="15" thickBot="1" x14ac:dyDescent="0.35">
      <c r="A83" s="34" t="s">
        <v>175</v>
      </c>
      <c r="B83" s="242" t="s">
        <v>176</v>
      </c>
      <c r="C83" s="243"/>
      <c r="D83" s="243"/>
      <c r="E83" s="244"/>
      <c r="F83" s="23" t="s">
        <v>168</v>
      </c>
      <c r="G83" s="139">
        <v>1</v>
      </c>
      <c r="H83" s="140"/>
      <c r="I83" s="255">
        <v>500000</v>
      </c>
      <c r="J83" s="256"/>
      <c r="K83" s="257"/>
      <c r="L83" s="255">
        <f>+G83*I83</f>
        <v>500000</v>
      </c>
      <c r="M83" s="257"/>
    </row>
    <row r="84" spans="1:13" ht="15" thickBot="1" x14ac:dyDescent="0.35">
      <c r="A84" s="252" t="s">
        <v>20</v>
      </c>
      <c r="B84" s="253"/>
      <c r="C84" s="253"/>
      <c r="D84" s="253"/>
      <c r="E84" s="253"/>
      <c r="F84" s="253"/>
      <c r="G84" s="253"/>
      <c r="H84" s="253"/>
      <c r="I84" s="253"/>
      <c r="J84" s="253"/>
      <c r="K84" s="254"/>
      <c r="L84" s="147">
        <f>SUM(L20:M83)</f>
        <v>99479000</v>
      </c>
      <c r="M84" s="148"/>
    </row>
    <row r="85" spans="1:13" x14ac:dyDescent="0.3">
      <c r="A85" s="13"/>
      <c r="B85" s="2"/>
      <c r="C85" s="2"/>
      <c r="D85" s="2"/>
      <c r="E85" s="2"/>
      <c r="F85" s="154" t="s">
        <v>14</v>
      </c>
      <c r="G85" s="155"/>
      <c r="H85" s="155"/>
      <c r="I85" s="155"/>
      <c r="J85" s="155"/>
      <c r="K85" s="156"/>
      <c r="L85" s="149">
        <f>+L84+L18</f>
        <v>102149000</v>
      </c>
      <c r="M85" s="150"/>
    </row>
    <row r="86" spans="1:13" x14ac:dyDescent="0.3">
      <c r="A86" s="13"/>
      <c r="B86" s="2"/>
      <c r="C86" s="2"/>
      <c r="D86" s="2"/>
      <c r="E86" s="2"/>
      <c r="F86" s="19" t="s">
        <v>23</v>
      </c>
      <c r="G86" s="20"/>
      <c r="H86" s="20"/>
      <c r="I86" s="20"/>
      <c r="J86" s="151">
        <v>0.08</v>
      </c>
      <c r="K86" s="151"/>
      <c r="L86" s="152">
        <f>+L85*J86</f>
        <v>8171920</v>
      </c>
      <c r="M86" s="153"/>
    </row>
    <row r="87" spans="1:13" x14ac:dyDescent="0.3">
      <c r="A87" s="13"/>
      <c r="B87" s="2"/>
      <c r="C87" s="2"/>
      <c r="D87" s="2"/>
      <c r="E87" s="2"/>
      <c r="F87" s="19" t="s">
        <v>21</v>
      </c>
      <c r="G87" s="20"/>
      <c r="H87" s="20"/>
      <c r="I87" s="20"/>
      <c r="J87" s="151">
        <v>0.03</v>
      </c>
      <c r="K87" s="151"/>
      <c r="L87" s="152">
        <f>+L85*J87</f>
        <v>3064470</v>
      </c>
      <c r="M87" s="153"/>
    </row>
    <row r="88" spans="1:13" x14ac:dyDescent="0.3">
      <c r="A88" s="13"/>
      <c r="B88" s="2"/>
      <c r="C88" s="2"/>
      <c r="D88" s="2"/>
      <c r="E88" s="2"/>
      <c r="F88" s="19" t="s">
        <v>22</v>
      </c>
      <c r="G88" s="20"/>
      <c r="H88" s="20"/>
      <c r="I88" s="20"/>
      <c r="J88" s="151">
        <v>0.05</v>
      </c>
      <c r="K88" s="151"/>
      <c r="L88" s="152">
        <f>+L85*J88</f>
        <v>5107450</v>
      </c>
      <c r="M88" s="153"/>
    </row>
    <row r="89" spans="1:13" x14ac:dyDescent="0.3">
      <c r="A89" s="13"/>
      <c r="B89" s="2"/>
      <c r="C89" s="2"/>
      <c r="E89" s="2"/>
      <c r="F89" s="19" t="s">
        <v>25</v>
      </c>
      <c r="G89" s="20"/>
      <c r="H89" s="20"/>
      <c r="I89" s="20"/>
      <c r="J89" s="151">
        <v>0.16</v>
      </c>
      <c r="K89" s="151"/>
      <c r="L89" s="152">
        <f>+L88*J89</f>
        <v>817192</v>
      </c>
      <c r="M89" s="153"/>
    </row>
    <row r="90" spans="1:13" x14ac:dyDescent="0.3">
      <c r="A90" s="1"/>
      <c r="B90" s="2"/>
      <c r="C90" s="2"/>
      <c r="D90" s="2"/>
      <c r="E90" s="2"/>
      <c r="F90" s="164" t="s">
        <v>6</v>
      </c>
      <c r="G90" s="165"/>
      <c r="H90" s="165"/>
      <c r="I90" s="165"/>
      <c r="J90" s="165"/>
      <c r="K90" s="166"/>
      <c r="L90" s="167">
        <f>SUM(L85:M89)</f>
        <v>119310032</v>
      </c>
      <c r="M90" s="168"/>
    </row>
    <row r="91" spans="1:13" x14ac:dyDescent="0.3">
      <c r="A91" s="1"/>
      <c r="B91" s="2"/>
      <c r="C91" s="2"/>
      <c r="D91" s="2"/>
      <c r="E91" s="2"/>
      <c r="F91" s="1"/>
      <c r="G91" s="1"/>
      <c r="H91" s="1"/>
      <c r="I91" s="5"/>
      <c r="J91" s="5"/>
      <c r="K91" s="5"/>
      <c r="L91" s="5"/>
      <c r="M91" s="5"/>
    </row>
    <row r="92" spans="1:13" x14ac:dyDescent="0.3">
      <c r="A92" s="157" t="s">
        <v>24</v>
      </c>
      <c r="B92" s="157"/>
      <c r="C92" s="158"/>
      <c r="D92" s="159"/>
      <c r="E92" s="159"/>
      <c r="F92" s="159"/>
      <c r="G92" s="159"/>
      <c r="H92" s="159"/>
      <c r="I92" s="159"/>
      <c r="J92" s="159"/>
      <c r="K92" s="159"/>
      <c r="L92" s="159"/>
      <c r="M92" s="160"/>
    </row>
    <row r="93" spans="1:13" x14ac:dyDescent="0.3">
      <c r="A93" s="157" t="s">
        <v>7</v>
      </c>
      <c r="B93" s="157"/>
      <c r="C93" s="158" t="s">
        <v>28</v>
      </c>
      <c r="D93" s="159"/>
      <c r="E93" s="159"/>
      <c r="F93" s="159"/>
      <c r="G93" s="159"/>
      <c r="H93" s="159"/>
      <c r="I93" s="159"/>
      <c r="J93" s="159"/>
      <c r="K93" s="159"/>
      <c r="L93" s="159"/>
      <c r="M93" s="160"/>
    </row>
    <row r="94" spans="1:13" x14ac:dyDescent="0.3">
      <c r="A94" s="157" t="s">
        <v>3</v>
      </c>
      <c r="B94" s="157"/>
      <c r="C94" s="161"/>
      <c r="D94" s="162"/>
      <c r="E94" s="162"/>
      <c r="F94" s="162"/>
      <c r="G94" s="162"/>
      <c r="H94" s="162"/>
      <c r="I94" s="162"/>
      <c r="J94" s="162"/>
      <c r="K94" s="162"/>
      <c r="L94" s="162"/>
      <c r="M94" s="163"/>
    </row>
    <row r="95" spans="1:13" x14ac:dyDescent="0.3">
      <c r="A95" s="14" t="s">
        <v>16</v>
      </c>
      <c r="I95" s="4"/>
      <c r="J95" s="4"/>
    </row>
    <row r="96" spans="1:13" x14ac:dyDescent="0.3">
      <c r="A96" t="s">
        <v>13</v>
      </c>
    </row>
    <row r="98" spans="1:13" x14ac:dyDescent="0.3">
      <c r="A98" s="17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</row>
    <row r="99" spans="1:13" x14ac:dyDescent="0.3">
      <c r="A99" s="425"/>
      <c r="B99" s="426"/>
      <c r="C99" s="426"/>
      <c r="D99" s="426"/>
      <c r="E99" s="426"/>
      <c r="F99" s="426"/>
      <c r="G99" s="426"/>
      <c r="H99" s="426"/>
      <c r="I99" s="426"/>
      <c r="J99" s="426"/>
      <c r="K99" s="426"/>
      <c r="L99" s="426"/>
      <c r="M99" s="426"/>
    </row>
  </sheetData>
  <mergeCells count="282">
    <mergeCell ref="C6:F6"/>
    <mergeCell ref="J7:M7"/>
    <mergeCell ref="A9:M9"/>
    <mergeCell ref="B10:E10"/>
    <mergeCell ref="G10:H10"/>
    <mergeCell ref="I10:K10"/>
    <mergeCell ref="L10:M10"/>
    <mergeCell ref="A1:C3"/>
    <mergeCell ref="D1:K3"/>
    <mergeCell ref="L1:M1"/>
    <mergeCell ref="L2:M2"/>
    <mergeCell ref="L3:M3"/>
    <mergeCell ref="C5:F5"/>
    <mergeCell ref="J5:M5"/>
    <mergeCell ref="B11:M11"/>
    <mergeCell ref="B12:E12"/>
    <mergeCell ref="G12:H12"/>
    <mergeCell ref="I12:K12"/>
    <mergeCell ref="L12:M12"/>
    <mergeCell ref="B13:E13"/>
    <mergeCell ref="G13:H13"/>
    <mergeCell ref="I13:K13"/>
    <mergeCell ref="L13:M13"/>
    <mergeCell ref="B16:E16"/>
    <mergeCell ref="G16:H16"/>
    <mergeCell ref="I16:K16"/>
    <mergeCell ref="L16:M16"/>
    <mergeCell ref="B17:E17"/>
    <mergeCell ref="G17:H17"/>
    <mergeCell ref="I17:K17"/>
    <mergeCell ref="L17:M17"/>
    <mergeCell ref="B14:E14"/>
    <mergeCell ref="G14:H14"/>
    <mergeCell ref="I14:K14"/>
    <mergeCell ref="L14:M14"/>
    <mergeCell ref="B15:E15"/>
    <mergeCell ref="G15:H15"/>
    <mergeCell ref="I15:K15"/>
    <mergeCell ref="L15:M15"/>
    <mergeCell ref="B21:E21"/>
    <mergeCell ref="G21:H21"/>
    <mergeCell ref="I21:K21"/>
    <mergeCell ref="L21:M21"/>
    <mergeCell ref="B22:E22"/>
    <mergeCell ref="G22:H22"/>
    <mergeCell ref="I22:K22"/>
    <mergeCell ref="L22:M22"/>
    <mergeCell ref="A18:K18"/>
    <mergeCell ref="L18:M18"/>
    <mergeCell ref="B19:M19"/>
    <mergeCell ref="B20:E20"/>
    <mergeCell ref="G20:H20"/>
    <mergeCell ref="I20:K20"/>
    <mergeCell ref="L20:M20"/>
    <mergeCell ref="B25:E25"/>
    <mergeCell ref="G25:H25"/>
    <mergeCell ref="I25:K25"/>
    <mergeCell ref="L25:M25"/>
    <mergeCell ref="B26:E26"/>
    <mergeCell ref="G26:H26"/>
    <mergeCell ref="I26:K26"/>
    <mergeCell ref="L26:M26"/>
    <mergeCell ref="B23:E23"/>
    <mergeCell ref="G23:H23"/>
    <mergeCell ref="I23:K23"/>
    <mergeCell ref="L23:M23"/>
    <mergeCell ref="B24:E24"/>
    <mergeCell ref="G24:H24"/>
    <mergeCell ref="I24:K24"/>
    <mergeCell ref="L24:M24"/>
    <mergeCell ref="B27:M27"/>
    <mergeCell ref="B28:E28"/>
    <mergeCell ref="G28:H28"/>
    <mergeCell ref="I28:K28"/>
    <mergeCell ref="L28:M28"/>
    <mergeCell ref="B30:E30"/>
    <mergeCell ref="G30:H30"/>
    <mergeCell ref="I30:K30"/>
    <mergeCell ref="L30:M30"/>
    <mergeCell ref="B33:E33"/>
    <mergeCell ref="G33:H33"/>
    <mergeCell ref="I33:K33"/>
    <mergeCell ref="L33:M33"/>
    <mergeCell ref="B34:E34"/>
    <mergeCell ref="G34:H34"/>
    <mergeCell ref="I34:K34"/>
    <mergeCell ref="L34:M34"/>
    <mergeCell ref="B31:E31"/>
    <mergeCell ref="G31:H31"/>
    <mergeCell ref="I31:K31"/>
    <mergeCell ref="L31:M31"/>
    <mergeCell ref="B32:E32"/>
    <mergeCell ref="G32:H32"/>
    <mergeCell ref="I32:K32"/>
    <mergeCell ref="L32:M32"/>
    <mergeCell ref="B35:E35"/>
    <mergeCell ref="G35:H35"/>
    <mergeCell ref="I35:K35"/>
    <mergeCell ref="L35:M35"/>
    <mergeCell ref="B36:M36"/>
    <mergeCell ref="B37:E37"/>
    <mergeCell ref="G37:H37"/>
    <mergeCell ref="I37:K37"/>
    <mergeCell ref="L37:M37"/>
    <mergeCell ref="B40:E40"/>
    <mergeCell ref="G40:H40"/>
    <mergeCell ref="I40:K40"/>
    <mergeCell ref="L40:M40"/>
    <mergeCell ref="B41:E41"/>
    <mergeCell ref="G41:H41"/>
    <mergeCell ref="I41:K41"/>
    <mergeCell ref="L41:M41"/>
    <mergeCell ref="B38:E38"/>
    <mergeCell ref="G38:H38"/>
    <mergeCell ref="I38:K38"/>
    <mergeCell ref="L38:M38"/>
    <mergeCell ref="B39:E39"/>
    <mergeCell ref="G39:H39"/>
    <mergeCell ref="I39:K39"/>
    <mergeCell ref="L39:M39"/>
    <mergeCell ref="B42:E42"/>
    <mergeCell ref="G42:H42"/>
    <mergeCell ref="I42:K42"/>
    <mergeCell ref="L42:M42"/>
    <mergeCell ref="B43:M43"/>
    <mergeCell ref="B44:E44"/>
    <mergeCell ref="G44:H44"/>
    <mergeCell ref="I44:K44"/>
    <mergeCell ref="L44:M44"/>
    <mergeCell ref="B45:M45"/>
    <mergeCell ref="B46:E46"/>
    <mergeCell ref="G46:H46"/>
    <mergeCell ref="I46:K46"/>
    <mergeCell ref="L46:M46"/>
    <mergeCell ref="B47:E47"/>
    <mergeCell ref="G47:H47"/>
    <mergeCell ref="I47:K47"/>
    <mergeCell ref="L47:M47"/>
    <mergeCell ref="B50:E50"/>
    <mergeCell ref="G50:H50"/>
    <mergeCell ref="I50:K50"/>
    <mergeCell ref="L50:M50"/>
    <mergeCell ref="B51:E51"/>
    <mergeCell ref="G51:H51"/>
    <mergeCell ref="I51:K51"/>
    <mergeCell ref="L51:M51"/>
    <mergeCell ref="B48:E48"/>
    <mergeCell ref="G48:H48"/>
    <mergeCell ref="I48:K48"/>
    <mergeCell ref="L48:M48"/>
    <mergeCell ref="B49:E49"/>
    <mergeCell ref="G49:H49"/>
    <mergeCell ref="I49:K49"/>
    <mergeCell ref="L49:M49"/>
    <mergeCell ref="B54:E54"/>
    <mergeCell ref="G54:H54"/>
    <mergeCell ref="I54:K54"/>
    <mergeCell ref="L54:M54"/>
    <mergeCell ref="B55:E55"/>
    <mergeCell ref="G55:H55"/>
    <mergeCell ref="I55:K55"/>
    <mergeCell ref="L55:M55"/>
    <mergeCell ref="B52:E52"/>
    <mergeCell ref="G52:H52"/>
    <mergeCell ref="I52:K52"/>
    <mergeCell ref="L52:M52"/>
    <mergeCell ref="B53:E53"/>
    <mergeCell ref="G53:H53"/>
    <mergeCell ref="I53:K53"/>
    <mergeCell ref="L53:M53"/>
    <mergeCell ref="B56:M56"/>
    <mergeCell ref="B57:E57"/>
    <mergeCell ref="G57:H57"/>
    <mergeCell ref="I57:K57"/>
    <mergeCell ref="L57:M57"/>
    <mergeCell ref="B58:E58"/>
    <mergeCell ref="G58:H58"/>
    <mergeCell ref="I58:K58"/>
    <mergeCell ref="L58:M58"/>
    <mergeCell ref="B61:E61"/>
    <mergeCell ref="G61:H61"/>
    <mergeCell ref="I61:K61"/>
    <mergeCell ref="L61:M61"/>
    <mergeCell ref="B62:E62"/>
    <mergeCell ref="G62:H62"/>
    <mergeCell ref="I62:K62"/>
    <mergeCell ref="L62:M62"/>
    <mergeCell ref="B59:E59"/>
    <mergeCell ref="G59:H59"/>
    <mergeCell ref="I59:K59"/>
    <mergeCell ref="L59:M59"/>
    <mergeCell ref="B60:E60"/>
    <mergeCell ref="G60:H60"/>
    <mergeCell ref="I60:K60"/>
    <mergeCell ref="L60:M60"/>
    <mergeCell ref="B63:E63"/>
    <mergeCell ref="G63:H63"/>
    <mergeCell ref="I63:K63"/>
    <mergeCell ref="L63:M63"/>
    <mergeCell ref="B64:M64"/>
    <mergeCell ref="B65:E65"/>
    <mergeCell ref="G65:H65"/>
    <mergeCell ref="I65:K65"/>
    <mergeCell ref="L65:M65"/>
    <mergeCell ref="B66:E66"/>
    <mergeCell ref="G66:H66"/>
    <mergeCell ref="I66:K66"/>
    <mergeCell ref="L66:M66"/>
    <mergeCell ref="B67:M67"/>
    <mergeCell ref="B68:E68"/>
    <mergeCell ref="G68:H68"/>
    <mergeCell ref="I68:K68"/>
    <mergeCell ref="L68:M68"/>
    <mergeCell ref="B72:E72"/>
    <mergeCell ref="G72:H72"/>
    <mergeCell ref="I72:K72"/>
    <mergeCell ref="L72:M72"/>
    <mergeCell ref="B73:E73"/>
    <mergeCell ref="G73:H73"/>
    <mergeCell ref="I73:K73"/>
    <mergeCell ref="L73:M73"/>
    <mergeCell ref="B69:E69"/>
    <mergeCell ref="G69:H69"/>
    <mergeCell ref="I69:K69"/>
    <mergeCell ref="L69:M69"/>
    <mergeCell ref="B70:M70"/>
    <mergeCell ref="B71:E71"/>
    <mergeCell ref="B76:E76"/>
    <mergeCell ref="G76:H76"/>
    <mergeCell ref="I76:K76"/>
    <mergeCell ref="L76:M76"/>
    <mergeCell ref="B77:E77"/>
    <mergeCell ref="G77:H77"/>
    <mergeCell ref="I77:K77"/>
    <mergeCell ref="L77:M77"/>
    <mergeCell ref="B74:E74"/>
    <mergeCell ref="G74:H74"/>
    <mergeCell ref="I74:K74"/>
    <mergeCell ref="L74:M74"/>
    <mergeCell ref="B75:E75"/>
    <mergeCell ref="G75:H75"/>
    <mergeCell ref="I75:K75"/>
    <mergeCell ref="L75:M75"/>
    <mergeCell ref="B78:M78"/>
    <mergeCell ref="B79:E79"/>
    <mergeCell ref="G79:H79"/>
    <mergeCell ref="I79:K79"/>
    <mergeCell ref="L79:M79"/>
    <mergeCell ref="B80:E80"/>
    <mergeCell ref="G80:H80"/>
    <mergeCell ref="I80:K80"/>
    <mergeCell ref="L80:M80"/>
    <mergeCell ref="B81:M81"/>
    <mergeCell ref="B82:E82"/>
    <mergeCell ref="G82:H82"/>
    <mergeCell ref="I82:K82"/>
    <mergeCell ref="L82:M82"/>
    <mergeCell ref="B83:E83"/>
    <mergeCell ref="G83:H83"/>
    <mergeCell ref="I83:K83"/>
    <mergeCell ref="L83:M83"/>
    <mergeCell ref="J87:K87"/>
    <mergeCell ref="L87:M87"/>
    <mergeCell ref="J88:K88"/>
    <mergeCell ref="L88:M88"/>
    <mergeCell ref="J89:K89"/>
    <mergeCell ref="L89:M89"/>
    <mergeCell ref="A84:K84"/>
    <mergeCell ref="L84:M84"/>
    <mergeCell ref="F85:K85"/>
    <mergeCell ref="L85:M85"/>
    <mergeCell ref="J86:K86"/>
    <mergeCell ref="L86:M86"/>
    <mergeCell ref="A94:B94"/>
    <mergeCell ref="C94:M94"/>
    <mergeCell ref="A99:M99"/>
    <mergeCell ref="F90:K90"/>
    <mergeCell ref="L90:M90"/>
    <mergeCell ref="A92:B92"/>
    <mergeCell ref="C92:M92"/>
    <mergeCell ref="A93:B93"/>
    <mergeCell ref="C93:M9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showGridLines="0" topLeftCell="A10" workbookViewId="0">
      <selection activeCell="B14" sqref="B14:E21"/>
    </sheetView>
  </sheetViews>
  <sheetFormatPr baseColWidth="10" defaultRowHeight="14.4" x14ac:dyDescent="0.3"/>
  <cols>
    <col min="1" max="1" width="6.44140625" customWidth="1"/>
    <col min="2" max="3" width="9.88671875" customWidth="1"/>
    <col min="4" max="4" width="17" customWidth="1"/>
    <col min="5" max="5" width="48.6640625" customWidth="1"/>
    <col min="6" max="6" width="4.6640625" customWidth="1"/>
    <col min="7" max="7" width="12.5546875" hidden="1" customWidth="1"/>
    <col min="8" max="8" width="16.33203125" hidden="1" customWidth="1"/>
    <col min="9" max="9" width="13.5546875" hidden="1" customWidth="1"/>
    <col min="10" max="10" width="0" hidden="1" customWidth="1"/>
  </cols>
  <sheetData>
    <row r="1" spans="1:10" ht="21" customHeight="1" x14ac:dyDescent="0.3">
      <c r="A1" s="437"/>
      <c r="B1" s="437"/>
      <c r="C1" s="437"/>
      <c r="D1" s="438"/>
      <c r="E1" s="438"/>
    </row>
    <row r="2" spans="1:10" ht="21" customHeight="1" x14ac:dyDescent="0.3">
      <c r="A2" s="437"/>
      <c r="B2" s="437"/>
      <c r="C2" s="437"/>
      <c r="D2" s="438"/>
      <c r="E2" s="438"/>
      <c r="I2" s="26"/>
    </row>
    <row r="3" spans="1:10" ht="21" customHeight="1" x14ac:dyDescent="0.3">
      <c r="A3" s="437"/>
      <c r="B3" s="437"/>
      <c r="C3" s="437"/>
      <c r="D3" s="438"/>
      <c r="E3" s="438"/>
      <c r="I3" s="28"/>
    </row>
    <row r="4" spans="1:10" ht="8.25" customHeight="1" x14ac:dyDescent="0.3"/>
    <row r="5" spans="1:10" x14ac:dyDescent="0.3">
      <c r="A5" s="9" t="s">
        <v>8</v>
      </c>
      <c r="B5" s="6"/>
      <c r="C5" s="184" t="s">
        <v>34</v>
      </c>
      <c r="D5" s="185"/>
      <c r="E5" s="185"/>
      <c r="I5" s="28"/>
    </row>
    <row r="6" spans="1:10" ht="15" customHeight="1" x14ac:dyDescent="0.3">
      <c r="A6" s="9"/>
      <c r="B6" s="6"/>
      <c r="C6" s="186"/>
      <c r="D6" s="186"/>
      <c r="E6" s="186"/>
      <c r="F6" s="6"/>
    </row>
    <row r="7" spans="1:10" ht="15.75" customHeight="1" x14ac:dyDescent="0.3">
      <c r="A7" s="9" t="s">
        <v>10</v>
      </c>
      <c r="B7" s="6"/>
      <c r="C7" s="10" t="s">
        <v>200</v>
      </c>
      <c r="D7" s="10"/>
      <c r="E7" s="10"/>
      <c r="G7" s="22" t="s">
        <v>26</v>
      </c>
      <c r="I7" s="28"/>
    </row>
    <row r="8" spans="1:10" ht="15.75" customHeight="1" x14ac:dyDescent="0.3">
      <c r="A8" s="9"/>
      <c r="B8" s="6"/>
      <c r="C8" s="10"/>
      <c r="D8" s="10"/>
      <c r="E8" s="10"/>
      <c r="G8" s="22"/>
      <c r="I8" s="28"/>
    </row>
    <row r="9" spans="1:10" ht="15.75" customHeight="1" x14ac:dyDescent="0.3">
      <c r="A9" s="12" t="s">
        <v>0</v>
      </c>
      <c r="B9" s="6"/>
      <c r="C9" s="51">
        <v>41940</v>
      </c>
      <c r="D9" s="51"/>
      <c r="E9" s="51"/>
      <c r="G9" s="22"/>
      <c r="I9" s="28"/>
    </row>
    <row r="10" spans="1:10" ht="10.5" customHeight="1" thickBot="1" x14ac:dyDescent="0.35">
      <c r="B10" s="1"/>
      <c r="C10" s="51"/>
      <c r="D10" s="51"/>
      <c r="E10" s="51"/>
    </row>
    <row r="11" spans="1:10" ht="15" customHeight="1" thickBot="1" x14ac:dyDescent="0.35">
      <c r="A11" s="434" t="s">
        <v>86</v>
      </c>
      <c r="B11" s="435"/>
      <c r="C11" s="435"/>
      <c r="D11" s="435"/>
      <c r="E11" s="435"/>
    </row>
    <row r="12" spans="1:10" x14ac:dyDescent="0.3">
      <c r="A12" s="52" t="s">
        <v>12</v>
      </c>
      <c r="B12" s="436" t="s">
        <v>1</v>
      </c>
      <c r="C12" s="436"/>
      <c r="D12" s="436"/>
      <c r="E12" s="436"/>
      <c r="G12" t="s">
        <v>27</v>
      </c>
      <c r="I12" s="29"/>
    </row>
    <row r="13" spans="1:10" ht="14.25" customHeight="1" x14ac:dyDescent="0.3">
      <c r="A13" s="21" t="s">
        <v>29</v>
      </c>
      <c r="B13" s="144" t="s">
        <v>81</v>
      </c>
      <c r="C13" s="145"/>
      <c r="D13" s="145"/>
      <c r="E13" s="145"/>
      <c r="I13" s="28"/>
    </row>
    <row r="14" spans="1:10" s="24" customFormat="1" ht="28.5" customHeight="1" x14ac:dyDescent="0.3">
      <c r="A14" s="46">
        <v>1.1000000000000001</v>
      </c>
      <c r="B14" s="136" t="s">
        <v>201</v>
      </c>
      <c r="C14" s="137"/>
      <c r="D14" s="137"/>
      <c r="E14" s="138"/>
      <c r="G14" s="25">
        <v>750000</v>
      </c>
      <c r="H14" s="26" t="e">
        <f>+#REF!*G14</f>
        <v>#REF!</v>
      </c>
      <c r="I14" s="30" t="e">
        <f>+#REF!-H14</f>
        <v>#REF!</v>
      </c>
      <c r="J14" s="24" t="s">
        <v>47</v>
      </c>
    </row>
    <row r="15" spans="1:10" s="24" customFormat="1" ht="41.25" customHeight="1" x14ac:dyDescent="0.3">
      <c r="A15" s="46">
        <v>1.2</v>
      </c>
      <c r="B15" s="136" t="s">
        <v>202</v>
      </c>
      <c r="C15" s="137"/>
      <c r="D15" s="137"/>
      <c r="E15" s="138"/>
      <c r="G15" s="25">
        <v>750000</v>
      </c>
      <c r="H15" s="26" t="e">
        <f>+#REF!*G15</f>
        <v>#REF!</v>
      </c>
      <c r="I15" s="30" t="e">
        <f>+#REF!-H15</f>
        <v>#REF!</v>
      </c>
      <c r="J15" s="24" t="s">
        <v>47</v>
      </c>
    </row>
    <row r="16" spans="1:10" s="24" customFormat="1" ht="29.25" customHeight="1" x14ac:dyDescent="0.3">
      <c r="A16" s="46">
        <v>1.3</v>
      </c>
      <c r="B16" s="136" t="s">
        <v>203</v>
      </c>
      <c r="C16" s="137"/>
      <c r="D16" s="137"/>
      <c r="E16" s="138"/>
      <c r="G16" s="25">
        <v>750000</v>
      </c>
      <c r="H16" s="26" t="e">
        <f>+#REF!*G16</f>
        <v>#REF!</v>
      </c>
      <c r="I16" s="30" t="e">
        <f>+#REF!-H16</f>
        <v>#REF!</v>
      </c>
      <c r="J16" s="24" t="s">
        <v>47</v>
      </c>
    </row>
    <row r="17" spans="1:10" s="24" customFormat="1" ht="31.5" customHeight="1" x14ac:dyDescent="0.3">
      <c r="A17" s="46">
        <v>1.4</v>
      </c>
      <c r="B17" s="136" t="s">
        <v>204</v>
      </c>
      <c r="C17" s="137"/>
      <c r="D17" s="137"/>
      <c r="E17" s="138"/>
      <c r="G17" s="25">
        <v>750000</v>
      </c>
      <c r="H17" s="26" t="e">
        <f>+#REF!*G17</f>
        <v>#REF!</v>
      </c>
      <c r="I17" s="30" t="e">
        <f>+#REF!-H17</f>
        <v>#REF!</v>
      </c>
      <c r="J17" s="24" t="s">
        <v>47</v>
      </c>
    </row>
    <row r="18" spans="1:10" s="24" customFormat="1" ht="41.25" customHeight="1" x14ac:dyDescent="0.3">
      <c r="A18" s="46">
        <v>1.5</v>
      </c>
      <c r="B18" s="136" t="s">
        <v>205</v>
      </c>
      <c r="C18" s="137"/>
      <c r="D18" s="137"/>
      <c r="E18" s="138"/>
      <c r="G18" s="25">
        <v>750000</v>
      </c>
      <c r="H18" s="26" t="e">
        <f>+#REF!*G18</f>
        <v>#REF!</v>
      </c>
      <c r="I18" s="30" t="e">
        <f>+#REF!-H18</f>
        <v>#REF!</v>
      </c>
      <c r="J18" s="24" t="s">
        <v>47</v>
      </c>
    </row>
    <row r="19" spans="1:10" s="24" customFormat="1" ht="34.5" customHeight="1" x14ac:dyDescent="0.3">
      <c r="A19" s="46">
        <v>1.6</v>
      </c>
      <c r="B19" s="136" t="s">
        <v>206</v>
      </c>
      <c r="C19" s="137"/>
      <c r="D19" s="137"/>
      <c r="E19" s="138"/>
      <c r="G19" s="25">
        <v>750000</v>
      </c>
      <c r="H19" s="26" t="e">
        <f>+#REF!*G19</f>
        <v>#REF!</v>
      </c>
      <c r="I19" s="30" t="e">
        <f>+#REF!-H19</f>
        <v>#REF!</v>
      </c>
      <c r="J19" s="24" t="s">
        <v>47</v>
      </c>
    </row>
    <row r="20" spans="1:10" s="24" customFormat="1" ht="34.5" customHeight="1" x14ac:dyDescent="0.3">
      <c r="A20" s="46">
        <v>1.7</v>
      </c>
      <c r="B20" s="136" t="s">
        <v>207</v>
      </c>
      <c r="C20" s="137"/>
      <c r="D20" s="137"/>
      <c r="E20" s="138"/>
      <c r="G20" s="25">
        <v>750000</v>
      </c>
      <c r="H20" s="26" t="e">
        <f>+#REF!*G20</f>
        <v>#REF!</v>
      </c>
      <c r="I20" s="30" t="e">
        <f>+#REF!-H20</f>
        <v>#REF!</v>
      </c>
      <c r="J20" s="24" t="s">
        <v>47</v>
      </c>
    </row>
    <row r="21" spans="1:10" s="24" customFormat="1" ht="34.5" customHeight="1" x14ac:dyDescent="0.3">
      <c r="A21" s="46">
        <v>1.8</v>
      </c>
      <c r="B21" s="136" t="s">
        <v>208</v>
      </c>
      <c r="C21" s="137"/>
      <c r="D21" s="137"/>
      <c r="E21" s="138"/>
      <c r="G21" s="25">
        <v>750000</v>
      </c>
      <c r="H21" s="26" t="e">
        <f>+#REF!*G21</f>
        <v>#REF!</v>
      </c>
      <c r="I21" s="30" t="e">
        <f>+#REF!-H21</f>
        <v>#REF!</v>
      </c>
      <c r="J21" s="24" t="s">
        <v>47</v>
      </c>
    </row>
    <row r="22" spans="1:10" s="24" customFormat="1" ht="34.5" customHeight="1" thickBot="1" x14ac:dyDescent="0.35">
      <c r="A22" s="46"/>
      <c r="B22" s="431"/>
      <c r="C22" s="432"/>
      <c r="D22" s="432"/>
      <c r="E22" s="433"/>
      <c r="G22" s="25">
        <v>750000</v>
      </c>
      <c r="H22" s="26" t="e">
        <f>+#REF!*G22</f>
        <v>#REF!</v>
      </c>
      <c r="I22" s="30" t="e">
        <f>+#REF!-H22</f>
        <v>#REF!</v>
      </c>
      <c r="J22" s="24" t="s">
        <v>47</v>
      </c>
    </row>
    <row r="23" spans="1:10" s="24" customFormat="1" ht="30.75" customHeight="1" thickBot="1" x14ac:dyDescent="0.35">
      <c r="A23" s="49" t="s">
        <v>20</v>
      </c>
      <c r="B23" s="49"/>
      <c r="C23" s="49"/>
      <c r="D23" s="49"/>
      <c r="E23" s="49"/>
      <c r="G23" s="25">
        <v>750000</v>
      </c>
      <c r="H23" s="26" t="e">
        <f>+#REF!*G23</f>
        <v>#REF!</v>
      </c>
      <c r="I23" s="30" t="e">
        <f>+#REF!-H23</f>
        <v>#REF!</v>
      </c>
      <c r="J23" s="24" t="s">
        <v>47</v>
      </c>
    </row>
    <row r="24" spans="1:10" s="24" customFormat="1" ht="30.75" customHeight="1" x14ac:dyDescent="0.3">
      <c r="A24" s="42"/>
      <c r="B24" s="2"/>
      <c r="C24" s="2"/>
      <c r="D24" s="2"/>
      <c r="E24" s="2"/>
      <c r="F24"/>
      <c r="G24" s="25">
        <v>750000</v>
      </c>
      <c r="H24" s="26" t="e">
        <f>+#REF!*G24</f>
        <v>#REF!</v>
      </c>
      <c r="I24" s="30" t="e">
        <f>+#REF!-H24</f>
        <v>#REF!</v>
      </c>
      <c r="J24" s="24" t="s">
        <v>47</v>
      </c>
    </row>
    <row r="25" spans="1:10" s="24" customFormat="1" ht="30.75" customHeight="1" x14ac:dyDescent="0.3">
      <c r="A25" s="42"/>
      <c r="B25" s="2"/>
      <c r="C25" s="2"/>
      <c r="D25" s="2"/>
      <c r="E25" s="2"/>
      <c r="F25"/>
      <c r="G25" s="25">
        <v>750000</v>
      </c>
      <c r="H25" s="26" t="e">
        <f>+#REF!*G25</f>
        <v>#REF!</v>
      </c>
      <c r="I25" s="30" t="e">
        <f>+#REF!-H25</f>
        <v>#REF!</v>
      </c>
      <c r="J25" s="24" t="s">
        <v>47</v>
      </c>
    </row>
    <row r="26" spans="1:10" s="24" customFormat="1" ht="30.75" customHeight="1" x14ac:dyDescent="0.3">
      <c r="A26" s="42"/>
      <c r="B26" s="2"/>
      <c r="C26" s="2"/>
      <c r="D26" s="2"/>
      <c r="E26" s="2"/>
      <c r="F26"/>
      <c r="G26" s="25">
        <v>750000</v>
      </c>
      <c r="H26" s="26" t="e">
        <f>+#REF!*G26</f>
        <v>#REF!</v>
      </c>
      <c r="I26" s="30" t="e">
        <f>+#REF!-H26</f>
        <v>#REF!</v>
      </c>
      <c r="J26" s="24" t="s">
        <v>47</v>
      </c>
    </row>
    <row r="27" spans="1:10" ht="15.75" customHeight="1" x14ac:dyDescent="0.3">
      <c r="A27" s="42"/>
      <c r="B27" s="2"/>
      <c r="C27" s="2"/>
      <c r="D27" s="2"/>
      <c r="E27" s="2"/>
      <c r="H27" s="26" t="e">
        <f>+#REF!*G27</f>
        <v>#REF!</v>
      </c>
      <c r="I27" s="30"/>
    </row>
    <row r="28" spans="1:10" ht="15.75" customHeight="1" x14ac:dyDescent="0.3">
      <c r="A28" s="42"/>
      <c r="B28" s="2"/>
      <c r="C28" s="2"/>
      <c r="E28" s="2"/>
      <c r="H28" s="26"/>
      <c r="I28" s="30"/>
    </row>
    <row r="29" spans="1:10" ht="15.75" customHeight="1" x14ac:dyDescent="0.3">
      <c r="A29" s="42"/>
      <c r="B29" s="2"/>
      <c r="C29" s="2"/>
      <c r="D29" s="2"/>
      <c r="E29" s="2"/>
      <c r="H29" s="26"/>
      <c r="I29" s="30"/>
    </row>
    <row r="30" spans="1:10" ht="15.75" customHeight="1" x14ac:dyDescent="0.3">
      <c r="A30" s="13"/>
      <c r="B30" s="2"/>
      <c r="C30" s="2"/>
      <c r="D30" s="2"/>
      <c r="E30" s="2"/>
      <c r="H30" s="26"/>
      <c r="I30" s="30"/>
    </row>
    <row r="31" spans="1:10" ht="18" customHeight="1" x14ac:dyDescent="0.3">
      <c r="A31" s="1"/>
      <c r="G31" s="27"/>
      <c r="H31" s="27"/>
      <c r="I31" s="30"/>
    </row>
    <row r="32" spans="1:10" ht="18" customHeight="1" x14ac:dyDescent="0.3">
      <c r="A32" s="1"/>
      <c r="H32" s="27"/>
    </row>
    <row r="33" spans="1:8" ht="18" customHeight="1" x14ac:dyDescent="0.3">
      <c r="A33" s="157" t="s">
        <v>24</v>
      </c>
      <c r="B33" s="157"/>
      <c r="C33" s="158"/>
      <c r="D33" s="159"/>
      <c r="E33" s="159"/>
    </row>
    <row r="34" spans="1:8" ht="18" customHeight="1" x14ac:dyDescent="0.3">
      <c r="A34" s="157" t="s">
        <v>7</v>
      </c>
      <c r="B34" s="157"/>
      <c r="C34" s="158" t="s">
        <v>28</v>
      </c>
      <c r="D34" s="159"/>
      <c r="E34" s="159"/>
    </row>
    <row r="35" spans="1:8" ht="18" customHeight="1" x14ac:dyDescent="0.3">
      <c r="A35" s="157" t="s">
        <v>3</v>
      </c>
      <c r="B35" s="157"/>
      <c r="C35" s="161"/>
      <c r="D35" s="162"/>
      <c r="E35" s="162"/>
      <c r="H35" s="27"/>
    </row>
    <row r="36" spans="1:8" ht="18" customHeight="1" x14ac:dyDescent="0.3">
      <c r="A36" s="36"/>
      <c r="B36" s="36"/>
      <c r="C36" s="43"/>
      <c r="D36" s="43"/>
      <c r="E36" s="43"/>
      <c r="H36" s="27"/>
    </row>
    <row r="37" spans="1:8" ht="18" customHeight="1" x14ac:dyDescent="0.3">
      <c r="A37" s="36"/>
      <c r="B37" s="36"/>
      <c r="C37" s="43"/>
      <c r="D37" s="43"/>
      <c r="E37" s="43"/>
      <c r="H37" s="27"/>
    </row>
    <row r="38" spans="1:8" ht="18" customHeight="1" x14ac:dyDescent="0.3">
      <c r="A38" s="36"/>
      <c r="B38" s="36"/>
      <c r="C38" s="43"/>
      <c r="D38" s="43"/>
      <c r="E38" s="43"/>
      <c r="H38" s="27"/>
    </row>
    <row r="39" spans="1:8" ht="18" customHeight="1" x14ac:dyDescent="0.3">
      <c r="A39" s="14" t="s">
        <v>16</v>
      </c>
      <c r="H39" s="27"/>
    </row>
    <row r="40" spans="1:8" ht="10.5" customHeight="1" x14ac:dyDescent="0.3">
      <c r="A40" t="s">
        <v>13</v>
      </c>
    </row>
    <row r="41" spans="1:8" ht="20.25" customHeight="1" x14ac:dyDescent="0.3"/>
    <row r="42" spans="1:8" ht="27.75" customHeight="1" x14ac:dyDescent="0.3">
      <c r="A42" s="17"/>
    </row>
    <row r="43" spans="1:8" ht="22.5" customHeight="1" x14ac:dyDescent="0.3">
      <c r="A43" s="48"/>
    </row>
    <row r="44" spans="1:8" ht="54" customHeight="1" x14ac:dyDescent="0.3"/>
  </sheetData>
  <mergeCells count="22">
    <mergeCell ref="C6:E6"/>
    <mergeCell ref="A11:E11"/>
    <mergeCell ref="B12:E12"/>
    <mergeCell ref="A1:C3"/>
    <mergeCell ref="D1:E3"/>
    <mergeCell ref="C5:E5"/>
    <mergeCell ref="B16:E16"/>
    <mergeCell ref="B17:E17"/>
    <mergeCell ref="B13:E13"/>
    <mergeCell ref="B14:E14"/>
    <mergeCell ref="B15:E15"/>
    <mergeCell ref="B22:E22"/>
    <mergeCell ref="B20:E20"/>
    <mergeCell ref="B21:E21"/>
    <mergeCell ref="B18:E18"/>
    <mergeCell ref="B19:E19"/>
    <mergeCell ref="A34:B34"/>
    <mergeCell ref="C34:E34"/>
    <mergeCell ref="A35:B35"/>
    <mergeCell ref="C35:E35"/>
    <mergeCell ref="A33:B33"/>
    <mergeCell ref="C33:E3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256" scale="80" orientation="portrait" r:id="rId1"/>
  <headerFooter>
    <oddFooter>&amp;LAREA VITAL S.A.S.  NIT 900.266.154-2 CALLE 134 BIS No. 19 -75 /  Tel 519 09 55  Bogotá D.C., Colombia&amp;RPágina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ADICIONALES</vt:lpstr>
      <vt:lpstr>PPTO 24NOV20</vt:lpstr>
      <vt:lpstr>CONTRATADO vs EJECUTADO</vt:lpstr>
      <vt:lpstr>ADICIONALES (3)</vt:lpstr>
      <vt:lpstr>ORIGINAL</vt:lpstr>
      <vt:lpstr>FONTIBON</vt:lpstr>
      <vt:lpstr>ADICIONALES!Área_de_impresión</vt:lpstr>
      <vt:lpstr>'ADICIONALES (3)'!Área_de_impresión</vt:lpstr>
      <vt:lpstr>FONTIBON!Área_de_impresión</vt:lpstr>
      <vt:lpstr>'PPTO 24NOV20'!Área_de_impresión</vt:lpstr>
      <vt:lpstr>'PPTO 24NOV20'!Títulos_a_imprimir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CatalinaCano</dc:creator>
  <cp:lastModifiedBy>Rangerlist</cp:lastModifiedBy>
  <cp:lastPrinted>2020-11-27T02:51:39Z</cp:lastPrinted>
  <dcterms:created xsi:type="dcterms:W3CDTF">2012-08-09T21:03:14Z</dcterms:created>
  <dcterms:modified xsi:type="dcterms:W3CDTF">2020-12-21T21:18:19Z</dcterms:modified>
</cp:coreProperties>
</file>