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ERA-TESIS\1280 TG IC 2021\"/>
    </mc:Choice>
  </mc:AlternateContent>
  <workbookProtection workbookAlgorithmName="SHA-512" workbookHashValue="obu/2sbs+qpGlVxcnCOwkqz9zivm7ClSB9B6MBcMxfW25u39nLqC6DIFWo446r20tvADy4zYjgT37HtGc8MraA==" workbookSaltValue="sr9V74o1nbAHDJE88JJw+g==" workbookSpinCount="100000" lockStructure="1"/>
  <bookViews>
    <workbookView xWindow="0" yWindow="0" windowWidth="28800" windowHeight="12330" activeTab="5"/>
  </bookViews>
  <sheets>
    <sheet name="2009-2018" sheetId="1" r:id="rId1"/>
    <sheet name="2007-2016" sheetId="3" r:id="rId2"/>
    <sheet name="TMAP" sheetId="4" r:id="rId3"/>
    <sheet name="PMA" sheetId="6" r:id="rId4"/>
    <sheet name="TRANSITO" sheetId="10" r:id="rId5"/>
    <sheet name="CBR DE DISEÑO" sheetId="11" r:id="rId6"/>
  </sheets>
  <calcPr calcId="162913"/>
</workbook>
</file>

<file path=xl/calcChain.xml><?xml version="1.0" encoding="utf-8"?>
<calcChain xmlns="http://schemas.openxmlformats.org/spreadsheetml/2006/main">
  <c r="F6" i="10" l="1"/>
  <c r="G8" i="10" l="1"/>
  <c r="F32" i="6" l="1"/>
  <c r="E28" i="6"/>
  <c r="E30" i="6"/>
  <c r="E29" i="6"/>
  <c r="E27" i="6"/>
  <c r="E26" i="6"/>
  <c r="E25" i="6"/>
  <c r="E24" i="6"/>
  <c r="E23" i="6"/>
  <c r="M65" i="4"/>
  <c r="R60" i="4"/>
  <c r="R59" i="4"/>
  <c r="M56" i="4"/>
  <c r="M57" i="4"/>
  <c r="M58" i="4"/>
  <c r="M59" i="4"/>
  <c r="M60" i="4"/>
  <c r="M61" i="4"/>
  <c r="M62" i="4"/>
  <c r="M63" i="4"/>
  <c r="M64" i="4"/>
  <c r="M55" i="4"/>
  <c r="E31" i="6"/>
  <c r="E32" i="6"/>
  <c r="F24" i="6"/>
  <c r="O6" i="6"/>
  <c r="N63" i="4"/>
  <c r="L62" i="4"/>
  <c r="L55" i="4"/>
  <c r="O47" i="4"/>
  <c r="R11" i="11"/>
  <c r="M7" i="11"/>
  <c r="F28" i="6" l="1"/>
  <c r="F26" i="6"/>
  <c r="F31" i="6"/>
  <c r="F27" i="6"/>
  <c r="F30" i="6"/>
  <c r="F23" i="6"/>
  <c r="F29" i="6"/>
  <c r="F25" i="6"/>
  <c r="Q13" i="11"/>
  <c r="O5" i="11"/>
  <c r="M11" i="11"/>
  <c r="M12" i="11"/>
  <c r="M13" i="11"/>
  <c r="M8" i="11"/>
  <c r="Q14" i="11" s="1"/>
  <c r="M9" i="11"/>
  <c r="M10" i="11"/>
  <c r="M5" i="11"/>
  <c r="Q11" i="11" s="1"/>
  <c r="M6" i="11"/>
  <c r="S11" i="11"/>
  <c r="S12" i="11"/>
  <c r="S13" i="11"/>
  <c r="S14" i="11"/>
  <c r="S15" i="11"/>
  <c r="S16" i="11"/>
  <c r="S17" i="11"/>
  <c r="S18" i="11"/>
  <c r="S19" i="11"/>
  <c r="O6" i="11" l="1"/>
  <c r="R12" i="11" s="1"/>
  <c r="O7" i="11"/>
  <c r="R13" i="11" s="1"/>
  <c r="O8" i="11"/>
  <c r="R14" i="11" s="1"/>
  <c r="O9" i="11"/>
  <c r="R15" i="11" s="1"/>
  <c r="O10" i="11"/>
  <c r="R16" i="11" s="1"/>
  <c r="O11" i="11"/>
  <c r="R17" i="11" s="1"/>
  <c r="O12" i="11"/>
  <c r="R18" i="11" s="1"/>
  <c r="O13" i="11"/>
  <c r="R19" i="11" s="1"/>
  <c r="Q18" i="11"/>
  <c r="Q19" i="11"/>
  <c r="Q15" i="11"/>
  <c r="Q16" i="11"/>
  <c r="Q12" i="11"/>
  <c r="Q17" i="11"/>
  <c r="C124" i="3" l="1"/>
  <c r="C123" i="3"/>
  <c r="F124" i="3" l="1"/>
  <c r="F123" i="3"/>
  <c r="AG13" i="10" l="1"/>
  <c r="AG12" i="10"/>
  <c r="AG14" i="10"/>
  <c r="R8" i="10"/>
  <c r="F10" i="10" l="1"/>
  <c r="J10" i="10"/>
  <c r="F8" i="10"/>
  <c r="J8" i="10"/>
  <c r="D6" i="10"/>
  <c r="H6" i="10"/>
  <c r="C6" i="10"/>
  <c r="AJ53" i="10"/>
  <c r="K10" i="10" s="1"/>
  <c r="AI53" i="10"/>
  <c r="AH53" i="10"/>
  <c r="I10" i="10" s="1"/>
  <c r="AG53" i="10"/>
  <c r="H10" i="10" s="1"/>
  <c r="AF53" i="10"/>
  <c r="G10" i="10" s="1"/>
  <c r="AE53" i="10"/>
  <c r="AD53" i="10"/>
  <c r="E10" i="10" s="1"/>
  <c r="AC53" i="10"/>
  <c r="D10" i="10" s="1"/>
  <c r="AB53" i="10"/>
  <c r="C10" i="10" s="1"/>
  <c r="X53" i="10"/>
  <c r="K8" i="10" s="1"/>
  <c r="W53" i="10"/>
  <c r="V53" i="10"/>
  <c r="I8" i="10" s="1"/>
  <c r="U53" i="10"/>
  <c r="H8" i="10" s="1"/>
  <c r="H13" i="10" s="1"/>
  <c r="T53" i="10"/>
  <c r="S53" i="10"/>
  <c r="R53" i="10"/>
  <c r="E8" i="10" s="1"/>
  <c r="Q53" i="10"/>
  <c r="D8" i="10" s="1"/>
  <c r="P53" i="10"/>
  <c r="C8" i="10" s="1"/>
  <c r="L53" i="10"/>
  <c r="K6" i="10" s="1"/>
  <c r="K53" i="10"/>
  <c r="J6" i="10" s="1"/>
  <c r="J53" i="10"/>
  <c r="I6" i="10" s="1"/>
  <c r="I53" i="10"/>
  <c r="H53" i="10"/>
  <c r="G6" i="10" s="1"/>
  <c r="G53" i="10"/>
  <c r="F53" i="10"/>
  <c r="E6" i="10" s="1"/>
  <c r="E53" i="10"/>
  <c r="D53" i="10"/>
  <c r="M10" i="10"/>
  <c r="M9" i="10"/>
  <c r="M8" i="10"/>
  <c r="M7" i="10"/>
  <c r="M6" i="10"/>
  <c r="M5" i="10"/>
  <c r="M4" i="10"/>
  <c r="C13" i="10" l="1"/>
  <c r="C12" i="10"/>
  <c r="D13" i="10"/>
  <c r="D12" i="10"/>
  <c r="R9" i="10"/>
  <c r="J12" i="10"/>
  <c r="F12" i="10"/>
  <c r="K13" i="10"/>
  <c r="J13" i="10"/>
  <c r="I12" i="10"/>
  <c r="G13" i="10"/>
  <c r="F13" i="10"/>
  <c r="E12" i="10"/>
  <c r="C14" i="10" l="1"/>
  <c r="C15" i="10" s="1"/>
  <c r="E13" i="10"/>
  <c r="I13" i="10"/>
  <c r="G12" i="10"/>
  <c r="K12" i="10"/>
  <c r="H12" i="10"/>
  <c r="AG10" i="10" l="1"/>
  <c r="D15" i="10"/>
  <c r="H15" i="10"/>
  <c r="N5" i="10"/>
  <c r="AG6" i="10"/>
  <c r="N4" i="10"/>
  <c r="C16" i="10"/>
  <c r="N6" i="10"/>
  <c r="E15" i="10"/>
  <c r="AI6" i="10" s="1"/>
  <c r="C17" i="10"/>
  <c r="AH6" i="10" l="1"/>
  <c r="N10" i="10"/>
  <c r="O10" i="10" s="1"/>
  <c r="N8" i="10"/>
  <c r="O8" i="10" s="1"/>
  <c r="O4" i="10"/>
  <c r="N9" i="10"/>
  <c r="O9" i="10" s="1"/>
  <c r="F15" i="10"/>
  <c r="AJ6" i="10" s="1"/>
  <c r="N7" i="10"/>
  <c r="O7" i="10" s="1"/>
  <c r="G15" i="10"/>
  <c r="AK6" i="10" s="1"/>
  <c r="J15" i="10"/>
  <c r="K15" i="10"/>
  <c r="O6" i="10"/>
  <c r="I15" i="10"/>
  <c r="AL6" i="10" s="1"/>
  <c r="C18" i="10" l="1"/>
  <c r="AM6" i="10"/>
  <c r="N11" i="10"/>
  <c r="O5" i="10"/>
  <c r="O11" i="10" l="1"/>
  <c r="R6" i="10" s="1"/>
  <c r="R7" i="10"/>
  <c r="AG15" i="10" l="1"/>
  <c r="AG11" i="10"/>
  <c r="U10" i="10"/>
  <c r="V10" i="10" s="1"/>
  <c r="AG16" i="10" s="1"/>
  <c r="O12" i="6"/>
  <c r="O11" i="6"/>
  <c r="O10" i="6"/>
  <c r="O9" i="6"/>
  <c r="O8" i="6"/>
  <c r="O7" i="6"/>
  <c r="G66" i="4" l="1"/>
  <c r="H66" i="4" s="1"/>
  <c r="C66" i="4"/>
  <c r="D66" i="4" s="1"/>
  <c r="G65" i="4"/>
  <c r="H65" i="4" s="1"/>
  <c r="C65" i="4"/>
  <c r="D65" i="4" s="1"/>
  <c r="G64" i="4"/>
  <c r="H64" i="4" s="1"/>
  <c r="C64" i="4"/>
  <c r="D64" i="4" s="1"/>
  <c r="G63" i="4"/>
  <c r="H63" i="4" s="1"/>
  <c r="C63" i="4"/>
  <c r="D63" i="4" s="1"/>
  <c r="G62" i="4"/>
  <c r="H62" i="4" s="1"/>
  <c r="C62" i="4"/>
  <c r="D62" i="4" s="1"/>
  <c r="G61" i="4"/>
  <c r="H61" i="4" s="1"/>
  <c r="C61" i="4"/>
  <c r="D61" i="4" s="1"/>
  <c r="G60" i="4"/>
  <c r="H60" i="4" s="1"/>
  <c r="C60" i="4"/>
  <c r="D60" i="4" s="1"/>
  <c r="G59" i="4"/>
  <c r="H59" i="4" s="1"/>
  <c r="C59" i="4"/>
  <c r="D59" i="4" s="1"/>
  <c r="G58" i="4"/>
  <c r="H58" i="4" s="1"/>
  <c r="C58" i="4"/>
  <c r="D58" i="4" s="1"/>
  <c r="G57" i="4"/>
  <c r="H57" i="4" s="1"/>
  <c r="C57" i="4"/>
  <c r="D57" i="4" s="1"/>
  <c r="G56" i="4"/>
  <c r="H56" i="4" s="1"/>
  <c r="C56" i="4"/>
  <c r="D56" i="4" s="1"/>
  <c r="G55" i="4"/>
  <c r="H55" i="4" s="1"/>
  <c r="C55" i="4"/>
  <c r="D55" i="4" s="1"/>
  <c r="O48" i="4"/>
  <c r="P48" i="4" s="1"/>
  <c r="K48" i="4"/>
  <c r="L48" i="4" s="1"/>
  <c r="G48" i="4"/>
  <c r="H48" i="4" s="1"/>
  <c r="C48" i="4"/>
  <c r="D48" i="4" s="1"/>
  <c r="P47" i="4"/>
  <c r="K47" i="4"/>
  <c r="L47" i="4" s="1"/>
  <c r="G47" i="4"/>
  <c r="H47" i="4" s="1"/>
  <c r="C47" i="4"/>
  <c r="D47" i="4" s="1"/>
  <c r="O46" i="4"/>
  <c r="P46" i="4" s="1"/>
  <c r="K46" i="4"/>
  <c r="L46" i="4" s="1"/>
  <c r="G46" i="4"/>
  <c r="H46" i="4" s="1"/>
  <c r="C46" i="4"/>
  <c r="D46" i="4" s="1"/>
  <c r="O45" i="4"/>
  <c r="P45" i="4" s="1"/>
  <c r="K45" i="4"/>
  <c r="L45" i="4" s="1"/>
  <c r="G45" i="4"/>
  <c r="H45" i="4" s="1"/>
  <c r="C45" i="4"/>
  <c r="D45" i="4" s="1"/>
  <c r="O44" i="4"/>
  <c r="P44" i="4" s="1"/>
  <c r="K44" i="4"/>
  <c r="L44" i="4" s="1"/>
  <c r="G44" i="4"/>
  <c r="H44" i="4" s="1"/>
  <c r="C44" i="4"/>
  <c r="D44" i="4" s="1"/>
  <c r="O43" i="4"/>
  <c r="P43" i="4" s="1"/>
  <c r="K43" i="4"/>
  <c r="L43" i="4" s="1"/>
  <c r="G43" i="4"/>
  <c r="H43" i="4" s="1"/>
  <c r="C43" i="4"/>
  <c r="D43" i="4" s="1"/>
  <c r="O42" i="4"/>
  <c r="P42" i="4" s="1"/>
  <c r="K42" i="4"/>
  <c r="L42" i="4" s="1"/>
  <c r="G42" i="4"/>
  <c r="H42" i="4" s="1"/>
  <c r="C42" i="4"/>
  <c r="D42" i="4" s="1"/>
  <c r="O41" i="4"/>
  <c r="P41" i="4" s="1"/>
  <c r="K41" i="4"/>
  <c r="L41" i="4" s="1"/>
  <c r="G41" i="4"/>
  <c r="H41" i="4" s="1"/>
  <c r="C41" i="4"/>
  <c r="D41" i="4" s="1"/>
  <c r="O40" i="4"/>
  <c r="P40" i="4" s="1"/>
  <c r="K40" i="4"/>
  <c r="L40" i="4" s="1"/>
  <c r="G40" i="4"/>
  <c r="H40" i="4" s="1"/>
  <c r="C40" i="4"/>
  <c r="D40" i="4" s="1"/>
  <c r="O39" i="4"/>
  <c r="P39" i="4" s="1"/>
  <c r="K39" i="4"/>
  <c r="L39" i="4" s="1"/>
  <c r="G39" i="4"/>
  <c r="H39" i="4" s="1"/>
  <c r="C39" i="4"/>
  <c r="D39" i="4" s="1"/>
  <c r="O38" i="4"/>
  <c r="P38" i="4" s="1"/>
  <c r="K38" i="4"/>
  <c r="L38" i="4" s="1"/>
  <c r="G38" i="4"/>
  <c r="H38" i="4" s="1"/>
  <c r="C38" i="4"/>
  <c r="D38" i="4" s="1"/>
  <c r="O37" i="4"/>
  <c r="P37" i="4" s="1"/>
  <c r="K37" i="4"/>
  <c r="L37" i="4" s="1"/>
  <c r="L49" i="4" s="1"/>
  <c r="L50" i="4" s="1"/>
  <c r="G37" i="4"/>
  <c r="H37" i="4" s="1"/>
  <c r="C37" i="4"/>
  <c r="D37" i="4" s="1"/>
  <c r="D49" i="4" s="1"/>
  <c r="D50" i="4" s="1"/>
  <c r="O30" i="4"/>
  <c r="P30" i="4" s="1"/>
  <c r="K30" i="4"/>
  <c r="L30" i="4" s="1"/>
  <c r="G30" i="4"/>
  <c r="H30" i="4" s="1"/>
  <c r="C30" i="4"/>
  <c r="D30" i="4" s="1"/>
  <c r="O29" i="4"/>
  <c r="P29" i="4" s="1"/>
  <c r="K29" i="4"/>
  <c r="L29" i="4" s="1"/>
  <c r="G29" i="4"/>
  <c r="H29" i="4" s="1"/>
  <c r="C29" i="4"/>
  <c r="D29" i="4" s="1"/>
  <c r="O28" i="4"/>
  <c r="P28" i="4" s="1"/>
  <c r="K28" i="4"/>
  <c r="L28" i="4" s="1"/>
  <c r="G28" i="4"/>
  <c r="H28" i="4" s="1"/>
  <c r="C28" i="4"/>
  <c r="D28" i="4" s="1"/>
  <c r="O27" i="4"/>
  <c r="P27" i="4" s="1"/>
  <c r="K27" i="4"/>
  <c r="L27" i="4" s="1"/>
  <c r="G27" i="4"/>
  <c r="H27" i="4" s="1"/>
  <c r="C27" i="4"/>
  <c r="D27" i="4" s="1"/>
  <c r="O26" i="4"/>
  <c r="P26" i="4" s="1"/>
  <c r="K26" i="4"/>
  <c r="L26" i="4" s="1"/>
  <c r="G26" i="4"/>
  <c r="H26" i="4" s="1"/>
  <c r="C26" i="4"/>
  <c r="D26" i="4" s="1"/>
  <c r="O25" i="4"/>
  <c r="P25" i="4" s="1"/>
  <c r="K25" i="4"/>
  <c r="L25" i="4" s="1"/>
  <c r="G25" i="4"/>
  <c r="H25" i="4" s="1"/>
  <c r="C25" i="4"/>
  <c r="D25" i="4" s="1"/>
  <c r="O24" i="4"/>
  <c r="P24" i="4" s="1"/>
  <c r="K24" i="4"/>
  <c r="L24" i="4" s="1"/>
  <c r="G24" i="4"/>
  <c r="H24" i="4" s="1"/>
  <c r="C24" i="4"/>
  <c r="D24" i="4" s="1"/>
  <c r="O23" i="4"/>
  <c r="P23" i="4" s="1"/>
  <c r="K23" i="4"/>
  <c r="L23" i="4" s="1"/>
  <c r="G23" i="4"/>
  <c r="H23" i="4" s="1"/>
  <c r="C23" i="4"/>
  <c r="D23" i="4" s="1"/>
  <c r="O22" i="4"/>
  <c r="P22" i="4" s="1"/>
  <c r="K22" i="4"/>
  <c r="L22" i="4" s="1"/>
  <c r="G22" i="4"/>
  <c r="H22" i="4" s="1"/>
  <c r="C22" i="4"/>
  <c r="D22" i="4" s="1"/>
  <c r="O21" i="4"/>
  <c r="P21" i="4" s="1"/>
  <c r="K21" i="4"/>
  <c r="L21" i="4" s="1"/>
  <c r="G21" i="4"/>
  <c r="H21" i="4" s="1"/>
  <c r="C21" i="4"/>
  <c r="D21" i="4" s="1"/>
  <c r="O20" i="4"/>
  <c r="P20" i="4" s="1"/>
  <c r="K20" i="4"/>
  <c r="L20" i="4" s="1"/>
  <c r="G20" i="4"/>
  <c r="H20" i="4" s="1"/>
  <c r="C20" i="4"/>
  <c r="D20" i="4" s="1"/>
  <c r="O19" i="4"/>
  <c r="P19" i="4" s="1"/>
  <c r="P31" i="4" s="1"/>
  <c r="P32" i="4" s="1"/>
  <c r="K19" i="4"/>
  <c r="L19" i="4" s="1"/>
  <c r="G19" i="4"/>
  <c r="H19" i="4" s="1"/>
  <c r="H31" i="4" s="1"/>
  <c r="H32" i="4" s="1"/>
  <c r="C19" i="4"/>
  <c r="D19" i="4" s="1"/>
  <c r="D31" i="4" s="1"/>
  <c r="D32" i="4" s="1"/>
  <c r="P49" i="4" l="1"/>
  <c r="P50" i="4" s="1"/>
  <c r="N62" i="4" s="1"/>
  <c r="L31" i="4"/>
  <c r="L32" i="4" s="1"/>
  <c r="H67" i="4"/>
  <c r="H68" i="4" s="1"/>
  <c r="D67" i="4"/>
  <c r="D68" i="4" s="1"/>
  <c r="H49" i="4"/>
  <c r="H50" i="4" s="1"/>
  <c r="H51" i="4" s="1"/>
  <c r="L60" i="4" s="1"/>
  <c r="D33" i="4"/>
  <c r="N55" i="4"/>
  <c r="N56" i="4"/>
  <c r="H33" i="4"/>
  <c r="L56" i="4" s="1"/>
  <c r="N58" i="4"/>
  <c r="P33" i="4"/>
  <c r="L58" i="4" s="1"/>
  <c r="N61" i="4"/>
  <c r="L51" i="4"/>
  <c r="L61" i="4" s="1"/>
  <c r="D51" i="4"/>
  <c r="L59" i="4" s="1"/>
  <c r="N59" i="4"/>
  <c r="D69" i="4"/>
  <c r="L63" i="4" s="1"/>
  <c r="N57" i="4"/>
  <c r="L33" i="4"/>
  <c r="L57" i="4" s="1"/>
  <c r="H69" i="4"/>
  <c r="L64" i="4" s="1"/>
  <c r="N64" i="4"/>
  <c r="P51" i="4"/>
  <c r="N60" i="4" l="1"/>
</calcChain>
</file>

<file path=xl/sharedStrings.xml><?xml version="1.0" encoding="utf-8"?>
<sst xmlns="http://schemas.openxmlformats.org/spreadsheetml/2006/main" count="700" uniqueCount="183">
  <si>
    <t>Año</t>
  </si>
  <si>
    <t>Mes</t>
  </si>
  <si>
    <t>Precipitacion (mm)</t>
  </si>
  <si>
    <t>Brillo Solar (dias)</t>
  </si>
  <si>
    <t>Humedad Relativa (%)</t>
  </si>
  <si>
    <t>Temperatura Media (oC)</t>
  </si>
  <si>
    <t>Temperatura Minima (oC)</t>
  </si>
  <si>
    <t>Temperatura Maxima (oC)</t>
  </si>
  <si>
    <t>Velocidad del Viento (m/s)</t>
  </si>
  <si>
    <t>Radiacion Solar (MJ/m2/dia)</t>
  </si>
  <si>
    <t>Horas de Sol</t>
  </si>
  <si>
    <t>Evapo transpiracion (mm)</t>
  </si>
  <si>
    <t>Indice de Calor</t>
  </si>
  <si>
    <t>Almace- namiento (mm)</t>
  </si>
  <si>
    <t>Exceso (mm)</t>
  </si>
  <si>
    <t>Deficit (mm)</t>
  </si>
  <si>
    <t>Indice de Thornthwaite (%)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</si>
  <si>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</si>
  <si>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</si>
  <si>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</si>
  <si>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</si>
  <si>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</si>
  <si>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</si>
  <si>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</si>
  <si>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</si>
  <si>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</si>
  <si>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</si>
  <si>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</si>
  <si>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</si>
  <si>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DATOS DE PRECIPITACION Y TEMPERATURA VILLAVICENCIO - META (2009-2018)</t>
  </si>
  <si>
    <t>DATOS DE PRECIPITACION Y TEMPERATURA VILLAVICENCIO - META (2007-2016)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</si>
  <si>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</si>
  <si>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</si>
  <si>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</si>
  <si>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</si>
  <si>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</si>
  <si>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</si>
  <si>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</si>
  <si>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</si>
  <si>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</si>
  <si>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</si>
  <si>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</si>
  <si>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</si>
  <si>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</si>
  <si>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TMAP 2009</t>
  </si>
  <si>
    <t>TMAP 2010</t>
  </si>
  <si>
    <t>TMAP 2011</t>
  </si>
  <si>
    <t>TMAP 2012</t>
  </si>
  <si>
    <t>MES</t>
  </si>
  <si>
    <t>TMM(°C)</t>
  </si>
  <si>
    <t>FACTOR DE PONDERACION (Fp)</t>
  </si>
  <si>
    <t>TMM (°C)</t>
  </si>
  <si>
    <t>FACTOR DE PONDERACION TOTAL</t>
  </si>
  <si>
    <t>PROMEDIO DE PONDERACION TMAP(°C)</t>
  </si>
  <si>
    <t>TMAP 2013</t>
  </si>
  <si>
    <t>TMAP 2014</t>
  </si>
  <si>
    <t>TMAP 2015</t>
  </si>
  <si>
    <t>TMAP 2016</t>
  </si>
  <si>
    <t>TMAP 2017</t>
  </si>
  <si>
    <t>TMAP 2018</t>
  </si>
  <si>
    <t>TEMPERATURA MEDIA ANUAL PONDERADA Y TEMPERATURA DE DISEÑO</t>
  </si>
  <si>
    <t>TMAP °C</t>
  </si>
  <si>
    <t>TMAP°C PROM</t>
  </si>
  <si>
    <t>FACTOR DE PONDERACION</t>
  </si>
  <si>
    <t>TMAP DE DISEÑO</t>
  </si>
  <si>
    <t>FACTOR DE PONDERACION PROMEDIO</t>
  </si>
  <si>
    <t xml:space="preserve">DATOS DE LA TEMPERATURA MEDIA MENSUAL DE 10 AÑOS DE VILAVICENCIO - META </t>
  </si>
  <si>
    <t>TMAP 2007</t>
  </si>
  <si>
    <t>TMAP 2008</t>
  </si>
  <si>
    <t xml:space="preserve">PRECIPITACION MEDIA MENSUAL (2007-2016) VILAVICENCIO - META </t>
  </si>
  <si>
    <r>
      <t xml:space="preserve">Proyecto: </t>
    </r>
    <r>
      <rPr>
        <sz val="12"/>
        <color theme="1"/>
        <rFont val="Arial"/>
        <family val="2"/>
      </rPr>
      <t>Diseño de una estructura de pavimento con tratamiento superficial doble en el k0+000 – k5+082 en la vereda La Zuria, municipio de Villavicencio-Meta.</t>
    </r>
  </si>
  <si>
    <r>
      <t xml:space="preserve">Fecha: </t>
    </r>
    <r>
      <rPr>
        <sz val="12"/>
        <color theme="1"/>
        <rFont val="Arial"/>
        <family val="2"/>
      </rPr>
      <t>Martes 24 de septiembre de 2019</t>
    </r>
  </si>
  <si>
    <t>Periodo</t>
  </si>
  <si>
    <t>A</t>
  </si>
  <si>
    <t>B</t>
  </si>
  <si>
    <t>C</t>
  </si>
  <si>
    <t xml:space="preserve">Inicio </t>
  </si>
  <si>
    <t>Fin</t>
  </si>
  <si>
    <t>Automóvil</t>
  </si>
  <si>
    <t>Microbús</t>
  </si>
  <si>
    <t>Buseta</t>
  </si>
  <si>
    <t>Bus intermunicipal</t>
  </si>
  <si>
    <t>C2P</t>
  </si>
  <si>
    <t>C2G</t>
  </si>
  <si>
    <t>C3</t>
  </si>
  <si>
    <t>hh:mm</t>
  </si>
  <si>
    <t>Camión</t>
  </si>
  <si>
    <t>Volqueta</t>
  </si>
  <si>
    <t>Total</t>
  </si>
  <si>
    <r>
      <t xml:space="preserve">Fecha: </t>
    </r>
    <r>
      <rPr>
        <sz val="12"/>
        <color theme="1"/>
        <rFont val="Arial"/>
        <family val="2"/>
      </rPr>
      <t>Jueves 26 de septiembre de 2019</t>
    </r>
  </si>
  <si>
    <r>
      <t xml:space="preserve">Fecha: </t>
    </r>
    <r>
      <rPr>
        <sz val="12"/>
        <color theme="1"/>
        <rFont val="Arial"/>
        <family val="2"/>
      </rPr>
      <t>Sábado 28 de septiembre de 2019</t>
    </r>
  </si>
  <si>
    <t>Resumen</t>
  </si>
  <si>
    <t>PORCENTAJES</t>
  </si>
  <si>
    <t>Microbus</t>
  </si>
  <si>
    <t>Martes 24 de septiembre de 2019</t>
  </si>
  <si>
    <t>FC</t>
  </si>
  <si>
    <t>K1</t>
  </si>
  <si>
    <t>Jueves 26 de septiembre de 2019</t>
  </si>
  <si>
    <t>K2</t>
  </si>
  <si>
    <t>r</t>
  </si>
  <si>
    <t>Sábado 28 de septiembre de 2019</t>
  </si>
  <si>
    <t>n</t>
  </si>
  <si>
    <t>N8,2</t>
  </si>
  <si>
    <t>EJES EQUIVALENTES</t>
  </si>
  <si>
    <t>SUMATORIA B+C</t>
  </si>
  <si>
    <t>TPD</t>
  </si>
  <si>
    <t>Composición vehicular (%)</t>
  </si>
  <si>
    <t>Total buses (B)</t>
  </si>
  <si>
    <t>Total camiones (C)</t>
  </si>
  <si>
    <t>Porcentajes B+C</t>
  </si>
  <si>
    <r>
      <t xml:space="preserve">Proyecto: </t>
    </r>
    <r>
      <rPr>
        <sz val="12"/>
        <color theme="1"/>
        <rFont val="Arial"/>
        <family val="2"/>
      </rPr>
      <t>Diseño de una estructura de pavimento flexible implementando un tratamiento superficial doble en el k0+000 – k5+082 en la vereda La Zuria, municipio de Villavicencio-Meta</t>
    </r>
  </si>
  <si>
    <t xml:space="preserve">C2P </t>
  </si>
  <si>
    <t>Conteo vehícular (DIA 1)</t>
  </si>
  <si>
    <t>Conteo vehícular (DIA 2)</t>
  </si>
  <si>
    <t>Conteo vehícular (DIA 3)</t>
  </si>
  <si>
    <t>Fecha</t>
  </si>
  <si>
    <t>Numero de ejes equivalentes (N8.2)</t>
  </si>
  <si>
    <t>TPDS</t>
  </si>
  <si>
    <t>Porcentaje vehiculos pesados (K1)</t>
  </si>
  <si>
    <t>Factor carril (K2)</t>
  </si>
  <si>
    <t>Tasa de crecimiento (r)</t>
  </si>
  <si>
    <t>Periodo de diseño (n)</t>
  </si>
  <si>
    <t>Factor camión (FC)</t>
  </si>
  <si>
    <t>%</t>
  </si>
  <si>
    <t>Años</t>
  </si>
  <si>
    <t>N8.2</t>
  </si>
  <si>
    <t># de ejes</t>
  </si>
  <si>
    <t>Veh/día</t>
  </si>
  <si>
    <t>Apique</t>
  </si>
  <si>
    <t>CBR %</t>
  </si>
  <si>
    <t>Mayores o iguales a cada valor</t>
  </si>
  <si>
    <t xml:space="preserve">Frecuencia </t>
  </si>
  <si>
    <t>Longitud</t>
  </si>
  <si>
    <t>Latitud</t>
  </si>
  <si>
    <t>Límite Líquido</t>
  </si>
  <si>
    <t>Límite Plástico</t>
  </si>
  <si>
    <t>IP</t>
  </si>
  <si>
    <t>Humedad Natural</t>
  </si>
  <si>
    <t>CBR 0.1''</t>
  </si>
  <si>
    <t>USC</t>
  </si>
  <si>
    <t>4º3'52.54''N</t>
  </si>
  <si>
    <t>73º37'43.37''O</t>
  </si>
  <si>
    <t>CL</t>
  </si>
  <si>
    <t>4º3'48.51''N</t>
  </si>
  <si>
    <t>73º37'59.81''O</t>
  </si>
  <si>
    <t>4º3'47.45''N</t>
  </si>
  <si>
    <t>73º38'39.97''O</t>
  </si>
  <si>
    <t>4º3'42.46''N</t>
  </si>
  <si>
    <t>73º38'59.28''O</t>
  </si>
  <si>
    <t>4º3'38.62''N</t>
  </si>
  <si>
    <t>73º39'13.19''O</t>
  </si>
  <si>
    <t>4º3'35.66'N</t>
  </si>
  <si>
    <t>73º39'22.44''O</t>
  </si>
  <si>
    <t>4º3'32.82'N</t>
  </si>
  <si>
    <t>73º39'34.06''O</t>
  </si>
  <si>
    <t>4º3'28.13'N</t>
  </si>
  <si>
    <t>73º39'45.65''O</t>
  </si>
  <si>
    <t>Valor de diseño según el nivel de transito</t>
  </si>
  <si>
    <t>Clase</t>
  </si>
  <si>
    <t xml:space="preserve">Liviano </t>
  </si>
  <si>
    <t>Pesado</t>
  </si>
  <si>
    <t>Medio</t>
  </si>
  <si>
    <t xml:space="preserve">Nivel tránsito </t>
  </si>
  <si>
    <t>% Valor diseño</t>
  </si>
  <si>
    <t>10^4 o menos</t>
  </si>
  <si>
    <t>10^4 - 10^6</t>
  </si>
  <si>
    <t>Mayor a 10^6</t>
  </si>
  <si>
    <t>87,5%</t>
  </si>
  <si>
    <t>CBR</t>
  </si>
  <si>
    <t>Valor de diseño (%)</t>
  </si>
  <si>
    <t>Valor de diseño según el nivel de transito (%)</t>
  </si>
  <si>
    <t>CBR Método INA</t>
  </si>
  <si>
    <t xml:space="preserve">PRECIPITACIÓN MEDIA ANUAL (PMA) </t>
  </si>
  <si>
    <t>PMA (mm)</t>
  </si>
  <si>
    <t>PMA de Diseño (mm)</t>
  </si>
  <si>
    <t>CBR de diseño (%)</t>
  </si>
  <si>
    <t>Censo</t>
  </si>
  <si>
    <t>Población</t>
  </si>
  <si>
    <t>Fuente: DANE</t>
  </si>
  <si>
    <t>Tasa de crecimiento(r%)</t>
  </si>
  <si>
    <t>TMAP DE DISEÑO (°C)</t>
  </si>
  <si>
    <t>TPDs</t>
  </si>
  <si>
    <t>NOTA: Región-&gt; R6: Cálido muy húmedo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</si>
</sst>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hh:mm"/>
    <numFmt numFmtId="166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9"/>
      <color theme="1"/>
      <name val="Century Gothic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theme="4" tint="0.79998168889431442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9" fontId="6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0" xfId="0" applyFill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4" fillId="6" borderId="8" xfId="1" applyFont="1" applyFill="1" applyBorder="1" applyAlignment="1">
      <alignment horizontal="center" vertical="center" wrapText="1"/>
    </xf>
    <xf numFmtId="0" fontId="4" fillId="6" borderId="9" xfId="1" applyFont="1" applyFill="1" applyBorder="1" applyAlignment="1">
      <alignment horizontal="center" vertical="center" wrapText="1"/>
    </xf>
    <xf numFmtId="0" fontId="4" fillId="6" borderId="10" xfId="1" applyFont="1" applyFill="1" applyBorder="1" applyAlignment="1">
      <alignment horizontal="center" vertical="center" wrapText="1"/>
    </xf>
    <xf numFmtId="0" fontId="4" fillId="6" borderId="11" xfId="1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4" fillId="6" borderId="13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2" fontId="2" fillId="5" borderId="11" xfId="0" applyNumberFormat="1" applyFont="1" applyFill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2" fontId="0" fillId="0" borderId="22" xfId="0" applyNumberFormat="1" applyBorder="1" applyAlignment="1">
      <alignment horizontal="center" vertical="center" wrapText="1"/>
    </xf>
    <xf numFmtId="2" fontId="2" fillId="7" borderId="15" xfId="0" applyNumberFormat="1" applyFont="1" applyFill="1" applyBorder="1" applyAlignment="1">
      <alignment horizontal="center" vertical="center" wrapText="1"/>
    </xf>
    <xf numFmtId="164" fontId="2" fillId="5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5" borderId="8" xfId="1" applyFont="1" applyFill="1" applyBorder="1" applyAlignment="1">
      <alignment horizontal="center" vertical="center" wrapText="1"/>
    </xf>
    <xf numFmtId="0" fontId="4" fillId="5" borderId="9" xfId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5" borderId="11" xfId="1" applyFont="1" applyFill="1" applyBorder="1" applyAlignment="1">
      <alignment horizontal="center" vertical="center" wrapText="1"/>
    </xf>
    <xf numFmtId="2" fontId="5" fillId="6" borderId="1" xfId="1" applyNumberFormat="1" applyFont="1" applyFill="1" applyBorder="1" applyAlignment="1">
      <alignment horizontal="center" vertical="center" wrapText="1"/>
    </xf>
    <xf numFmtId="2" fontId="5" fillId="6" borderId="1" xfId="0" applyNumberFormat="1" applyFont="1" applyFill="1" applyBorder="1" applyAlignment="1">
      <alignment horizontal="center" vertical="center" wrapText="1"/>
    </xf>
    <xf numFmtId="2" fontId="5" fillId="6" borderId="12" xfId="1" applyNumberFormat="1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64" fontId="2" fillId="5" borderId="26" xfId="0" applyNumberFormat="1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164" fontId="2" fillId="5" borderId="19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vertical="center" wrapText="1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6" fontId="0" fillId="0" borderId="1" xfId="2" applyNumberFormat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2" fontId="0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10" fontId="11" fillId="0" borderId="1" xfId="2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9" fontId="11" fillId="7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1" xfId="2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2" fontId="13" fillId="0" borderId="12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10" borderId="8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9" fontId="0" fillId="0" borderId="15" xfId="2" applyFont="1" applyBorder="1"/>
    <xf numFmtId="1" fontId="0" fillId="0" borderId="7" xfId="0" applyNumberFormat="1" applyBorder="1" applyAlignment="1">
      <alignment horizontal="center" vertical="center" wrapText="1"/>
    </xf>
    <xf numFmtId="0" fontId="4" fillId="5" borderId="26" xfId="1" applyFont="1" applyFill="1" applyBorder="1" applyAlignment="1">
      <alignment horizontal="center" vertical="center" wrapText="1"/>
    </xf>
    <xf numFmtId="2" fontId="5" fillId="6" borderId="32" xfId="1" applyNumberFormat="1" applyFont="1" applyFill="1" applyBorder="1" applyAlignment="1">
      <alignment horizontal="center" vertical="center" wrapText="1"/>
    </xf>
    <xf numFmtId="2" fontId="5" fillId="6" borderId="32" xfId="0" applyNumberFormat="1" applyFont="1" applyFill="1" applyBorder="1" applyAlignment="1">
      <alignment horizontal="center" vertical="center" wrapText="1"/>
    </xf>
    <xf numFmtId="2" fontId="5" fillId="6" borderId="3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2" fillId="5" borderId="11" xfId="0" applyNumberFormat="1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5" borderId="23" xfId="0" applyNumberFormat="1" applyFont="1" applyFill="1" applyBorder="1" applyAlignment="1">
      <alignment horizontal="center" vertical="center" wrapText="1"/>
    </xf>
    <xf numFmtId="164" fontId="2" fillId="5" borderId="24" xfId="0" applyNumberFormat="1" applyFont="1" applyFill="1" applyBorder="1" applyAlignment="1">
      <alignment horizontal="center" vertical="center" wrapText="1"/>
    </xf>
    <xf numFmtId="164" fontId="2" fillId="5" borderId="13" xfId="0" applyNumberFormat="1" applyFont="1" applyFill="1" applyBorder="1" applyAlignment="1">
      <alignment horizontal="center" vertical="center" wrapText="1"/>
    </xf>
    <xf numFmtId="164" fontId="2" fillId="5" borderId="14" xfId="0" applyNumberFormat="1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5" borderId="3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2" fontId="2" fillId="5" borderId="1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2" fontId="2" fillId="5" borderId="13" xfId="0" applyNumberFormat="1" applyFont="1" applyFill="1" applyBorder="1" applyAlignment="1">
      <alignment horizontal="center" vertical="center" wrapText="1"/>
    </xf>
    <xf numFmtId="2" fontId="2" fillId="5" borderId="14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2" fontId="2" fillId="5" borderId="23" xfId="0" applyNumberFormat="1" applyFont="1" applyFill="1" applyBorder="1" applyAlignment="1">
      <alignment horizontal="center" vertical="center" wrapText="1"/>
    </xf>
    <xf numFmtId="2" fontId="2" fillId="5" borderId="24" xfId="0" applyNumberFormat="1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1" fontId="8" fillId="0" borderId="33" xfId="0" applyNumberFormat="1" applyFont="1" applyBorder="1" applyAlignment="1">
      <alignment horizontal="center" vertical="center"/>
    </xf>
    <xf numFmtId="1" fontId="8" fillId="0" borderId="34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8" fillId="7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</cellXfs>
  <cellStyles count="3">
    <cellStyle name="Bueno" xfId="1" builtinId="2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Arial" panose="020B0604020202020204" pitchFamily="34" charset="0"/>
                <a:ea typeface="+mj-ea"/>
                <a:cs typeface="Arial" panose="020B0604020202020204" pitchFamily="34" charset="0"/>
              </a:defRPr>
            </a:pPr>
            <a:r>
              <a:rPr lang="es-CO" sz="1200">
                <a:latin typeface="Arial" panose="020B0604020202020204" pitchFamily="34" charset="0"/>
                <a:cs typeface="Arial" panose="020B0604020202020204" pitchFamily="34" charset="0"/>
              </a:rPr>
              <a:t>TMM (°C)</a:t>
            </a:r>
            <a:r>
              <a:rPr lang="es-CO" sz="1200" baseline="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s-CO" sz="1200">
                <a:latin typeface="Arial" panose="020B0604020202020204" pitchFamily="34" charset="0"/>
                <a:cs typeface="Arial" panose="020B0604020202020204" pitchFamily="34" charset="0"/>
              </a:rPr>
              <a:t>VILLAVICENCIO</a:t>
            </a:r>
            <a:r>
              <a:rPr lang="es-CO" sz="1200" baseline="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es-CO" sz="1200">
                <a:latin typeface="Arial" panose="020B0604020202020204" pitchFamily="34" charset="0"/>
                <a:cs typeface="Arial" panose="020B0604020202020204" pitchFamily="34" charset="0"/>
              </a:rPr>
              <a:t>META</a:t>
            </a:r>
            <a:r>
              <a:rPr lang="es-CO" sz="1200" baseline="0">
                <a:latin typeface="Arial" panose="020B0604020202020204" pitchFamily="34" charset="0"/>
                <a:cs typeface="Arial" panose="020B0604020202020204" pitchFamily="34" charset="0"/>
              </a:rPr>
              <a:t> 2007-2016</a:t>
            </a:r>
            <a:endParaRPr lang="es-CO" sz="1200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TMAP!$B$6</c:f>
              <c:strCache>
                <c:ptCount val="1"/>
                <c:pt idx="0">
                  <c:v>2007</c:v>
                </c:pt>
              </c:strCache>
            </c:strRef>
          </c:tx>
          <c:spPr>
            <a:ln w="2222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TMAP!$C$6:$N$6</c:f>
              <c:numCache>
                <c:formatCode>General</c:formatCode>
                <c:ptCount val="12"/>
                <c:pt idx="0">
                  <c:v>27.95</c:v>
                </c:pt>
                <c:pt idx="1">
                  <c:v>28.35</c:v>
                </c:pt>
                <c:pt idx="2">
                  <c:v>27.2</c:v>
                </c:pt>
                <c:pt idx="3">
                  <c:v>26.41</c:v>
                </c:pt>
                <c:pt idx="4">
                  <c:v>25.27</c:v>
                </c:pt>
                <c:pt idx="5">
                  <c:v>23.93</c:v>
                </c:pt>
                <c:pt idx="6">
                  <c:v>24.93</c:v>
                </c:pt>
                <c:pt idx="7">
                  <c:v>24.49</c:v>
                </c:pt>
                <c:pt idx="8">
                  <c:v>25.44</c:v>
                </c:pt>
                <c:pt idx="9">
                  <c:v>25.71</c:v>
                </c:pt>
                <c:pt idx="10">
                  <c:v>26.25</c:v>
                </c:pt>
                <c:pt idx="11">
                  <c:v>26.3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D8-47F5-94CE-5B04C5566357}"/>
            </c:ext>
          </c:extLst>
        </c:ser>
        <c:ser>
          <c:idx val="1"/>
          <c:order val="1"/>
          <c:tx>
            <c:strRef>
              <c:f>TMAP!$B$7</c:f>
              <c:strCache>
                <c:ptCount val="1"/>
                <c:pt idx="0">
                  <c:v>2008</c:v>
                </c:pt>
              </c:strCache>
            </c:strRef>
          </c:tx>
          <c:spPr>
            <a:ln w="2222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TMAP!$C$7:$N$7</c:f>
              <c:numCache>
                <c:formatCode>General</c:formatCode>
                <c:ptCount val="12"/>
                <c:pt idx="0">
                  <c:v>27.01</c:v>
                </c:pt>
                <c:pt idx="1">
                  <c:v>27.39</c:v>
                </c:pt>
                <c:pt idx="2">
                  <c:v>27.96</c:v>
                </c:pt>
                <c:pt idx="3">
                  <c:v>26.37</c:v>
                </c:pt>
                <c:pt idx="4">
                  <c:v>25.15</c:v>
                </c:pt>
                <c:pt idx="5">
                  <c:v>24.61</c:v>
                </c:pt>
                <c:pt idx="6">
                  <c:v>24.52</c:v>
                </c:pt>
                <c:pt idx="7">
                  <c:v>25.73</c:v>
                </c:pt>
                <c:pt idx="8">
                  <c:v>25.68</c:v>
                </c:pt>
                <c:pt idx="9">
                  <c:v>25.66</c:v>
                </c:pt>
                <c:pt idx="10">
                  <c:v>25.65</c:v>
                </c:pt>
                <c:pt idx="11">
                  <c:v>25.99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D8-47F5-94CE-5B04C5566357}"/>
            </c:ext>
          </c:extLst>
        </c:ser>
        <c:ser>
          <c:idx val="2"/>
          <c:order val="2"/>
          <c:tx>
            <c:strRef>
              <c:f>TMAP!$B$8</c:f>
              <c:strCache>
                <c:ptCount val="1"/>
                <c:pt idx="0">
                  <c:v>2009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TMAP!$C$8:$N$8</c:f>
              <c:numCache>
                <c:formatCode>General</c:formatCode>
                <c:ptCount val="12"/>
                <c:pt idx="0">
                  <c:v>25.87</c:v>
                </c:pt>
                <c:pt idx="1">
                  <c:v>25.85</c:v>
                </c:pt>
                <c:pt idx="2">
                  <c:v>26.6</c:v>
                </c:pt>
                <c:pt idx="3">
                  <c:v>25.86</c:v>
                </c:pt>
                <c:pt idx="4">
                  <c:v>26.09</c:v>
                </c:pt>
                <c:pt idx="5">
                  <c:v>25.13</c:v>
                </c:pt>
                <c:pt idx="6">
                  <c:v>24.37</c:v>
                </c:pt>
                <c:pt idx="7">
                  <c:v>25.66</c:v>
                </c:pt>
                <c:pt idx="8">
                  <c:v>26.09</c:v>
                </c:pt>
                <c:pt idx="9">
                  <c:v>26.26</c:v>
                </c:pt>
                <c:pt idx="10">
                  <c:v>26.61</c:v>
                </c:pt>
                <c:pt idx="11">
                  <c:v>27.26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D8-47F5-94CE-5B04C5566357}"/>
            </c:ext>
          </c:extLst>
        </c:ser>
        <c:ser>
          <c:idx val="3"/>
          <c:order val="3"/>
          <c:tx>
            <c:strRef>
              <c:f>TMAP!$B$9</c:f>
              <c:strCache>
                <c:ptCount val="1"/>
                <c:pt idx="0">
                  <c:v>2010</c:v>
                </c:pt>
              </c:strCache>
            </c:strRef>
          </c:tx>
          <c:spPr>
            <a:ln w="2222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TMAP!$C$9:$N$9</c:f>
              <c:numCache>
                <c:formatCode>General</c:formatCode>
                <c:ptCount val="12"/>
                <c:pt idx="0">
                  <c:v>28.51</c:v>
                </c:pt>
                <c:pt idx="1">
                  <c:v>27.95</c:v>
                </c:pt>
                <c:pt idx="2">
                  <c:v>27.12</c:v>
                </c:pt>
                <c:pt idx="3">
                  <c:v>26.01</c:v>
                </c:pt>
                <c:pt idx="4">
                  <c:v>25.72</c:v>
                </c:pt>
                <c:pt idx="5">
                  <c:v>25</c:v>
                </c:pt>
                <c:pt idx="6">
                  <c:v>24.64</c:v>
                </c:pt>
                <c:pt idx="7">
                  <c:v>25.07</c:v>
                </c:pt>
                <c:pt idx="8">
                  <c:v>25.94</c:v>
                </c:pt>
                <c:pt idx="9">
                  <c:v>25.84</c:v>
                </c:pt>
                <c:pt idx="10">
                  <c:v>25.45</c:v>
                </c:pt>
                <c:pt idx="11">
                  <c:v>25.89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D8-47F5-94CE-5B04C5566357}"/>
            </c:ext>
          </c:extLst>
        </c:ser>
        <c:ser>
          <c:idx val="4"/>
          <c:order val="4"/>
          <c:tx>
            <c:strRef>
              <c:f>TMAP!$B$10</c:f>
              <c:strCache>
                <c:ptCount val="1"/>
                <c:pt idx="0">
                  <c:v>2011</c:v>
                </c:pt>
              </c:strCache>
            </c:strRef>
          </c:tx>
          <c:spPr>
            <a:ln w="2222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TMAP!$C$10:$N$10</c:f>
              <c:numCache>
                <c:formatCode>General</c:formatCode>
                <c:ptCount val="12"/>
                <c:pt idx="0">
                  <c:v>26.63</c:v>
                </c:pt>
                <c:pt idx="1">
                  <c:v>25.98</c:v>
                </c:pt>
                <c:pt idx="2">
                  <c:v>26.16</c:v>
                </c:pt>
                <c:pt idx="3">
                  <c:v>25.4</c:v>
                </c:pt>
                <c:pt idx="4">
                  <c:v>25.08</c:v>
                </c:pt>
                <c:pt idx="5">
                  <c:v>25.11</c:v>
                </c:pt>
                <c:pt idx="6">
                  <c:v>24.88</c:v>
                </c:pt>
                <c:pt idx="7">
                  <c:v>25.61</c:v>
                </c:pt>
                <c:pt idx="8">
                  <c:v>25.64</c:v>
                </c:pt>
                <c:pt idx="9">
                  <c:v>25.64</c:v>
                </c:pt>
                <c:pt idx="10">
                  <c:v>25.47</c:v>
                </c:pt>
                <c:pt idx="11">
                  <c:v>25.76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D8-47F5-94CE-5B04C5566357}"/>
            </c:ext>
          </c:extLst>
        </c:ser>
        <c:ser>
          <c:idx val="5"/>
          <c:order val="5"/>
          <c:tx>
            <c:strRef>
              <c:f>TMAP!$B$11</c:f>
              <c:strCache>
                <c:ptCount val="1"/>
                <c:pt idx="0">
                  <c:v>2012</c:v>
                </c:pt>
              </c:strCache>
            </c:strRef>
          </c:tx>
          <c:spPr>
            <a:ln w="2222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TMAP!$C$11:$N$11</c:f>
              <c:numCache>
                <c:formatCode>General</c:formatCode>
                <c:ptCount val="12"/>
                <c:pt idx="0">
                  <c:v>26.73</c:v>
                </c:pt>
                <c:pt idx="1">
                  <c:v>26.77</c:v>
                </c:pt>
                <c:pt idx="2">
                  <c:v>25.52</c:v>
                </c:pt>
                <c:pt idx="3">
                  <c:v>25.27</c:v>
                </c:pt>
                <c:pt idx="4">
                  <c:v>25.34</c:v>
                </c:pt>
                <c:pt idx="5">
                  <c:v>24.79</c:v>
                </c:pt>
                <c:pt idx="6">
                  <c:v>24.44</c:v>
                </c:pt>
                <c:pt idx="7">
                  <c:v>24.76</c:v>
                </c:pt>
                <c:pt idx="8">
                  <c:v>25.56</c:v>
                </c:pt>
                <c:pt idx="9">
                  <c:v>26.2</c:v>
                </c:pt>
                <c:pt idx="10">
                  <c:v>26.65</c:v>
                </c:pt>
                <c:pt idx="11">
                  <c:v>26.75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6D8-47F5-94CE-5B04C5566357}"/>
            </c:ext>
          </c:extLst>
        </c:ser>
        <c:ser>
          <c:idx val="6"/>
          <c:order val="6"/>
          <c:tx>
            <c:strRef>
              <c:f>TMAP!$B$12</c:f>
              <c:strCache>
                <c:ptCount val="1"/>
                <c:pt idx="0">
                  <c:v>2013</c:v>
                </c:pt>
              </c:strCache>
            </c:strRef>
          </c:tx>
          <c:spPr>
            <a:ln w="22225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TMAP!$C$12:$N$12</c:f>
              <c:numCache>
                <c:formatCode>General</c:formatCode>
                <c:ptCount val="12"/>
                <c:pt idx="0">
                  <c:v>27.61</c:v>
                </c:pt>
                <c:pt idx="1">
                  <c:v>26.76</c:v>
                </c:pt>
                <c:pt idx="2">
                  <c:v>26.92</c:v>
                </c:pt>
                <c:pt idx="3">
                  <c:v>26.67</c:v>
                </c:pt>
                <c:pt idx="4">
                  <c:v>25.61</c:v>
                </c:pt>
                <c:pt idx="5">
                  <c:v>25.56</c:v>
                </c:pt>
                <c:pt idx="6">
                  <c:v>24.86</c:v>
                </c:pt>
                <c:pt idx="7">
                  <c:v>24.95</c:v>
                </c:pt>
                <c:pt idx="8">
                  <c:v>25.65</c:v>
                </c:pt>
                <c:pt idx="9">
                  <c:v>26.32</c:v>
                </c:pt>
                <c:pt idx="10">
                  <c:v>25.77</c:v>
                </c:pt>
                <c:pt idx="11">
                  <c:v>26.35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6D8-47F5-94CE-5B04C5566357}"/>
            </c:ext>
          </c:extLst>
        </c:ser>
        <c:ser>
          <c:idx val="7"/>
          <c:order val="7"/>
          <c:tx>
            <c:strRef>
              <c:f>TMAP!$B$13</c:f>
              <c:strCache>
                <c:ptCount val="1"/>
                <c:pt idx="0">
                  <c:v>2014</c:v>
                </c:pt>
              </c:strCache>
            </c:strRef>
          </c:tx>
          <c:spPr>
            <a:ln w="2222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TMAP!$C$13:$N$13</c:f>
              <c:numCache>
                <c:formatCode>General</c:formatCode>
                <c:ptCount val="12"/>
                <c:pt idx="0">
                  <c:v>27.56</c:v>
                </c:pt>
                <c:pt idx="1">
                  <c:v>27.48</c:v>
                </c:pt>
                <c:pt idx="2">
                  <c:v>27.34</c:v>
                </c:pt>
                <c:pt idx="3">
                  <c:v>26.08</c:v>
                </c:pt>
                <c:pt idx="4">
                  <c:v>26.28</c:v>
                </c:pt>
                <c:pt idx="5">
                  <c:v>24.62</c:v>
                </c:pt>
                <c:pt idx="6">
                  <c:v>24.73</c:v>
                </c:pt>
                <c:pt idx="7">
                  <c:v>25.2</c:v>
                </c:pt>
                <c:pt idx="8">
                  <c:v>26.19</c:v>
                </c:pt>
                <c:pt idx="9">
                  <c:v>25.71</c:v>
                </c:pt>
                <c:pt idx="10">
                  <c:v>26.17</c:v>
                </c:pt>
                <c:pt idx="11">
                  <c:v>26.82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6D8-47F5-94CE-5B04C5566357}"/>
            </c:ext>
          </c:extLst>
        </c:ser>
        <c:ser>
          <c:idx val="8"/>
          <c:order val="8"/>
          <c:tx>
            <c:strRef>
              <c:f>TMAP!$B$14</c:f>
              <c:strCache>
                <c:ptCount val="1"/>
                <c:pt idx="0">
                  <c:v>2015</c:v>
                </c:pt>
              </c:strCache>
            </c:strRef>
          </c:tx>
          <c:spPr>
            <a:ln w="2222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TMAP!$C$14:$N$14</c:f>
              <c:numCache>
                <c:formatCode>General</c:formatCode>
                <c:ptCount val="12"/>
                <c:pt idx="0">
                  <c:v>26.59</c:v>
                </c:pt>
                <c:pt idx="1">
                  <c:v>26.45</c:v>
                </c:pt>
                <c:pt idx="2">
                  <c:v>27.33</c:v>
                </c:pt>
                <c:pt idx="3">
                  <c:v>26.13</c:v>
                </c:pt>
                <c:pt idx="4">
                  <c:v>26.18</c:v>
                </c:pt>
                <c:pt idx="5">
                  <c:v>24.71</c:v>
                </c:pt>
                <c:pt idx="6">
                  <c:v>25.24</c:v>
                </c:pt>
                <c:pt idx="7">
                  <c:v>25.35</c:v>
                </c:pt>
                <c:pt idx="8">
                  <c:v>27.08</c:v>
                </c:pt>
                <c:pt idx="9">
                  <c:v>26.85</c:v>
                </c:pt>
                <c:pt idx="10">
                  <c:v>26.3</c:v>
                </c:pt>
                <c:pt idx="11">
                  <c:v>26.72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6D8-47F5-94CE-5B04C5566357}"/>
            </c:ext>
          </c:extLst>
        </c:ser>
        <c:ser>
          <c:idx val="9"/>
          <c:order val="9"/>
          <c:tx>
            <c:strRef>
              <c:f>TMAP!$B$15</c:f>
              <c:strCache>
                <c:ptCount val="1"/>
                <c:pt idx="0">
                  <c:v>2016</c:v>
                </c:pt>
              </c:strCache>
            </c:strRef>
          </c:tx>
          <c:spPr>
            <a:ln w="22225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TMAP!$C$5:$N$5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TMAP!$C$15:$N$15</c:f>
              <c:numCache>
                <c:formatCode>General</c:formatCode>
                <c:ptCount val="12"/>
                <c:pt idx="0">
                  <c:v>28.23</c:v>
                </c:pt>
                <c:pt idx="1">
                  <c:v>28.76</c:v>
                </c:pt>
                <c:pt idx="2">
                  <c:v>28.42</c:v>
                </c:pt>
                <c:pt idx="3">
                  <c:v>26.06</c:v>
                </c:pt>
                <c:pt idx="4">
                  <c:v>25.76</c:v>
                </c:pt>
                <c:pt idx="5">
                  <c:v>24.88</c:v>
                </c:pt>
                <c:pt idx="6">
                  <c:v>24.5</c:v>
                </c:pt>
                <c:pt idx="7">
                  <c:v>25.48</c:v>
                </c:pt>
                <c:pt idx="8">
                  <c:v>26.02</c:v>
                </c:pt>
                <c:pt idx="9">
                  <c:v>26.13</c:v>
                </c:pt>
                <c:pt idx="10">
                  <c:v>25.95</c:v>
                </c:pt>
                <c:pt idx="11">
                  <c:v>25.91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6D8-47F5-94CE-5B04C55663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046464"/>
        <c:axId val="94052352"/>
      </c:lineChart>
      <c:catAx>
        <c:axId val="94046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CO" sz="900" b="0">
                    <a:latin typeface="Arial" panose="020B0604020202020204" pitchFamily="34" charset="0"/>
                    <a:cs typeface="Arial" panose="020B0604020202020204" pitchFamily="34" charset="0"/>
                  </a:rPr>
                  <a:t>MESES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94052352"/>
        <c:crosses val="autoZero"/>
        <c:auto val="1"/>
        <c:lblAlgn val="ctr"/>
        <c:lblOffset val="100"/>
        <c:noMultiLvlLbl val="0"/>
      </c:catAx>
      <c:valAx>
        <c:axId val="94052352"/>
        <c:scaling>
          <c:orientation val="minMax"/>
          <c:max val="30"/>
          <c:min val="23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  <a:alpha val="54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00" b="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es-CO" sz="900" b="0">
                    <a:latin typeface="Arial" panose="020B0604020202020204" pitchFamily="34" charset="0"/>
                    <a:cs typeface="Arial" panose="020B0604020202020204" pitchFamily="34" charset="0"/>
                  </a:rPr>
                  <a:t>TEMPERATURA</a:t>
                </a:r>
                <a:r>
                  <a:rPr lang="es-CO" sz="900" b="0" baseline="0">
                    <a:latin typeface="Arial" panose="020B0604020202020204" pitchFamily="34" charset="0"/>
                    <a:cs typeface="Arial" panose="020B0604020202020204" pitchFamily="34" charset="0"/>
                  </a:rPr>
                  <a:t> (°C)</a:t>
                </a:r>
                <a:endParaRPr lang="es-CO" sz="900" b="0"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94046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100"/>
            </a:pPr>
            <a:r>
              <a:rPr lang="es-CO" sz="1100"/>
              <a:t>TMAP 2007-2016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TMAP!$L$54</c:f>
              <c:strCache>
                <c:ptCount val="1"/>
                <c:pt idx="0">
                  <c:v>TMAP °C</c:v>
                </c:pt>
              </c:strCache>
            </c:strRef>
          </c:tx>
          <c:spPr>
            <a:ln w="22225" cap="rnd" cmpd="sng" algn="ctr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TMAP!$K$55:$K$64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TMAP!$L$55:$L$64</c:f>
              <c:numCache>
                <c:formatCode>0.00</c:formatCode>
                <c:ptCount val="10"/>
                <c:pt idx="0">
                  <c:v>26.13</c:v>
                </c:pt>
                <c:pt idx="1">
                  <c:v>26.04</c:v>
                </c:pt>
                <c:pt idx="2">
                  <c:v>26.002374858961574</c:v>
                </c:pt>
                <c:pt idx="3">
                  <c:v>26.182710519009262</c:v>
                </c:pt>
                <c:pt idx="4">
                  <c:v>25.63</c:v>
                </c:pt>
                <c:pt idx="5">
                  <c:v>24.69</c:v>
                </c:pt>
                <c:pt idx="6">
                  <c:v>26.13</c:v>
                </c:pt>
                <c:pt idx="7">
                  <c:v>26.24</c:v>
                </c:pt>
                <c:pt idx="8">
                  <c:v>26.4</c:v>
                </c:pt>
                <c:pt idx="9">
                  <c:v>26.45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DB-446D-88F1-33D0C4B318BC}"/>
            </c:ext>
          </c:extLst>
        </c:ser>
        <c:ser>
          <c:idx val="1"/>
          <c:order val="1"/>
          <c:tx>
            <c:strRef>
              <c:f>TMAP!$M$54</c:f>
              <c:strCache>
                <c:ptCount val="1"/>
                <c:pt idx="0">
                  <c:v>TMAP°C PROM</c:v>
                </c:pt>
              </c:strCache>
            </c:strRef>
          </c:tx>
          <c:spPr>
            <a:ln w="22225" cap="rnd" cmpd="sng" algn="ctr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TMAP!$K$55:$K$64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TMAP!$M$55:$M$64</c:f>
              <c:numCache>
                <c:formatCode>0.00</c:formatCode>
                <c:ptCount val="10"/>
                <c:pt idx="0">
                  <c:v>25.989508537797086</c:v>
                </c:pt>
                <c:pt idx="1">
                  <c:v>25.989508537797086</c:v>
                </c:pt>
                <c:pt idx="2">
                  <c:v>25.989508537797086</c:v>
                </c:pt>
                <c:pt idx="3">
                  <c:v>25.989508537797086</c:v>
                </c:pt>
                <c:pt idx="4">
                  <c:v>25.989508537797086</c:v>
                </c:pt>
                <c:pt idx="5">
                  <c:v>25.989508537797086</c:v>
                </c:pt>
                <c:pt idx="6">
                  <c:v>25.989508537797086</c:v>
                </c:pt>
                <c:pt idx="7">
                  <c:v>25.989508537797086</c:v>
                </c:pt>
                <c:pt idx="8">
                  <c:v>25.989508537797086</c:v>
                </c:pt>
                <c:pt idx="9">
                  <c:v>25.989508537797086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DB-446D-88F1-33D0C4B31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noFill/>
              <a:round/>
            </a:ln>
            <a:effectLst/>
          </c:spPr>
        </c:dropLines>
        <c:smooth val="0"/>
        <c:axId val="94066560"/>
        <c:axId val="94068096"/>
      </c:lineChart>
      <c:catAx>
        <c:axId val="94066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Año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solidFill>
            <a:schemeClr val="lt1"/>
          </a:solidFill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94068096"/>
        <c:crosses val="autoZero"/>
        <c:auto val="1"/>
        <c:lblAlgn val="ctr"/>
        <c:lblOffset val="100"/>
        <c:noMultiLvlLbl val="0"/>
      </c:catAx>
      <c:valAx>
        <c:axId val="94068096"/>
        <c:scaling>
          <c:orientation val="minMax"/>
          <c:min val="24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TMAP °C</a:t>
                </a:r>
              </a:p>
            </c:rich>
          </c:tx>
          <c:layout/>
          <c:overlay val="0"/>
        </c:title>
        <c:numFmt formatCode="0.00" sourceLinked="1"/>
        <c:majorTickMark val="none"/>
        <c:minorTickMark val="none"/>
        <c:tickLblPos val="nextTo"/>
        <c:spPr>
          <a:solidFill>
            <a:schemeClr val="lt1"/>
          </a:solidFill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94066560"/>
        <c:crosses val="autoZero"/>
        <c:crossBetween val="between"/>
        <c:majorUnit val="1"/>
      </c:valAx>
      <c:spPr>
        <a:solidFill>
          <a:schemeClr val="lt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PMM</a:t>
            </a:r>
            <a:r>
              <a:rPr lang="es-CO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(°C) </a:t>
            </a:r>
            <a:r>
              <a:rPr lang="es-CO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VILLAVICENCIO</a:t>
            </a:r>
            <a:r>
              <a:rPr lang="es-CO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r>
              <a:rPr lang="es-CO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META 2007-2016</a:t>
            </a:r>
            <a:endParaRPr lang="es-CO" sz="1200" b="1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PMA!$B$6</c:f>
              <c:strCache>
                <c:ptCount val="1"/>
                <c:pt idx="0">
                  <c:v>2007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PMA!$C$6:$N$6</c:f>
              <c:numCache>
                <c:formatCode>General</c:formatCode>
                <c:ptCount val="12"/>
                <c:pt idx="0">
                  <c:v>11.9</c:v>
                </c:pt>
                <c:pt idx="1">
                  <c:v>13.17</c:v>
                </c:pt>
                <c:pt idx="2">
                  <c:v>288.57</c:v>
                </c:pt>
                <c:pt idx="3">
                  <c:v>428.82</c:v>
                </c:pt>
                <c:pt idx="4">
                  <c:v>598.46</c:v>
                </c:pt>
                <c:pt idx="5">
                  <c:v>525.4</c:v>
                </c:pt>
                <c:pt idx="6">
                  <c:v>346.76</c:v>
                </c:pt>
                <c:pt idx="7">
                  <c:v>365.33</c:v>
                </c:pt>
                <c:pt idx="8">
                  <c:v>344.84</c:v>
                </c:pt>
                <c:pt idx="9">
                  <c:v>422.77</c:v>
                </c:pt>
                <c:pt idx="10">
                  <c:v>229.61</c:v>
                </c:pt>
                <c:pt idx="11">
                  <c:v>131.31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A8-41B2-809D-DE4B73BD637C}"/>
            </c:ext>
          </c:extLst>
        </c:ser>
        <c:ser>
          <c:idx val="1"/>
          <c:order val="1"/>
          <c:tx>
            <c:strRef>
              <c:f>PMA!$B$7</c:f>
              <c:strCache>
                <c:ptCount val="1"/>
                <c:pt idx="0">
                  <c:v>2008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PMA!$C$7:$N$7</c:f>
              <c:numCache>
                <c:formatCode>General</c:formatCode>
                <c:ptCount val="12"/>
                <c:pt idx="0">
                  <c:v>38.270000000000003</c:v>
                </c:pt>
                <c:pt idx="1">
                  <c:v>24.24</c:v>
                </c:pt>
                <c:pt idx="2">
                  <c:v>45.39</c:v>
                </c:pt>
                <c:pt idx="3">
                  <c:v>376.2</c:v>
                </c:pt>
                <c:pt idx="4">
                  <c:v>654.03</c:v>
                </c:pt>
                <c:pt idx="5">
                  <c:v>559.16</c:v>
                </c:pt>
                <c:pt idx="6">
                  <c:v>490.28</c:v>
                </c:pt>
                <c:pt idx="7">
                  <c:v>340.14</c:v>
                </c:pt>
                <c:pt idx="8">
                  <c:v>437.97</c:v>
                </c:pt>
                <c:pt idx="9">
                  <c:v>461.24</c:v>
                </c:pt>
                <c:pt idx="10">
                  <c:v>472.48</c:v>
                </c:pt>
                <c:pt idx="11">
                  <c:v>215.06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A8-41B2-809D-DE4B73BD637C}"/>
            </c:ext>
          </c:extLst>
        </c:ser>
        <c:ser>
          <c:idx val="2"/>
          <c:order val="2"/>
          <c:tx>
            <c:strRef>
              <c:f>PMA!$B$8</c:f>
              <c:strCache>
                <c:ptCount val="1"/>
                <c:pt idx="0">
                  <c:v>2009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PMA!$C$8:$N$8</c:f>
              <c:numCache>
                <c:formatCode>General</c:formatCode>
                <c:ptCount val="12"/>
                <c:pt idx="0">
                  <c:v>108.3</c:v>
                </c:pt>
                <c:pt idx="1">
                  <c:v>56.85</c:v>
                </c:pt>
                <c:pt idx="2">
                  <c:v>238.66</c:v>
                </c:pt>
                <c:pt idx="3">
                  <c:v>460.14</c:v>
                </c:pt>
                <c:pt idx="4">
                  <c:v>469.11</c:v>
                </c:pt>
                <c:pt idx="5">
                  <c:v>628.11</c:v>
                </c:pt>
                <c:pt idx="6">
                  <c:v>486.02</c:v>
                </c:pt>
                <c:pt idx="7">
                  <c:v>407.34</c:v>
                </c:pt>
                <c:pt idx="8">
                  <c:v>281.92</c:v>
                </c:pt>
                <c:pt idx="9">
                  <c:v>386.82</c:v>
                </c:pt>
                <c:pt idx="10">
                  <c:v>224.48</c:v>
                </c:pt>
                <c:pt idx="11">
                  <c:v>70.08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A8-41B2-809D-DE4B73BD637C}"/>
            </c:ext>
          </c:extLst>
        </c:ser>
        <c:ser>
          <c:idx val="3"/>
          <c:order val="3"/>
          <c:tx>
            <c:strRef>
              <c:f>PMA!$B$9</c:f>
              <c:strCache>
                <c:ptCount val="1"/>
                <c:pt idx="0">
                  <c:v>2010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PMA!$C$9:$N$9</c:f>
              <c:numCache>
                <c:formatCode>General</c:formatCode>
                <c:ptCount val="12"/>
                <c:pt idx="0">
                  <c:v>0.42</c:v>
                </c:pt>
                <c:pt idx="1">
                  <c:v>157.06</c:v>
                </c:pt>
                <c:pt idx="2">
                  <c:v>349.55</c:v>
                </c:pt>
                <c:pt idx="3">
                  <c:v>652.1</c:v>
                </c:pt>
                <c:pt idx="4">
                  <c:v>492.18</c:v>
                </c:pt>
                <c:pt idx="5">
                  <c:v>601.27</c:v>
                </c:pt>
                <c:pt idx="6">
                  <c:v>550.69000000000005</c:v>
                </c:pt>
                <c:pt idx="7">
                  <c:v>364.6</c:v>
                </c:pt>
                <c:pt idx="8">
                  <c:v>303.97000000000003</c:v>
                </c:pt>
                <c:pt idx="9">
                  <c:v>419.49</c:v>
                </c:pt>
                <c:pt idx="10">
                  <c:v>411.49</c:v>
                </c:pt>
                <c:pt idx="11">
                  <c:v>363.91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6A8-41B2-809D-DE4B73BD637C}"/>
            </c:ext>
          </c:extLst>
        </c:ser>
        <c:ser>
          <c:idx val="4"/>
          <c:order val="4"/>
          <c:tx>
            <c:strRef>
              <c:f>PMA!$B$10</c:f>
              <c:strCache>
                <c:ptCount val="1"/>
                <c:pt idx="0">
                  <c:v>2011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PMA!$C$10:$N$10</c:f>
              <c:numCache>
                <c:formatCode>General</c:formatCode>
                <c:ptCount val="12"/>
                <c:pt idx="0">
                  <c:v>83.09</c:v>
                </c:pt>
                <c:pt idx="1">
                  <c:v>105.81</c:v>
                </c:pt>
                <c:pt idx="2">
                  <c:v>172.51</c:v>
                </c:pt>
                <c:pt idx="3">
                  <c:v>530.98</c:v>
                </c:pt>
                <c:pt idx="4">
                  <c:v>551.49</c:v>
                </c:pt>
                <c:pt idx="5">
                  <c:v>470.92</c:v>
                </c:pt>
                <c:pt idx="6">
                  <c:v>367.54</c:v>
                </c:pt>
                <c:pt idx="7">
                  <c:v>314.83999999999997</c:v>
                </c:pt>
                <c:pt idx="8">
                  <c:v>432.22</c:v>
                </c:pt>
                <c:pt idx="9">
                  <c:v>411.06</c:v>
                </c:pt>
                <c:pt idx="10">
                  <c:v>546.78</c:v>
                </c:pt>
                <c:pt idx="11">
                  <c:v>325.51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6A8-41B2-809D-DE4B73BD637C}"/>
            </c:ext>
          </c:extLst>
        </c:ser>
        <c:ser>
          <c:idx val="5"/>
          <c:order val="5"/>
          <c:tx>
            <c:strRef>
              <c:f>PMA!$B$11</c:f>
              <c:strCache>
                <c:ptCount val="1"/>
                <c:pt idx="0">
                  <c:v>2012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PMA!$C$11:$N$11</c:f>
              <c:numCache>
                <c:formatCode>General</c:formatCode>
                <c:ptCount val="12"/>
                <c:pt idx="0">
                  <c:v>38.549999999999997</c:v>
                </c:pt>
                <c:pt idx="1">
                  <c:v>86.72</c:v>
                </c:pt>
                <c:pt idx="2">
                  <c:v>545.80999999999995</c:v>
                </c:pt>
                <c:pt idx="3">
                  <c:v>563.77</c:v>
                </c:pt>
                <c:pt idx="4">
                  <c:v>596.16999999999996</c:v>
                </c:pt>
                <c:pt idx="5">
                  <c:v>444.44</c:v>
                </c:pt>
                <c:pt idx="6">
                  <c:v>507.03</c:v>
                </c:pt>
                <c:pt idx="7">
                  <c:v>359.94</c:v>
                </c:pt>
                <c:pt idx="8">
                  <c:v>274.62</c:v>
                </c:pt>
                <c:pt idx="9">
                  <c:v>471.73</c:v>
                </c:pt>
                <c:pt idx="10">
                  <c:v>264.26</c:v>
                </c:pt>
                <c:pt idx="11">
                  <c:v>364.17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6A8-41B2-809D-DE4B73BD637C}"/>
            </c:ext>
          </c:extLst>
        </c:ser>
        <c:ser>
          <c:idx val="6"/>
          <c:order val="6"/>
          <c:tx>
            <c:strRef>
              <c:f>PMA!$B$12</c:f>
              <c:strCache>
                <c:ptCount val="1"/>
                <c:pt idx="0">
                  <c:v>2013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PMA!$C$12:$N$12</c:f>
              <c:numCache>
                <c:formatCode>General</c:formatCode>
                <c:ptCount val="12"/>
                <c:pt idx="0">
                  <c:v>0.76</c:v>
                </c:pt>
                <c:pt idx="1">
                  <c:v>79.27</c:v>
                </c:pt>
                <c:pt idx="2">
                  <c:v>274.55</c:v>
                </c:pt>
                <c:pt idx="3">
                  <c:v>605.70000000000005</c:v>
                </c:pt>
                <c:pt idx="4">
                  <c:v>736.64</c:v>
                </c:pt>
                <c:pt idx="5">
                  <c:v>451.01</c:v>
                </c:pt>
                <c:pt idx="6">
                  <c:v>505.24</c:v>
                </c:pt>
                <c:pt idx="7">
                  <c:v>293.22000000000003</c:v>
                </c:pt>
                <c:pt idx="8">
                  <c:v>262.67</c:v>
                </c:pt>
                <c:pt idx="9">
                  <c:v>354.06</c:v>
                </c:pt>
                <c:pt idx="10">
                  <c:v>505.48</c:v>
                </c:pt>
                <c:pt idx="11">
                  <c:v>152.84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6A8-41B2-809D-DE4B73BD637C}"/>
            </c:ext>
          </c:extLst>
        </c:ser>
        <c:ser>
          <c:idx val="7"/>
          <c:order val="7"/>
          <c:tx>
            <c:strRef>
              <c:f>PMA!$B$13</c:f>
              <c:strCache>
                <c:ptCount val="1"/>
                <c:pt idx="0">
                  <c:v>2014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PMA!$C$13:$N$13</c:f>
              <c:numCache>
                <c:formatCode>General</c:formatCode>
                <c:ptCount val="12"/>
                <c:pt idx="0">
                  <c:v>27.7</c:v>
                </c:pt>
                <c:pt idx="1">
                  <c:v>106.79</c:v>
                </c:pt>
                <c:pt idx="2">
                  <c:v>177.46</c:v>
                </c:pt>
                <c:pt idx="3">
                  <c:v>590.11</c:v>
                </c:pt>
                <c:pt idx="4">
                  <c:v>441.43</c:v>
                </c:pt>
                <c:pt idx="5">
                  <c:v>605.16999999999996</c:v>
                </c:pt>
                <c:pt idx="6">
                  <c:v>345.08</c:v>
                </c:pt>
                <c:pt idx="7">
                  <c:v>301.97000000000003</c:v>
                </c:pt>
                <c:pt idx="8">
                  <c:v>276.22000000000003</c:v>
                </c:pt>
                <c:pt idx="9">
                  <c:v>334.49</c:v>
                </c:pt>
                <c:pt idx="10">
                  <c:v>424.2</c:v>
                </c:pt>
                <c:pt idx="11">
                  <c:v>204.14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6A8-41B2-809D-DE4B73BD637C}"/>
            </c:ext>
          </c:extLst>
        </c:ser>
        <c:ser>
          <c:idx val="8"/>
          <c:order val="8"/>
          <c:tx>
            <c:strRef>
              <c:f>PMA!$B$14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PMA!$C$14:$N$14</c:f>
              <c:numCache>
                <c:formatCode>General</c:formatCode>
                <c:ptCount val="12"/>
                <c:pt idx="0">
                  <c:v>163.66</c:v>
                </c:pt>
                <c:pt idx="1">
                  <c:v>28.8</c:v>
                </c:pt>
                <c:pt idx="2">
                  <c:v>177.62</c:v>
                </c:pt>
                <c:pt idx="3">
                  <c:v>402.71</c:v>
                </c:pt>
                <c:pt idx="4">
                  <c:v>354.47</c:v>
                </c:pt>
                <c:pt idx="5">
                  <c:v>428.17</c:v>
                </c:pt>
                <c:pt idx="6">
                  <c:v>431.48</c:v>
                </c:pt>
                <c:pt idx="7">
                  <c:v>304.83</c:v>
                </c:pt>
                <c:pt idx="8">
                  <c:v>333.08</c:v>
                </c:pt>
                <c:pt idx="9">
                  <c:v>373.94</c:v>
                </c:pt>
                <c:pt idx="10">
                  <c:v>345.49</c:v>
                </c:pt>
                <c:pt idx="11">
                  <c:v>159.1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6A8-41B2-809D-DE4B73BD637C}"/>
            </c:ext>
          </c:extLst>
        </c:ser>
        <c:ser>
          <c:idx val="9"/>
          <c:order val="9"/>
          <c:tx>
            <c:strRef>
              <c:f>PMA!$B$15</c:f>
              <c:strCache>
                <c:ptCount val="1"/>
                <c:pt idx="0">
                  <c:v>2016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PMA!$C$5:$N$5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PMA!$C$15:$N$15</c:f>
              <c:numCache>
                <c:formatCode>General</c:formatCode>
                <c:ptCount val="12"/>
                <c:pt idx="0">
                  <c:v>3.47</c:v>
                </c:pt>
                <c:pt idx="1">
                  <c:v>48.21</c:v>
                </c:pt>
                <c:pt idx="2">
                  <c:v>216.47</c:v>
                </c:pt>
                <c:pt idx="3">
                  <c:v>716.27</c:v>
                </c:pt>
                <c:pt idx="4">
                  <c:v>545.63</c:v>
                </c:pt>
                <c:pt idx="5">
                  <c:v>330.91</c:v>
                </c:pt>
                <c:pt idx="6">
                  <c:v>423.81</c:v>
                </c:pt>
                <c:pt idx="7">
                  <c:v>698.71</c:v>
                </c:pt>
                <c:pt idx="8">
                  <c:v>376.48</c:v>
                </c:pt>
                <c:pt idx="9">
                  <c:v>451.94</c:v>
                </c:pt>
                <c:pt idx="10">
                  <c:v>529.79</c:v>
                </c:pt>
                <c:pt idx="11">
                  <c:v>432.17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6A8-41B2-809D-DE4B73BD6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588288"/>
        <c:axId val="114590464"/>
      </c:lineChart>
      <c:catAx>
        <c:axId val="1145882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MESES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114590464"/>
        <c:crosses val="autoZero"/>
        <c:auto val="1"/>
        <c:lblAlgn val="ctr"/>
        <c:lblOffset val="100"/>
        <c:noMultiLvlLbl val="0"/>
      </c:catAx>
      <c:valAx>
        <c:axId val="11459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PRECIPITACIÓN</a:t>
                </a:r>
                <a:r>
                  <a:rPr lang="es-CO" baseline="0"/>
                  <a:t> (MM)</a:t>
                </a:r>
                <a:endParaRPr lang="es-CO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114588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200"/>
            </a:pPr>
            <a:r>
              <a:rPr lang="es-CO" sz="1200"/>
              <a:t>PMA 2007-2016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PMA!$E$22</c:f>
              <c:strCache>
                <c:ptCount val="1"/>
                <c:pt idx="0">
                  <c:v>PMA (mm)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PMA!$D$23:$D$32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PMA!$E$23:$E$31</c:f>
              <c:numCache>
                <c:formatCode>General</c:formatCode>
                <c:ptCount val="9"/>
                <c:pt idx="0">
                  <c:v>3706.94</c:v>
                </c:pt>
                <c:pt idx="1">
                  <c:v>4114.4599999999991</c:v>
                </c:pt>
                <c:pt idx="2">
                  <c:v>3817.8300000000004</c:v>
                </c:pt>
                <c:pt idx="3">
                  <c:v>4666.7299999999996</c:v>
                </c:pt>
                <c:pt idx="4">
                  <c:v>4312.7500000000009</c:v>
                </c:pt>
                <c:pt idx="5">
                  <c:v>4517.21</c:v>
                </c:pt>
                <c:pt idx="6">
                  <c:v>4221.4400000000005</c:v>
                </c:pt>
                <c:pt idx="7">
                  <c:v>3834.7599999999998</c:v>
                </c:pt>
                <c:pt idx="8">
                  <c:v>3503.35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2A-405F-B50D-ABBA657F73DB}"/>
            </c:ext>
          </c:extLst>
        </c:ser>
        <c:ser>
          <c:idx val="1"/>
          <c:order val="1"/>
          <c:tx>
            <c:strRef>
              <c:f>PMA!$F$22</c:f>
              <c:strCache>
                <c:ptCount val="1"/>
                <c:pt idx="0">
                  <c:v>PMA de Diseño (mm)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PMA!$D$23:$D$32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PMA!$F$23:$F$32</c:f>
              <c:numCache>
                <c:formatCode>0.00</c:formatCode>
                <c:ptCount val="10"/>
                <c:pt idx="0">
                  <c:v>4146.933</c:v>
                </c:pt>
                <c:pt idx="1">
                  <c:v>4146.933</c:v>
                </c:pt>
                <c:pt idx="2">
                  <c:v>4146.933</c:v>
                </c:pt>
                <c:pt idx="3">
                  <c:v>4146.933</c:v>
                </c:pt>
                <c:pt idx="4">
                  <c:v>4146.933</c:v>
                </c:pt>
                <c:pt idx="5">
                  <c:v>4146.933</c:v>
                </c:pt>
                <c:pt idx="6">
                  <c:v>4146.933</c:v>
                </c:pt>
                <c:pt idx="7">
                  <c:v>4146.933</c:v>
                </c:pt>
                <c:pt idx="8">
                  <c:v>4146.933</c:v>
                </c:pt>
                <c:pt idx="9">
                  <c:v>4146.933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2A-405F-B50D-ABBA657F73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4690688"/>
        <c:axId val="114696576"/>
      </c:lineChart>
      <c:catAx>
        <c:axId val="114690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Año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114696576"/>
        <c:crosses val="autoZero"/>
        <c:auto val="1"/>
        <c:lblAlgn val="ctr"/>
        <c:lblOffset val="100"/>
        <c:noMultiLvlLbl val="0"/>
      </c:catAx>
      <c:valAx>
        <c:axId val="114696576"/>
        <c:scaling>
          <c:orientation val="minMax"/>
          <c:min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s-CO"/>
                  <a:t>PMA (mm)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s-CO"/>
          </a:p>
        </c:txPr>
        <c:crossAx val="114690688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TRANSITO!$AF$6</c:f>
              <c:strCache>
                <c:ptCount val="1"/>
                <c:pt idx="0">
                  <c:v>Composición vehicular (%)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endParaRPr lang="es-CO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TRANSITO!$AG$3:$AM$5</c:f>
              <c:strCache>
                <c:ptCount val="7"/>
                <c:pt idx="0">
                  <c:v>Automóvil</c:v>
                </c:pt>
                <c:pt idx="1">
                  <c:v>Microbús</c:v>
                </c:pt>
                <c:pt idx="2">
                  <c:v>Buseta</c:v>
                </c:pt>
                <c:pt idx="3">
                  <c:v>Bus intermunicipal</c:v>
                </c:pt>
                <c:pt idx="4">
                  <c:v>C2P </c:v>
                </c:pt>
                <c:pt idx="5">
                  <c:v>C2G</c:v>
                </c:pt>
                <c:pt idx="6">
                  <c:v>C3</c:v>
                </c:pt>
              </c:strCache>
            </c:strRef>
          </c:cat>
          <c:val>
            <c:numRef>
              <c:f>TRANSITO!$AG$6:$AM$6</c:f>
              <c:numCache>
                <c:formatCode>General</c:formatCode>
                <c:ptCount val="7"/>
                <c:pt idx="0">
                  <c:v>80.87</c:v>
                </c:pt>
                <c:pt idx="1">
                  <c:v>2.71</c:v>
                </c:pt>
                <c:pt idx="2">
                  <c:v>1.97</c:v>
                </c:pt>
                <c:pt idx="3">
                  <c:v>0.25</c:v>
                </c:pt>
                <c:pt idx="4">
                  <c:v>7.96</c:v>
                </c:pt>
                <c:pt idx="5">
                  <c:v>5.59</c:v>
                </c:pt>
                <c:pt idx="6">
                  <c:v>0.58000000000000007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E2-4C89-8645-EAFACBBD0342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>
              <a:latin typeface="Arial" pitchFamily="34" charset="0"/>
              <a:cs typeface="Arial" pitchFamily="34" charset="0"/>
            </a:defRPr>
          </a:pPr>
          <a:endParaRPr lang="es-CO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/>
              <a:t>Tasa de crecimiento (Lineal)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TRANSITO!$AP$3</c:f>
              <c:strCache>
                <c:ptCount val="1"/>
                <c:pt idx="0">
                  <c:v>Población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3915573053368336E-2"/>
                  <c:y val="0.2495680227471566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CO"/>
                </a:p>
              </c:txPr>
            </c:trendlineLbl>
          </c:trendline>
          <c:xVal>
            <c:numRef>
              <c:f>TRANSITO!$AO$4:$AO$13</c:f>
              <c:numCache>
                <c:formatCode>General</c:formatCode>
                <c:ptCount val="10"/>
                <c:pt idx="0">
                  <c:v>1985</c:v>
                </c:pt>
                <c:pt idx="1">
                  <c:v>1993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</c:numCache>
            </c:numRef>
          </c:xVal>
          <c:yVal>
            <c:numRef>
              <c:f>TRANSITO!$AP$4:$AP$13</c:f>
              <c:numCache>
                <c:formatCode>General</c:formatCode>
                <c:ptCount val="10"/>
                <c:pt idx="0">
                  <c:v>189048</c:v>
                </c:pt>
                <c:pt idx="1">
                  <c:v>219976</c:v>
                </c:pt>
                <c:pt idx="2">
                  <c:v>356464</c:v>
                </c:pt>
                <c:pt idx="3">
                  <c:v>366621</c:v>
                </c:pt>
                <c:pt idx="4">
                  <c:v>376889</c:v>
                </c:pt>
                <c:pt idx="5">
                  <c:v>387182</c:v>
                </c:pt>
                <c:pt idx="6">
                  <c:v>397562</c:v>
                </c:pt>
                <c:pt idx="7">
                  <c:v>407977</c:v>
                </c:pt>
                <c:pt idx="8">
                  <c:v>418454</c:v>
                </c:pt>
                <c:pt idx="9">
                  <c:v>428941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E1D-4B80-80A0-0AC294E55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5643567"/>
        <c:axId val="670390127"/>
      </c:scatterChart>
      <c:valAx>
        <c:axId val="6256435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CO"/>
                  <a:t>Año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670390127"/>
        <c:crosses val="autoZero"/>
        <c:crossBetween val="midCat"/>
      </c:valAx>
      <c:valAx>
        <c:axId val="670390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CO"/>
                  <a:t>Población (Hab.)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625643567"/>
        <c:crosses val="autoZero"/>
        <c:crossBetween val="midCat"/>
        <c:majorUnit val="10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200"/>
              <a:t>Tasa de crecimiento (Exponencial)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TRANSITO!$AP$3</c:f>
              <c:strCache>
                <c:ptCount val="1"/>
                <c:pt idx="0">
                  <c:v>Población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1"/>
            <c:dispEq val="1"/>
            <c:trendlineLbl>
              <c:layout>
                <c:manualLayout>
                  <c:x val="7.3915573053368336E-2"/>
                  <c:y val="0.2495680227471566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s-CO"/>
                </a:p>
              </c:txPr>
            </c:trendlineLbl>
          </c:trendline>
          <c:xVal>
            <c:numRef>
              <c:f>TRANSITO!$AO$4:$AO$13</c:f>
              <c:numCache>
                <c:formatCode>General</c:formatCode>
                <c:ptCount val="10"/>
                <c:pt idx="0">
                  <c:v>1985</c:v>
                </c:pt>
                <c:pt idx="1">
                  <c:v>1993</c:v>
                </c:pt>
                <c:pt idx="2">
                  <c:v>2005</c:v>
                </c:pt>
                <c:pt idx="3">
                  <c:v>2006</c:v>
                </c:pt>
                <c:pt idx="4">
                  <c:v>2007</c:v>
                </c:pt>
                <c:pt idx="5">
                  <c:v>2008</c:v>
                </c:pt>
                <c:pt idx="6">
                  <c:v>2009</c:v>
                </c:pt>
                <c:pt idx="7">
                  <c:v>2010</c:v>
                </c:pt>
                <c:pt idx="8">
                  <c:v>2011</c:v>
                </c:pt>
                <c:pt idx="9">
                  <c:v>2012</c:v>
                </c:pt>
              </c:numCache>
            </c:numRef>
          </c:xVal>
          <c:yVal>
            <c:numRef>
              <c:f>TRANSITO!$AP$4:$AP$13</c:f>
              <c:numCache>
                <c:formatCode>General</c:formatCode>
                <c:ptCount val="10"/>
                <c:pt idx="0">
                  <c:v>189048</c:v>
                </c:pt>
                <c:pt idx="1">
                  <c:v>219976</c:v>
                </c:pt>
                <c:pt idx="2">
                  <c:v>356464</c:v>
                </c:pt>
                <c:pt idx="3">
                  <c:v>366621</c:v>
                </c:pt>
                <c:pt idx="4">
                  <c:v>376889</c:v>
                </c:pt>
                <c:pt idx="5">
                  <c:v>387182</c:v>
                </c:pt>
                <c:pt idx="6">
                  <c:v>397562</c:v>
                </c:pt>
                <c:pt idx="7">
                  <c:v>407977</c:v>
                </c:pt>
                <c:pt idx="8">
                  <c:v>418454</c:v>
                </c:pt>
                <c:pt idx="9">
                  <c:v>428941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B4C-44E0-BD31-5A1469ADB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5643567"/>
        <c:axId val="670390127"/>
      </c:scatterChart>
      <c:valAx>
        <c:axId val="6256435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CO"/>
                  <a:t>Año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670390127"/>
        <c:crosses val="autoZero"/>
        <c:crossBetween val="midCat"/>
      </c:valAx>
      <c:valAx>
        <c:axId val="670390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CO"/>
                  <a:t>Población (Hab.)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CO"/>
          </a:p>
        </c:txPr>
        <c:crossAx val="625643567"/>
        <c:crosses val="autoZero"/>
        <c:crossBetween val="midCat"/>
        <c:majorUnit val="100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s-CO" sz="1200" b="1"/>
              <a:t>CBR DE DISEÑO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'CBR DE DISEÑO'!$R$10</c:f>
              <c:strCache>
                <c:ptCount val="1"/>
                <c:pt idx="0">
                  <c:v>Valor de diseño (%)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'CBR DE DISEÑO'!$Q$11:$Q$19</c:f>
              <c:numCache>
                <c:formatCode>0.00</c:formatCode>
                <c:ptCount val="9"/>
                <c:pt idx="0">
                  <c:v>6.66</c:v>
                </c:pt>
                <c:pt idx="1">
                  <c:v>7.07</c:v>
                </c:pt>
                <c:pt idx="2">
                  <c:v>7.37</c:v>
                </c:pt>
                <c:pt idx="3">
                  <c:v>7.37</c:v>
                </c:pt>
                <c:pt idx="4">
                  <c:v>7.68</c:v>
                </c:pt>
                <c:pt idx="5">
                  <c:v>7.75</c:v>
                </c:pt>
                <c:pt idx="6">
                  <c:v>8.14</c:v>
                </c:pt>
                <c:pt idx="7">
                  <c:v>8.2899999999999991</c:v>
                </c:pt>
                <c:pt idx="8">
                  <c:v>8.41</c:v>
                </c:pt>
              </c:numCache>
            </c:numRef>
          </c:xVal>
          <c:yVal>
            <c:numRef>
              <c:f>'CBR DE DISEÑO'!$R$11:$R$19</c:f>
              <c:numCache>
                <c:formatCode>0.00</c:formatCode>
                <c:ptCount val="9"/>
                <c:pt idx="0">
                  <c:v>100</c:v>
                </c:pt>
                <c:pt idx="1">
                  <c:v>88.888888888888886</c:v>
                </c:pt>
                <c:pt idx="2">
                  <c:v>77.777777777777786</c:v>
                </c:pt>
                <c:pt idx="3">
                  <c:v>66.666666666666657</c:v>
                </c:pt>
                <c:pt idx="4">
                  <c:v>55.555555555555557</c:v>
                </c:pt>
                <c:pt idx="5">
                  <c:v>44.444444444444443</c:v>
                </c:pt>
                <c:pt idx="6">
                  <c:v>33.333333333333329</c:v>
                </c:pt>
                <c:pt idx="7">
                  <c:v>22.222222222222221</c:v>
                </c:pt>
                <c:pt idx="8">
                  <c:v>11.111111111111111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BB4-44E8-9582-9EDE11D59EE3}"/>
            </c:ext>
          </c:extLst>
        </c:ser>
        <c:ser>
          <c:idx val="2"/>
          <c:order val="1"/>
          <c:tx>
            <c:strRef>
              <c:f>'CBR DE DISEÑO'!$S$10</c:f>
              <c:strCache>
                <c:ptCount val="1"/>
                <c:pt idx="0">
                  <c:v>Valor de diseño según el nivel de transito (%)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'CBR DE DISEÑO'!$Q$11:$Q$19</c:f>
              <c:numCache>
                <c:formatCode>0.00</c:formatCode>
                <c:ptCount val="9"/>
                <c:pt idx="0">
                  <c:v>6.66</c:v>
                </c:pt>
                <c:pt idx="1">
                  <c:v>7.07</c:v>
                </c:pt>
                <c:pt idx="2">
                  <c:v>7.37</c:v>
                </c:pt>
                <c:pt idx="3">
                  <c:v>7.37</c:v>
                </c:pt>
                <c:pt idx="4">
                  <c:v>7.68</c:v>
                </c:pt>
                <c:pt idx="5">
                  <c:v>7.75</c:v>
                </c:pt>
                <c:pt idx="6">
                  <c:v>8.14</c:v>
                </c:pt>
                <c:pt idx="7">
                  <c:v>8.2899999999999991</c:v>
                </c:pt>
                <c:pt idx="8">
                  <c:v>8.41</c:v>
                </c:pt>
              </c:numCache>
            </c:numRef>
          </c:xVal>
          <c:yVal>
            <c:numRef>
              <c:f>'CBR DE DISEÑO'!$S$11:$S$19</c:f>
              <c:numCache>
                <c:formatCode>0</c:formatCode>
                <c:ptCount val="9"/>
                <c:pt idx="0">
                  <c:v>75</c:v>
                </c:pt>
                <c:pt idx="1">
                  <c:v>75</c:v>
                </c:pt>
                <c:pt idx="2">
                  <c:v>75</c:v>
                </c:pt>
                <c:pt idx="3">
                  <c:v>75</c:v>
                </c:pt>
                <c:pt idx="4">
                  <c:v>75</c:v>
                </c:pt>
                <c:pt idx="5">
                  <c:v>75</c:v>
                </c:pt>
                <c:pt idx="6">
                  <c:v>75</c:v>
                </c:pt>
                <c:pt idx="7">
                  <c:v>75</c:v>
                </c:pt>
                <c:pt idx="8">
                  <c:v>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BB4-44E8-9582-9EDE11D59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895999"/>
        <c:axId val="85896415"/>
      </c:scatterChart>
      <c:valAx>
        <c:axId val="85895999"/>
        <c:scaling>
          <c:orientation val="minMax"/>
          <c:max val="9"/>
          <c:min val="6"/>
        </c:scaling>
        <c:delete val="0"/>
        <c:axPos val="b"/>
        <c:majorGridlines>
          <c:spPr>
            <a:ln w="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CO"/>
                  <a:t>CBR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5896415"/>
        <c:crosses val="autoZero"/>
        <c:crossBetween val="midCat"/>
        <c:majorUnit val="0.2"/>
      </c:valAx>
      <c:valAx>
        <c:axId val="85896415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s-CO"/>
                  <a:t>Percentil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s-CO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dk1"/>
            </a:solidFill>
            <a:prstDash val="solid"/>
            <a:miter lim="800000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85895999"/>
        <c:crossesAt val="1"/>
        <c:crossBetween val="midCat"/>
        <c:majorUnit val="10"/>
        <c:minorUnit val="1"/>
      </c:valAx>
      <c:spPr>
        <a:noFill/>
        <a:ln w="25400"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90487</xdr:colOff>
      <xdr:row>0</xdr:row>
      <xdr:rowOff>95248</xdr:rowOff>
    </xdr:from>
    <xdr:to>
      <xdr:col>25</xdr:col>
      <xdr:colOff>329437</xdr:colOff>
      <xdr:row>20</xdr:row>
      <xdr:rowOff>176623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581025</xdr:colOff>
      <xdr:row>66</xdr:row>
      <xdr:rowOff>66675</xdr:rowOff>
    </xdr:from>
    <xdr:to>
      <xdr:col>15</xdr:col>
      <xdr:colOff>145125</xdr:colOff>
      <xdr:row>79</xdr:row>
      <xdr:rowOff>280650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52385</xdr:colOff>
      <xdr:row>2</xdr:row>
      <xdr:rowOff>195259</xdr:rowOff>
    </xdr:from>
    <xdr:to>
      <xdr:col>26</xdr:col>
      <xdr:colOff>310385</xdr:colOff>
      <xdr:row>22</xdr:row>
      <xdr:rowOff>112592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224118</xdr:colOff>
      <xdr:row>19</xdr:row>
      <xdr:rowOff>2799</xdr:rowOff>
    </xdr:from>
    <xdr:to>
      <xdr:col>13</xdr:col>
      <xdr:colOff>99368</xdr:colOff>
      <xdr:row>33</xdr:row>
      <xdr:rowOff>35799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12667</xdr:colOff>
      <xdr:row>6</xdr:row>
      <xdr:rowOff>13176</xdr:rowOff>
    </xdr:from>
    <xdr:ext cx="3883057" cy="46583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 txBox="1"/>
          </xdr:nvSpPr>
          <xdr:spPr>
            <a:xfrm>
              <a:off x="15509842" y="1175226"/>
              <a:ext cx="3883057" cy="4658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CO" sz="1400" b="0" i="1">
                        <a:latin typeface="Cambria Math" panose="02040503050406030204" pitchFamily="18" charset="0"/>
                      </a:rPr>
                      <m:t>𝑁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8,2=365 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𝑇𝑃𝐷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𝐾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1 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𝐾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2 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𝑥</m:t>
                    </m:r>
                    <m:f>
                      <m:fPr>
                        <m:ctrlPr>
                          <a:rPr lang="es-CO" sz="14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s-CO" sz="1400" b="0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s-CO" sz="1400" b="0" i="1">
                                <a:latin typeface="Cambria Math" panose="02040503050406030204" pitchFamily="18" charset="0"/>
                              </a:rPr>
                              <m:t>(</m:t>
                            </m:r>
                            <m:r>
                              <a:rPr lang="es-C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1+</m:t>
                            </m:r>
                            <m:r>
                              <a:rPr lang="es-C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𝑟</m:t>
                            </m:r>
                            <m:r>
                              <a:rPr lang="es-CO" sz="1400" b="0" i="1">
                                <a:solidFill>
                                  <a:schemeClr val="tx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)</m:t>
                            </m:r>
                          </m:e>
                          <m:sup>
                            <m:r>
                              <a:rPr lang="es-CO" sz="1400" b="0" i="1">
                                <a:latin typeface="Cambria Math" panose="02040503050406030204" pitchFamily="18" charset="0"/>
                              </a:rPr>
                              <m:t>𝑛</m:t>
                            </m:r>
                          </m:sup>
                        </m:sSup>
                        <m:r>
                          <a:rPr lang="es-CO" sz="1400" b="0" i="1">
                            <a:latin typeface="Cambria Math" panose="02040503050406030204" pitchFamily="18" charset="0"/>
                          </a:rPr>
                          <m:t> − 1</m:t>
                        </m:r>
                      </m:num>
                      <m:den>
                        <m:r>
                          <a:rPr lang="es-CO" sz="1400" b="0" i="1">
                            <a:latin typeface="Cambria Math" panose="02040503050406030204" pitchFamily="18" charset="0"/>
                          </a:rPr>
                          <m:t>𝐿𝑛</m:t>
                        </m:r>
                        <m:r>
                          <a:rPr lang="es-CO" sz="14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s-CO" sz="14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s-CO" sz="1400" b="0" i="1">
                                <a:latin typeface="Cambria Math" panose="02040503050406030204" pitchFamily="18" charset="0"/>
                              </a:rPr>
                              <m:t>1+</m:t>
                            </m:r>
                            <m:r>
                              <a:rPr lang="es-CO" sz="1400" b="0" i="1">
                                <a:latin typeface="Cambria Math" panose="02040503050406030204" pitchFamily="18" charset="0"/>
                              </a:rPr>
                              <m:t>𝑟</m:t>
                            </m:r>
                            <m:r>
                              <a:rPr lang="es-CO" sz="1400" b="0" i="1">
                                <a:latin typeface="Cambria Math" panose="02040503050406030204" pitchFamily="18" charset="0"/>
                              </a:rPr>
                              <m:t> </m:t>
                            </m:r>
                          </m:e>
                        </m:d>
                      </m:den>
                    </m:f>
                    <m:r>
                      <a:rPr lang="es-CO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𝑥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𝐹𝑐</m:t>
                    </m:r>
                    <m:r>
                      <a:rPr lang="es-CO" sz="14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es-CO" sz="14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569699D7-7518-40A2-AAAB-5E20DC8B2C1D}"/>
                </a:ext>
              </a:extLst>
            </xdr:cNvPr>
            <xdr:cNvSpPr txBox="1"/>
          </xdr:nvSpPr>
          <xdr:spPr>
            <a:xfrm>
              <a:off x="15509842" y="1175226"/>
              <a:ext cx="3883057" cy="46583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s-CO" sz="1400" b="0" i="0">
                  <a:latin typeface="Cambria Math" panose="02040503050406030204" pitchFamily="18" charset="0"/>
                </a:rPr>
                <a:t>𝑁8,2=365 𝑥 𝑇𝑃𝐷 𝑥 𝐾1 𝑥 𝐾2 𝑥 (〖(</a:t>
              </a:r>
              <a:r>
                <a:rPr lang="es-CO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1+𝑟)〗^</a:t>
              </a:r>
              <a:r>
                <a:rPr lang="es-CO" sz="1400" b="0" i="0">
                  <a:latin typeface="Cambria Math" panose="02040503050406030204" pitchFamily="18" charset="0"/>
                </a:rPr>
                <a:t>𝑛  − 1)/(𝐿𝑛 (1+𝑟 ) )  𝑥 𝐹𝑐 </a:t>
              </a:r>
              <a:endParaRPr lang="es-CO" sz="1400"/>
            </a:p>
          </xdr:txBody>
        </xdr:sp>
      </mc:Fallback>
    </mc:AlternateContent>
    <xdr:clientData/>
  </xdr:oneCellAnchor>
  <xdr:twoCellAnchor>
    <xdr:from>
      <xdr:col>24</xdr:col>
      <xdr:colOff>476250</xdr:colOff>
      <xdr:row>1</xdr:row>
      <xdr:rowOff>195262</xdr:rowOff>
    </xdr:from>
    <xdr:to>
      <xdr:col>30</xdr:col>
      <xdr:colOff>476250</xdr:colOff>
      <xdr:row>16</xdr:row>
      <xdr:rowOff>42862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42</xdr:col>
      <xdr:colOff>200025</xdr:colOff>
      <xdr:row>0</xdr:row>
      <xdr:rowOff>80962</xdr:rowOff>
    </xdr:from>
    <xdr:to>
      <xdr:col>48</xdr:col>
      <xdr:colOff>200025</xdr:colOff>
      <xdr:row>14</xdr:row>
      <xdr:rowOff>100012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9B39CDB-9CC1-4528-83CD-91E71877BC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190500</xdr:colOff>
      <xdr:row>15</xdr:row>
      <xdr:rowOff>114300</xdr:rowOff>
    </xdr:from>
    <xdr:to>
      <xdr:col>48</xdr:col>
      <xdr:colOff>190500</xdr:colOff>
      <xdr:row>29</xdr:row>
      <xdr:rowOff>161925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9501EEB-CF3D-4777-833A-11AF21FD8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104775</xdr:colOff>
      <xdr:row>4</xdr:row>
      <xdr:rowOff>47625</xdr:rowOff>
    </xdr:from>
    <xdr:to>
      <xdr:col>28</xdr:col>
      <xdr:colOff>295275</xdr:colOff>
      <xdr:row>26</xdr:row>
      <xdr:rowOff>66035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C0AF34B-D578-4C28-923B-07F0E98EB4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228600</xdr:colOff>
      <xdr:row>10</xdr:row>
      <xdr:rowOff>85725</xdr:rowOff>
    </xdr:from>
    <xdr:to>
      <xdr:col>24</xdr:col>
      <xdr:colOff>238126</xdr:colOff>
      <xdr:row>21</xdr:row>
      <xdr:rowOff>32550</xdr:rowOff>
    </xdr:to>
    <xdr:cxnSp macro="">
      <xdr:nvCxnSpPr>
        <xdr:cNvPr id="5" name="Conector recto de flecha 4">
          <a:extLst>
            <a:ext uri="{FF2B5EF4-FFF2-40B4-BE49-F238E27FC236}">
              <a16:creationId xmlns:a16="http://schemas.microsoft.com/office/drawing/2014/main" id="{283EE29A-82E4-4BC2-BA13-FDE73454CA0A}"/>
            </a:ext>
          </a:extLst>
        </xdr:cNvPr>
        <xdr:cNvCxnSpPr/>
      </xdr:nvCxnSpPr>
      <xdr:spPr>
        <a:xfrm>
          <a:off x="21697950" y="1704975"/>
          <a:ext cx="9526" cy="1728000"/>
        </a:xfrm>
        <a:prstGeom prst="straightConnector1">
          <a:avLst/>
        </a:prstGeom>
        <a:ln w="28575">
          <a:solidFill>
            <a:srgbClr val="00B0F0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"/>
  <sheetViews>
    <sheetView topLeftCell="A79" workbookViewId="0">
      <selection activeCell="C6" sqref="C6"/>
    </sheetView>
  </sheetViews>
  <sheetFormatPr baseColWidth="10" defaultRowHeight="15" x14ac:dyDescent="0.25"/>
  <cols>
    <col min="1" max="1" width="5" style="1" bestFit="1" customWidth="1"/>
    <col min="2" max="2" width="4.7109375" style="1" bestFit="1" customWidth="1"/>
    <col min="3" max="3" width="18" style="5" bestFit="1" customWidth="1"/>
    <col min="4" max="4" width="16.140625" style="1" bestFit="1" customWidth="1"/>
    <col min="5" max="5" width="20.7109375" style="1" bestFit="1" customWidth="1"/>
    <col min="6" max="6" width="22.85546875" style="5" bestFit="1" customWidth="1"/>
    <col min="7" max="7" width="24" style="1" bestFit="1" customWidth="1"/>
    <col min="8" max="8" width="24.28515625" style="1" bestFit="1" customWidth="1"/>
    <col min="9" max="9" width="25.140625" style="1" bestFit="1" customWidth="1"/>
    <col min="10" max="10" width="26.140625" style="1" bestFit="1" customWidth="1"/>
    <col min="11" max="11" width="11.85546875" style="1" bestFit="1" customWidth="1"/>
    <col min="12" max="12" width="23.85546875" style="1" bestFit="1" customWidth="1"/>
    <col min="13" max="13" width="14.140625" style="1" bestFit="1" customWidth="1"/>
    <col min="14" max="14" width="22.85546875" style="1" bestFit="1" customWidth="1"/>
    <col min="15" max="15" width="12.28515625" style="1" bestFit="1" customWidth="1"/>
    <col min="16" max="16" width="12.140625" style="1" bestFit="1" customWidth="1"/>
    <col min="17" max="17" width="25.28515625" style="1" bestFit="1" customWidth="1"/>
    <col min="18" max="16384" width="11.42578125" style="1"/>
  </cols>
  <sheetData>
    <row r="1" spans="1:17" x14ac:dyDescent="0.25">
      <c r="A1" s="115" t="s">
        <v>29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7"/>
    </row>
    <row r="2" spans="1:17" x14ac:dyDescent="0.25">
      <c r="A2" s="2" t="s">
        <v>0</v>
      </c>
      <c r="B2" s="2" t="s">
        <v>1</v>
      </c>
      <c r="C2" s="6" t="s">
        <v>2</v>
      </c>
      <c r="D2" s="2" t="s">
        <v>3</v>
      </c>
      <c r="E2" s="2" t="s">
        <v>4</v>
      </c>
      <c r="F2" s="6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25">
      <c r="A3" s="2">
        <v>2009</v>
      </c>
      <c r="B3" s="2" t="s">
        <v>17</v>
      </c>
      <c r="C3" s="4">
        <v>108.3</v>
      </c>
      <c r="D3" s="2">
        <v>128.97</v>
      </c>
      <c r="E3" s="2">
        <v>74.06</v>
      </c>
      <c r="F3" s="4">
        <v>25.87</v>
      </c>
      <c r="G3" s="2">
        <v>21.75</v>
      </c>
      <c r="H3" s="2">
        <v>31.33</v>
      </c>
      <c r="I3" s="2">
        <v>1.17</v>
      </c>
      <c r="J3" s="2">
        <v>294.63</v>
      </c>
      <c r="K3" s="2">
        <v>12.17</v>
      </c>
      <c r="L3" s="2">
        <v>102.33</v>
      </c>
      <c r="M3" s="2">
        <v>12.04</v>
      </c>
      <c r="N3" s="2">
        <v>9.02</v>
      </c>
      <c r="O3" s="2">
        <v>0</v>
      </c>
      <c r="P3" s="2">
        <v>0.55000000000000004</v>
      </c>
      <c r="Q3" s="2">
        <v>-9.17</v>
      </c>
    </row>
    <row r="4" spans="1:17" x14ac:dyDescent="0.25">
      <c r="A4" s="3"/>
      <c r="B4" s="2" t="s">
        <v>18</v>
      </c>
      <c r="C4" s="4">
        <v>56.85</v>
      </c>
      <c r="D4" s="2">
        <v>163.95</v>
      </c>
      <c r="E4" s="2">
        <v>69.72</v>
      </c>
      <c r="F4" s="4">
        <v>25.85</v>
      </c>
      <c r="G4" s="2">
        <v>21.2</v>
      </c>
      <c r="H4" s="2">
        <v>30.68</v>
      </c>
      <c r="I4" s="2">
        <v>1.1000000000000001</v>
      </c>
      <c r="J4" s="2">
        <v>326.73</v>
      </c>
      <c r="K4" s="2">
        <v>12.28</v>
      </c>
      <c r="L4" s="2">
        <v>111.5</v>
      </c>
      <c r="M4" s="2">
        <v>12.03</v>
      </c>
      <c r="N4" s="2">
        <v>35.200000000000003</v>
      </c>
      <c r="O4" s="2">
        <v>0</v>
      </c>
      <c r="P4" s="2">
        <v>0.45</v>
      </c>
      <c r="Q4" s="2">
        <v>-7.33</v>
      </c>
    </row>
    <row r="5" spans="1:17" x14ac:dyDescent="0.25">
      <c r="A5" s="3"/>
      <c r="B5" s="2" t="s">
        <v>19</v>
      </c>
      <c r="C5" s="4">
        <v>238.66</v>
      </c>
      <c r="D5" s="2">
        <v>108.53</v>
      </c>
      <c r="E5" s="2">
        <v>75.14</v>
      </c>
      <c r="F5" s="4">
        <v>26.6</v>
      </c>
      <c r="G5" s="2">
        <v>22.28</v>
      </c>
      <c r="H5" s="2">
        <v>31.5</v>
      </c>
      <c r="I5" s="2">
        <v>0.96</v>
      </c>
      <c r="J5" s="2">
        <v>307.08</v>
      </c>
      <c r="K5" s="2">
        <v>12.37</v>
      </c>
      <c r="L5" s="2">
        <v>104.18</v>
      </c>
      <c r="M5" s="2">
        <v>12.56</v>
      </c>
      <c r="N5" s="2">
        <v>44.52</v>
      </c>
      <c r="O5" s="2">
        <v>1.59</v>
      </c>
      <c r="P5" s="2">
        <v>0.48</v>
      </c>
      <c r="Q5" s="2">
        <v>39.89</v>
      </c>
    </row>
    <row r="6" spans="1:17" x14ac:dyDescent="0.25">
      <c r="A6" s="3"/>
      <c r="B6" s="2" t="s">
        <v>20</v>
      </c>
      <c r="C6" s="4">
        <v>460.14</v>
      </c>
      <c r="D6" s="2">
        <v>94.2</v>
      </c>
      <c r="E6" s="2">
        <v>81.06</v>
      </c>
      <c r="F6" s="4">
        <v>25.86</v>
      </c>
      <c r="G6" s="2">
        <v>22.09</v>
      </c>
      <c r="H6" s="2">
        <v>30.43</v>
      </c>
      <c r="I6" s="2">
        <v>0.94</v>
      </c>
      <c r="J6" s="2">
        <v>286.45999999999998</v>
      </c>
      <c r="K6" s="2">
        <v>12.5</v>
      </c>
      <c r="L6" s="2">
        <v>93.54</v>
      </c>
      <c r="M6" s="2">
        <v>12.04</v>
      </c>
      <c r="N6" s="2">
        <v>98.87</v>
      </c>
      <c r="O6" s="2">
        <v>12.22</v>
      </c>
      <c r="P6" s="2">
        <v>0</v>
      </c>
      <c r="Q6" s="2">
        <v>389.45</v>
      </c>
    </row>
    <row r="7" spans="1:17" x14ac:dyDescent="0.25">
      <c r="A7" s="3"/>
      <c r="B7" s="2" t="s">
        <v>21</v>
      </c>
      <c r="C7" s="4">
        <v>469.11</v>
      </c>
      <c r="D7" s="2">
        <v>152.1</v>
      </c>
      <c r="E7" s="2">
        <v>79.62</v>
      </c>
      <c r="F7" s="4">
        <v>26.09</v>
      </c>
      <c r="G7" s="2">
        <v>21.71</v>
      </c>
      <c r="H7" s="2">
        <v>30.91</v>
      </c>
      <c r="I7" s="2">
        <v>1.07</v>
      </c>
      <c r="J7" s="2">
        <v>327.96</v>
      </c>
      <c r="K7" s="2">
        <v>12.58</v>
      </c>
      <c r="L7" s="2">
        <v>107.3</v>
      </c>
      <c r="M7" s="2">
        <v>12.2</v>
      </c>
      <c r="N7" s="2">
        <v>98.53</v>
      </c>
      <c r="O7" s="2">
        <v>11.7</v>
      </c>
      <c r="P7" s="2">
        <v>0</v>
      </c>
      <c r="Q7" s="2">
        <v>361.58</v>
      </c>
    </row>
    <row r="8" spans="1:17" x14ac:dyDescent="0.25">
      <c r="A8" s="3"/>
      <c r="B8" s="2" t="s">
        <v>22</v>
      </c>
      <c r="C8" s="4">
        <v>628.11</v>
      </c>
      <c r="D8" s="2">
        <v>121.8</v>
      </c>
      <c r="E8" s="2">
        <v>83.19</v>
      </c>
      <c r="F8" s="4">
        <v>25.13</v>
      </c>
      <c r="G8" s="2">
        <v>21.2</v>
      </c>
      <c r="H8" s="2">
        <v>29.5</v>
      </c>
      <c r="I8" s="2">
        <v>0.97</v>
      </c>
      <c r="J8" s="2">
        <v>286.7</v>
      </c>
      <c r="K8" s="2">
        <v>12.64</v>
      </c>
      <c r="L8" s="2">
        <v>91.39</v>
      </c>
      <c r="M8" s="2">
        <v>11.52</v>
      </c>
      <c r="N8" s="2">
        <v>99.34</v>
      </c>
      <c r="O8" s="2">
        <v>17.86</v>
      </c>
      <c r="P8" s="2">
        <v>0</v>
      </c>
      <c r="Q8" s="2">
        <v>658.31</v>
      </c>
    </row>
    <row r="9" spans="1:17" x14ac:dyDescent="0.25">
      <c r="A9" s="3"/>
      <c r="B9" s="2" t="s">
        <v>23</v>
      </c>
      <c r="C9" s="4">
        <v>486.02</v>
      </c>
      <c r="D9" s="2">
        <v>120.97</v>
      </c>
      <c r="E9" s="2">
        <v>84.89</v>
      </c>
      <c r="F9" s="4">
        <v>24.37</v>
      </c>
      <c r="G9" s="2">
        <v>21.01</v>
      </c>
      <c r="H9" s="2">
        <v>29.23</v>
      </c>
      <c r="I9" s="2">
        <v>1</v>
      </c>
      <c r="J9" s="2">
        <v>297.07</v>
      </c>
      <c r="K9" s="2">
        <v>12.6</v>
      </c>
      <c r="L9" s="2">
        <v>92.87</v>
      </c>
      <c r="M9" s="2">
        <v>11</v>
      </c>
      <c r="N9" s="2">
        <v>98.88</v>
      </c>
      <c r="O9" s="2">
        <v>12.68</v>
      </c>
      <c r="P9" s="2">
        <v>0</v>
      </c>
      <c r="Q9" s="2">
        <v>466.29</v>
      </c>
    </row>
    <row r="10" spans="1:17" x14ac:dyDescent="0.25">
      <c r="A10" s="3"/>
      <c r="B10" s="2" t="s">
        <v>24</v>
      </c>
      <c r="C10" s="4">
        <v>407.34</v>
      </c>
      <c r="D10" s="2">
        <v>155.43</v>
      </c>
      <c r="E10" s="2">
        <v>79.989999999999995</v>
      </c>
      <c r="F10" s="4">
        <v>25.66</v>
      </c>
      <c r="G10" s="2">
        <v>21.43</v>
      </c>
      <c r="H10" s="2">
        <v>30.58</v>
      </c>
      <c r="I10" s="2">
        <v>1.04</v>
      </c>
      <c r="J10" s="2">
        <v>338.44</v>
      </c>
      <c r="K10" s="2">
        <v>12.52</v>
      </c>
      <c r="L10" s="2">
        <v>109.42</v>
      </c>
      <c r="M10" s="2">
        <v>11.89</v>
      </c>
      <c r="N10" s="2">
        <v>98.74</v>
      </c>
      <c r="O10" s="2">
        <v>9.75</v>
      </c>
      <c r="P10" s="2">
        <v>0</v>
      </c>
      <c r="Q10" s="2">
        <v>301.91000000000003</v>
      </c>
    </row>
    <row r="11" spans="1:17" x14ac:dyDescent="0.25">
      <c r="A11" s="3"/>
      <c r="B11" s="2" t="s">
        <v>25</v>
      </c>
      <c r="C11" s="4">
        <v>281.92</v>
      </c>
      <c r="D11" s="2">
        <v>181.77</v>
      </c>
      <c r="E11" s="2">
        <v>76.66</v>
      </c>
      <c r="F11" s="4">
        <v>26.09</v>
      </c>
      <c r="G11" s="2">
        <v>21.66</v>
      </c>
      <c r="H11" s="2">
        <v>31.7</v>
      </c>
      <c r="I11" s="2">
        <v>1.1299999999999999</v>
      </c>
      <c r="J11" s="2">
        <v>361.95</v>
      </c>
      <c r="K11" s="2">
        <v>12.41</v>
      </c>
      <c r="L11" s="2">
        <v>119.37</v>
      </c>
      <c r="M11" s="2">
        <v>12.2</v>
      </c>
      <c r="N11" s="2">
        <v>96.25</v>
      </c>
      <c r="O11" s="2">
        <v>5.33</v>
      </c>
      <c r="P11" s="2">
        <v>0</v>
      </c>
      <c r="Q11" s="2">
        <v>174.07</v>
      </c>
    </row>
    <row r="12" spans="1:17" x14ac:dyDescent="0.25">
      <c r="A12" s="3"/>
      <c r="B12" s="2" t="s">
        <v>26</v>
      </c>
      <c r="C12" s="4">
        <v>386.82</v>
      </c>
      <c r="D12" s="2">
        <v>173.42</v>
      </c>
      <c r="E12" s="2">
        <v>77.34</v>
      </c>
      <c r="F12" s="4">
        <v>26.26</v>
      </c>
      <c r="G12" s="2">
        <v>21.53</v>
      </c>
      <c r="H12" s="2">
        <v>31.64</v>
      </c>
      <c r="I12" s="2">
        <v>1.1299999999999999</v>
      </c>
      <c r="J12" s="2">
        <v>353.3</v>
      </c>
      <c r="K12" s="2">
        <v>12.28</v>
      </c>
      <c r="L12" s="2">
        <v>116.92</v>
      </c>
      <c r="M12" s="2">
        <v>12.32</v>
      </c>
      <c r="N12" s="2">
        <v>97.55</v>
      </c>
      <c r="O12" s="2">
        <v>8.65</v>
      </c>
      <c r="P12" s="2">
        <v>0</v>
      </c>
      <c r="Q12" s="2">
        <v>242.33</v>
      </c>
    </row>
    <row r="13" spans="1:17" x14ac:dyDescent="0.25">
      <c r="A13" s="3"/>
      <c r="B13" s="2" t="s">
        <v>27</v>
      </c>
      <c r="C13" s="4">
        <v>224.48</v>
      </c>
      <c r="D13" s="2">
        <v>180</v>
      </c>
      <c r="E13" s="2">
        <v>77.11</v>
      </c>
      <c r="F13" s="4">
        <v>26.61</v>
      </c>
      <c r="G13" s="2">
        <v>22.31</v>
      </c>
      <c r="H13" s="2">
        <v>32.03</v>
      </c>
      <c r="I13" s="2">
        <v>1.1000000000000001</v>
      </c>
      <c r="J13" s="2">
        <v>336.65</v>
      </c>
      <c r="K13" s="2">
        <v>12.2</v>
      </c>
      <c r="L13" s="2">
        <v>112.33</v>
      </c>
      <c r="M13" s="2">
        <v>12.57</v>
      </c>
      <c r="N13" s="2">
        <v>93.73</v>
      </c>
      <c r="O13" s="2">
        <v>4.51</v>
      </c>
      <c r="P13" s="2">
        <v>0</v>
      </c>
      <c r="Q13" s="2">
        <v>125.73</v>
      </c>
    </row>
    <row r="14" spans="1:17" x14ac:dyDescent="0.25">
      <c r="A14" s="3"/>
      <c r="B14" s="2" t="s">
        <v>28</v>
      </c>
      <c r="C14" s="4">
        <v>70.08</v>
      </c>
      <c r="D14" s="2">
        <v>226.98</v>
      </c>
      <c r="E14" s="2">
        <v>69.58</v>
      </c>
      <c r="F14" s="4">
        <v>27.26</v>
      </c>
      <c r="G14" s="2">
        <v>21.71</v>
      </c>
      <c r="H14" s="2">
        <v>32.869999999999997</v>
      </c>
      <c r="I14" s="2">
        <v>1.31</v>
      </c>
      <c r="J14" s="2">
        <v>362.3</v>
      </c>
      <c r="K14" s="2">
        <v>12.14</v>
      </c>
      <c r="L14" s="2">
        <v>128.35</v>
      </c>
      <c r="M14" s="2">
        <v>13.04</v>
      </c>
      <c r="N14" s="2">
        <v>32.42</v>
      </c>
      <c r="O14" s="2">
        <v>0</v>
      </c>
      <c r="P14" s="2">
        <v>0</v>
      </c>
      <c r="Q14" s="2">
        <v>0</v>
      </c>
    </row>
    <row r="15" spans="1:17" x14ac:dyDescent="0.25">
      <c r="A15" s="2">
        <v>2010</v>
      </c>
      <c r="B15" s="2" t="s">
        <v>17</v>
      </c>
      <c r="C15" s="4">
        <v>0.42</v>
      </c>
      <c r="D15" s="2">
        <v>232.27</v>
      </c>
      <c r="E15" s="2">
        <v>57.15</v>
      </c>
      <c r="F15" s="4">
        <v>28.51</v>
      </c>
      <c r="G15" s="2">
        <v>22.47</v>
      </c>
      <c r="H15" s="2">
        <v>34.75</v>
      </c>
      <c r="I15" s="2">
        <v>1.38</v>
      </c>
      <c r="J15" s="2">
        <v>362.58</v>
      </c>
      <c r="K15" s="2">
        <v>12.17</v>
      </c>
      <c r="L15" s="2">
        <v>142.01</v>
      </c>
      <c r="M15" s="2">
        <v>13.95</v>
      </c>
      <c r="N15" s="2">
        <v>21.5</v>
      </c>
      <c r="O15" s="2">
        <v>0</v>
      </c>
      <c r="P15" s="2">
        <v>1.93</v>
      </c>
      <c r="Q15" s="2">
        <v>-24.94</v>
      </c>
    </row>
    <row r="16" spans="1:17" x14ac:dyDescent="0.25">
      <c r="A16" s="3"/>
      <c r="B16" s="2" t="s">
        <v>18</v>
      </c>
      <c r="C16" s="4">
        <v>157.06</v>
      </c>
      <c r="D16" s="2">
        <v>170.57</v>
      </c>
      <c r="E16" s="2">
        <v>61.75</v>
      </c>
      <c r="F16" s="4">
        <v>27.95</v>
      </c>
      <c r="G16" s="2">
        <v>22.76</v>
      </c>
      <c r="H16" s="2">
        <v>34.06</v>
      </c>
      <c r="I16" s="2">
        <v>1.29</v>
      </c>
      <c r="J16" s="2">
        <v>331.51</v>
      </c>
      <c r="K16" s="2">
        <v>12.28</v>
      </c>
      <c r="L16" s="2">
        <v>124.76</v>
      </c>
      <c r="M16" s="2">
        <v>13.54</v>
      </c>
      <c r="N16" s="2">
        <v>20.9</v>
      </c>
      <c r="O16" s="2">
        <v>0.47</v>
      </c>
      <c r="P16" s="2">
        <v>2.58</v>
      </c>
      <c r="Q16" s="2">
        <v>-22.06</v>
      </c>
    </row>
    <row r="17" spans="1:17" x14ac:dyDescent="0.25">
      <c r="A17" s="3"/>
      <c r="B17" s="2" t="s">
        <v>19</v>
      </c>
      <c r="C17" s="4">
        <v>349.55</v>
      </c>
      <c r="D17" s="2">
        <v>140.44999999999999</v>
      </c>
      <c r="E17" s="2">
        <v>75.72</v>
      </c>
      <c r="F17" s="4">
        <v>27.12</v>
      </c>
      <c r="G17" s="2">
        <v>22.91</v>
      </c>
      <c r="H17" s="2">
        <v>32.49</v>
      </c>
      <c r="I17" s="2">
        <v>1.1399999999999999</v>
      </c>
      <c r="J17" s="2">
        <v>338</v>
      </c>
      <c r="K17" s="2">
        <v>12.37</v>
      </c>
      <c r="L17" s="2">
        <v>115.7</v>
      </c>
      <c r="M17" s="2">
        <v>12.93</v>
      </c>
      <c r="N17" s="2">
        <v>94.79</v>
      </c>
      <c r="O17" s="2">
        <v>7.34</v>
      </c>
      <c r="P17" s="2">
        <v>0</v>
      </c>
      <c r="Q17" s="2">
        <v>229.39</v>
      </c>
    </row>
    <row r="18" spans="1:17" x14ac:dyDescent="0.25">
      <c r="A18" s="3"/>
      <c r="B18" s="2" t="s">
        <v>20</v>
      </c>
      <c r="C18" s="4">
        <v>652.1</v>
      </c>
      <c r="D18" s="2">
        <v>112.82</v>
      </c>
      <c r="E18" s="2">
        <v>82.29</v>
      </c>
      <c r="F18" s="4">
        <v>26.01</v>
      </c>
      <c r="G18" s="2">
        <v>22.57</v>
      </c>
      <c r="H18" s="2">
        <v>30.72</v>
      </c>
      <c r="I18" s="2">
        <v>0.98</v>
      </c>
      <c r="J18" s="2">
        <v>304.16000000000003</v>
      </c>
      <c r="K18" s="2">
        <v>12.5</v>
      </c>
      <c r="L18" s="2">
        <v>98.39</v>
      </c>
      <c r="M18" s="2">
        <v>12.14</v>
      </c>
      <c r="N18" s="2">
        <v>98.59</v>
      </c>
      <c r="O18" s="2">
        <v>18.46</v>
      </c>
      <c r="P18" s="2">
        <v>0</v>
      </c>
      <c r="Q18" s="2">
        <v>565.4</v>
      </c>
    </row>
    <row r="19" spans="1:17" x14ac:dyDescent="0.25">
      <c r="A19" s="3"/>
      <c r="B19" s="2" t="s">
        <v>21</v>
      </c>
      <c r="C19" s="4">
        <v>492.18</v>
      </c>
      <c r="D19" s="2">
        <v>123.25</v>
      </c>
      <c r="E19" s="2">
        <v>82.73</v>
      </c>
      <c r="F19" s="4">
        <v>25.72</v>
      </c>
      <c r="G19" s="2">
        <v>22.39</v>
      </c>
      <c r="H19" s="2">
        <v>30.6</v>
      </c>
      <c r="I19" s="2">
        <v>1.05</v>
      </c>
      <c r="J19" s="2">
        <v>307.25</v>
      </c>
      <c r="K19" s="2">
        <v>12.58</v>
      </c>
      <c r="L19" s="2">
        <v>99.3</v>
      </c>
      <c r="M19" s="2">
        <v>11.94</v>
      </c>
      <c r="N19" s="2">
        <v>99.63</v>
      </c>
      <c r="O19" s="2">
        <v>12.67</v>
      </c>
      <c r="P19" s="2">
        <v>0</v>
      </c>
      <c r="Q19" s="2">
        <v>407.85</v>
      </c>
    </row>
    <row r="20" spans="1:17" x14ac:dyDescent="0.25">
      <c r="A20" s="3"/>
      <c r="B20" s="2" t="s">
        <v>22</v>
      </c>
      <c r="C20" s="4">
        <v>601.27</v>
      </c>
      <c r="D20" s="2">
        <v>119.13</v>
      </c>
      <c r="E20" s="2">
        <v>84.44</v>
      </c>
      <c r="F20" s="4">
        <v>25</v>
      </c>
      <c r="G20" s="2">
        <v>21.49</v>
      </c>
      <c r="H20" s="2">
        <v>29.46</v>
      </c>
      <c r="I20" s="2">
        <v>1.03</v>
      </c>
      <c r="J20" s="2">
        <v>286.04000000000002</v>
      </c>
      <c r="K20" s="2">
        <v>12.64</v>
      </c>
      <c r="L20" s="2">
        <v>90.56</v>
      </c>
      <c r="M20" s="2">
        <v>11.43</v>
      </c>
      <c r="N20" s="2">
        <v>99.51</v>
      </c>
      <c r="O20" s="2">
        <v>17.11</v>
      </c>
      <c r="P20" s="2">
        <v>0</v>
      </c>
      <c r="Q20" s="2">
        <v>562.58000000000004</v>
      </c>
    </row>
    <row r="21" spans="1:17" x14ac:dyDescent="0.25">
      <c r="A21" s="3"/>
      <c r="B21" s="2" t="s">
        <v>23</v>
      </c>
      <c r="C21" s="4">
        <v>550.69000000000005</v>
      </c>
      <c r="D21" s="2">
        <v>113.75</v>
      </c>
      <c r="E21" s="2">
        <v>84.92</v>
      </c>
      <c r="F21" s="4">
        <v>24.64</v>
      </c>
      <c r="G21" s="2">
        <v>21.48</v>
      </c>
      <c r="H21" s="2">
        <v>29.31</v>
      </c>
      <c r="I21" s="2">
        <v>1.04</v>
      </c>
      <c r="J21" s="2">
        <v>291.99</v>
      </c>
      <c r="K21" s="2">
        <v>12.6</v>
      </c>
      <c r="L21" s="2">
        <v>91.85</v>
      </c>
      <c r="M21" s="2">
        <v>11.18</v>
      </c>
      <c r="N21" s="2">
        <v>99.52</v>
      </c>
      <c r="O21" s="2">
        <v>14.79</v>
      </c>
      <c r="P21" s="2">
        <v>0</v>
      </c>
      <c r="Q21" s="2">
        <v>531.54</v>
      </c>
    </row>
    <row r="22" spans="1:17" x14ac:dyDescent="0.25">
      <c r="A22" s="3"/>
      <c r="B22" s="2" t="s">
        <v>24</v>
      </c>
      <c r="C22" s="4">
        <v>364.6</v>
      </c>
      <c r="D22" s="2">
        <v>87.22</v>
      </c>
      <c r="E22" s="2">
        <v>81.900000000000006</v>
      </c>
      <c r="F22" s="4">
        <v>25.07</v>
      </c>
      <c r="G22" s="2">
        <v>21.38</v>
      </c>
      <c r="H22" s="2">
        <v>29.56</v>
      </c>
      <c r="I22" s="2">
        <v>1.04</v>
      </c>
      <c r="J22" s="2">
        <v>280.2</v>
      </c>
      <c r="K22" s="2">
        <v>12.52</v>
      </c>
      <c r="L22" s="2">
        <v>90.82</v>
      </c>
      <c r="M22" s="2">
        <v>11.48</v>
      </c>
      <c r="N22" s="2">
        <v>98.45</v>
      </c>
      <c r="O22" s="2">
        <v>8.8000000000000007</v>
      </c>
      <c r="P22" s="2">
        <v>0</v>
      </c>
      <c r="Q22" s="2">
        <v>336.94</v>
      </c>
    </row>
    <row r="23" spans="1:17" x14ac:dyDescent="0.25">
      <c r="A23" s="3"/>
      <c r="B23" s="2" t="s">
        <v>25</v>
      </c>
      <c r="C23" s="4">
        <v>303.97000000000003</v>
      </c>
      <c r="D23" s="2">
        <v>138.9</v>
      </c>
      <c r="E23" s="2">
        <v>78.459999999999994</v>
      </c>
      <c r="F23" s="4">
        <v>25.94</v>
      </c>
      <c r="G23" s="2">
        <v>21.48</v>
      </c>
      <c r="H23" s="2">
        <v>30.86</v>
      </c>
      <c r="I23" s="2">
        <v>1.1200000000000001</v>
      </c>
      <c r="J23" s="2">
        <v>324.14</v>
      </c>
      <c r="K23" s="2">
        <v>12.41</v>
      </c>
      <c r="L23" s="2">
        <v>106.78</v>
      </c>
      <c r="M23" s="2">
        <v>12.09</v>
      </c>
      <c r="N23" s="2">
        <v>96.47</v>
      </c>
      <c r="O23" s="2">
        <v>6.8</v>
      </c>
      <c r="P23" s="2">
        <v>0</v>
      </c>
      <c r="Q23" s="2">
        <v>194.52</v>
      </c>
    </row>
    <row r="24" spans="1:17" x14ac:dyDescent="0.25">
      <c r="A24" s="3"/>
      <c r="B24" s="2" t="s">
        <v>26</v>
      </c>
      <c r="C24" s="4">
        <v>419.49</v>
      </c>
      <c r="D24" s="2">
        <v>169.08</v>
      </c>
      <c r="E24" s="2">
        <v>79.930000000000007</v>
      </c>
      <c r="F24" s="4">
        <v>25.84</v>
      </c>
      <c r="G24" s="2">
        <v>21.65</v>
      </c>
      <c r="H24" s="2">
        <v>31.24</v>
      </c>
      <c r="I24" s="2">
        <v>1.2</v>
      </c>
      <c r="J24" s="2">
        <v>352.05</v>
      </c>
      <c r="K24" s="2">
        <v>12.28</v>
      </c>
      <c r="L24" s="2">
        <v>114.67</v>
      </c>
      <c r="M24" s="2">
        <v>12.02</v>
      </c>
      <c r="N24" s="2">
        <v>97.95</v>
      </c>
      <c r="O24" s="2">
        <v>9.58</v>
      </c>
      <c r="P24" s="2">
        <v>0</v>
      </c>
      <c r="Q24" s="2">
        <v>265.83</v>
      </c>
    </row>
    <row r="25" spans="1:17" x14ac:dyDescent="0.25">
      <c r="A25" s="3"/>
      <c r="B25" s="2" t="s">
        <v>27</v>
      </c>
      <c r="C25" s="4">
        <v>411.49</v>
      </c>
      <c r="D25" s="2">
        <v>145.69999999999999</v>
      </c>
      <c r="E25" s="2">
        <v>81.739999999999995</v>
      </c>
      <c r="F25" s="4">
        <v>25.45</v>
      </c>
      <c r="G25" s="2">
        <v>21.67</v>
      </c>
      <c r="H25" s="2">
        <v>30.3</v>
      </c>
      <c r="I25" s="2">
        <v>1.1299999999999999</v>
      </c>
      <c r="J25" s="2">
        <v>308.19</v>
      </c>
      <c r="K25" s="2">
        <v>12.2</v>
      </c>
      <c r="L25" s="2">
        <v>99.58</v>
      </c>
      <c r="M25" s="2">
        <v>11.75</v>
      </c>
      <c r="N25" s="2">
        <v>98.78</v>
      </c>
      <c r="O25" s="2">
        <v>10.43</v>
      </c>
      <c r="P25" s="2">
        <v>0</v>
      </c>
      <c r="Q25" s="2">
        <v>328.63</v>
      </c>
    </row>
    <row r="26" spans="1:17" x14ac:dyDescent="0.25">
      <c r="A26" s="3"/>
      <c r="B26" s="2" t="s">
        <v>28</v>
      </c>
      <c r="C26" s="4">
        <v>363.91</v>
      </c>
      <c r="D26" s="2">
        <v>169.18</v>
      </c>
      <c r="E26" s="2">
        <v>78.78</v>
      </c>
      <c r="F26" s="4">
        <v>25.89</v>
      </c>
      <c r="G26" s="2">
        <v>21.51</v>
      </c>
      <c r="H26" s="2">
        <v>30.76</v>
      </c>
      <c r="I26" s="2">
        <v>1.19</v>
      </c>
      <c r="J26" s="2">
        <v>322.06</v>
      </c>
      <c r="K26" s="2">
        <v>12.14</v>
      </c>
      <c r="L26" s="2">
        <v>106.65</v>
      </c>
      <c r="M26" s="2">
        <v>12.06</v>
      </c>
      <c r="N26" s="2">
        <v>96.22</v>
      </c>
      <c r="O26" s="2">
        <v>8.86</v>
      </c>
      <c r="P26" s="2">
        <v>0</v>
      </c>
      <c r="Q26" s="2">
        <v>306.63</v>
      </c>
    </row>
    <row r="27" spans="1:17" x14ac:dyDescent="0.25">
      <c r="A27" s="2">
        <v>2011</v>
      </c>
      <c r="B27" s="2" t="s">
        <v>17</v>
      </c>
      <c r="C27" s="4">
        <v>83.09</v>
      </c>
      <c r="D27" s="2">
        <v>220.58</v>
      </c>
      <c r="E27" s="2">
        <v>71.05</v>
      </c>
      <c r="F27" s="4">
        <v>26.63</v>
      </c>
      <c r="G27" s="2">
        <v>21.29</v>
      </c>
      <c r="H27" s="2">
        <v>31.73</v>
      </c>
      <c r="I27" s="2">
        <v>1.48</v>
      </c>
      <c r="J27" s="2">
        <v>364.87</v>
      </c>
      <c r="K27" s="2">
        <v>12.17</v>
      </c>
      <c r="L27" s="2">
        <v>127.83</v>
      </c>
      <c r="M27" s="2">
        <v>12.58</v>
      </c>
      <c r="N27" s="2">
        <v>63.3</v>
      </c>
      <c r="O27" s="2">
        <v>0.43</v>
      </c>
      <c r="P27" s="2">
        <v>0</v>
      </c>
      <c r="Q27" s="2">
        <v>15.65</v>
      </c>
    </row>
    <row r="28" spans="1:17" x14ac:dyDescent="0.25">
      <c r="A28" s="3"/>
      <c r="B28" s="2" t="s">
        <v>18</v>
      </c>
      <c r="C28" s="4">
        <v>105.81</v>
      </c>
      <c r="D28" s="2">
        <v>115.48</v>
      </c>
      <c r="E28" s="2">
        <v>67.709999999999994</v>
      </c>
      <c r="F28" s="4">
        <v>25.98</v>
      </c>
      <c r="G28" s="2">
        <v>21.86</v>
      </c>
      <c r="H28" s="2">
        <v>30.86</v>
      </c>
      <c r="I28" s="2">
        <v>1.44</v>
      </c>
      <c r="J28" s="2">
        <v>285.61</v>
      </c>
      <c r="K28" s="2">
        <v>12.28</v>
      </c>
      <c r="L28" s="2">
        <v>104.44</v>
      </c>
      <c r="M28" s="2">
        <v>12.12</v>
      </c>
      <c r="N28" s="2">
        <v>26.94</v>
      </c>
      <c r="O28" s="2">
        <v>0</v>
      </c>
      <c r="P28" s="2">
        <v>1.1499999999999999</v>
      </c>
      <c r="Q28" s="2">
        <v>-18.309999999999999</v>
      </c>
    </row>
    <row r="29" spans="1:17" x14ac:dyDescent="0.25">
      <c r="A29" s="3"/>
      <c r="B29" s="2" t="s">
        <v>19</v>
      </c>
      <c r="C29" s="4">
        <v>172.51</v>
      </c>
      <c r="D29" s="2">
        <v>109.13</v>
      </c>
      <c r="E29" s="2">
        <v>75.25</v>
      </c>
      <c r="F29" s="4">
        <v>26.16</v>
      </c>
      <c r="G29" s="2">
        <v>22.05</v>
      </c>
      <c r="H29" s="2">
        <v>30.91</v>
      </c>
      <c r="I29" s="2">
        <v>1.46</v>
      </c>
      <c r="J29" s="2">
        <v>306.77</v>
      </c>
      <c r="K29" s="2">
        <v>12.37</v>
      </c>
      <c r="L29" s="2">
        <v>107.8</v>
      </c>
      <c r="M29" s="2">
        <v>12.25</v>
      </c>
      <c r="N29" s="2">
        <v>71.319999999999993</v>
      </c>
      <c r="O29" s="2">
        <v>1.04</v>
      </c>
      <c r="P29" s="2">
        <v>0</v>
      </c>
      <c r="Q29" s="2">
        <v>42.46</v>
      </c>
    </row>
    <row r="30" spans="1:17" x14ac:dyDescent="0.25">
      <c r="A30" s="3"/>
      <c r="B30" s="2" t="s">
        <v>20</v>
      </c>
      <c r="C30" s="4">
        <v>530.98</v>
      </c>
      <c r="D30" s="2">
        <v>114.23</v>
      </c>
      <c r="E30" s="2">
        <v>80.81</v>
      </c>
      <c r="F30" s="4">
        <v>25.4</v>
      </c>
      <c r="G30" s="2">
        <v>21.77</v>
      </c>
      <c r="H30" s="2">
        <v>29.97</v>
      </c>
      <c r="I30" s="2">
        <v>1.33</v>
      </c>
      <c r="J30" s="2">
        <v>303.26</v>
      </c>
      <c r="K30" s="2">
        <v>12.5</v>
      </c>
      <c r="L30" s="2">
        <v>99.96</v>
      </c>
      <c r="M30" s="2">
        <v>11.71</v>
      </c>
      <c r="N30" s="2">
        <v>98.45</v>
      </c>
      <c r="O30" s="2">
        <v>13.84</v>
      </c>
      <c r="P30" s="2">
        <v>0</v>
      </c>
      <c r="Q30" s="2">
        <v>467.43</v>
      </c>
    </row>
    <row r="31" spans="1:17" x14ac:dyDescent="0.25">
      <c r="A31" s="3"/>
      <c r="B31" s="2" t="s">
        <v>21</v>
      </c>
      <c r="C31" s="4">
        <v>551.49</v>
      </c>
      <c r="D31" s="2">
        <v>91.63</v>
      </c>
      <c r="E31" s="2">
        <v>84.46</v>
      </c>
      <c r="F31" s="4">
        <v>25.08</v>
      </c>
      <c r="G31" s="2">
        <v>21.76</v>
      </c>
      <c r="H31" s="2">
        <v>29</v>
      </c>
      <c r="I31" s="2">
        <v>1.01</v>
      </c>
      <c r="J31" s="2">
        <v>278.39999999999998</v>
      </c>
      <c r="K31" s="2">
        <v>12.58</v>
      </c>
      <c r="L31" s="2">
        <v>88.76</v>
      </c>
      <c r="M31" s="2">
        <v>11.49</v>
      </c>
      <c r="N31" s="2">
        <v>99.83</v>
      </c>
      <c r="O31" s="2">
        <v>14.93</v>
      </c>
      <c r="P31" s="2">
        <v>0</v>
      </c>
      <c r="Q31" s="2">
        <v>549.52</v>
      </c>
    </row>
    <row r="32" spans="1:17" x14ac:dyDescent="0.25">
      <c r="A32" s="3"/>
      <c r="B32" s="2" t="s">
        <v>22</v>
      </c>
      <c r="C32" s="4">
        <v>470.92</v>
      </c>
      <c r="D32" s="2">
        <v>121.03</v>
      </c>
      <c r="E32" s="2">
        <v>83.06</v>
      </c>
      <c r="F32" s="4">
        <v>25.11</v>
      </c>
      <c r="G32" s="2">
        <v>21.31</v>
      </c>
      <c r="H32" s="2">
        <v>29.74</v>
      </c>
      <c r="I32" s="2">
        <v>1.1000000000000001</v>
      </c>
      <c r="J32" s="2">
        <v>286.94</v>
      </c>
      <c r="K32" s="2">
        <v>12.64</v>
      </c>
      <c r="L32" s="2">
        <v>91.95</v>
      </c>
      <c r="M32" s="2">
        <v>11.51</v>
      </c>
      <c r="N32" s="2">
        <v>99.14</v>
      </c>
      <c r="O32" s="2">
        <v>12.63</v>
      </c>
      <c r="P32" s="2">
        <v>0</v>
      </c>
      <c r="Q32" s="2">
        <v>483.19</v>
      </c>
    </row>
    <row r="33" spans="1:17" x14ac:dyDescent="0.25">
      <c r="A33" s="3"/>
      <c r="B33" s="2" t="s">
        <v>23</v>
      </c>
      <c r="C33" s="4">
        <v>367.54</v>
      </c>
      <c r="D33" s="2">
        <v>140.43</v>
      </c>
      <c r="E33" s="2">
        <v>81.67</v>
      </c>
      <c r="F33" s="4">
        <v>24.88</v>
      </c>
      <c r="G33" s="2">
        <v>20.99</v>
      </c>
      <c r="H33" s="2">
        <v>29.84</v>
      </c>
      <c r="I33" s="2">
        <v>1.22</v>
      </c>
      <c r="J33" s="2">
        <v>311.48</v>
      </c>
      <c r="K33" s="2">
        <v>12.6</v>
      </c>
      <c r="L33" s="2">
        <v>100.22</v>
      </c>
      <c r="M33" s="2">
        <v>11.35</v>
      </c>
      <c r="N33" s="2">
        <v>98.6</v>
      </c>
      <c r="O33" s="2">
        <v>8.6199999999999992</v>
      </c>
      <c r="P33" s="2">
        <v>0</v>
      </c>
      <c r="Q33" s="2">
        <v>298.10000000000002</v>
      </c>
    </row>
    <row r="34" spans="1:17" x14ac:dyDescent="0.25">
      <c r="A34" s="3"/>
      <c r="B34" s="2" t="s">
        <v>24</v>
      </c>
      <c r="C34" s="4">
        <v>314.83999999999997</v>
      </c>
      <c r="D34" s="2">
        <v>180.8</v>
      </c>
      <c r="E34" s="2">
        <v>78.3</v>
      </c>
      <c r="F34" s="4">
        <v>25.61</v>
      </c>
      <c r="G34" s="2">
        <v>21.14</v>
      </c>
      <c r="H34" s="2">
        <v>30.62</v>
      </c>
      <c r="I34" s="2">
        <v>1.3</v>
      </c>
      <c r="J34" s="2">
        <v>357.32</v>
      </c>
      <c r="K34" s="2">
        <v>12.52</v>
      </c>
      <c r="L34" s="2">
        <v>117.27</v>
      </c>
      <c r="M34" s="2">
        <v>11.86</v>
      </c>
      <c r="N34" s="2">
        <v>96.85</v>
      </c>
      <c r="O34" s="2">
        <v>6.74</v>
      </c>
      <c r="P34" s="2">
        <v>0</v>
      </c>
      <c r="Q34" s="2">
        <v>200.43</v>
      </c>
    </row>
    <row r="35" spans="1:17" x14ac:dyDescent="0.25">
      <c r="A35" s="3"/>
      <c r="B35" s="2" t="s">
        <v>25</v>
      </c>
      <c r="C35" s="4">
        <v>432.22</v>
      </c>
      <c r="D35" s="2">
        <v>151.19999999999999</v>
      </c>
      <c r="E35" s="2">
        <v>77.260000000000005</v>
      </c>
      <c r="F35" s="4">
        <v>25.64</v>
      </c>
      <c r="G35" s="2">
        <v>20.81</v>
      </c>
      <c r="H35" s="2">
        <v>30.86</v>
      </c>
      <c r="I35" s="2">
        <v>1.32</v>
      </c>
      <c r="J35" s="2">
        <v>333.56</v>
      </c>
      <c r="K35" s="2">
        <v>12.41</v>
      </c>
      <c r="L35" s="2">
        <v>110.76</v>
      </c>
      <c r="M35" s="2">
        <v>11.88</v>
      </c>
      <c r="N35" s="2">
        <v>97.17</v>
      </c>
      <c r="O35" s="2">
        <v>10.46</v>
      </c>
      <c r="P35" s="2">
        <v>0</v>
      </c>
      <c r="Q35" s="2">
        <v>304.27</v>
      </c>
    </row>
    <row r="36" spans="1:17" x14ac:dyDescent="0.25">
      <c r="A36" s="3"/>
      <c r="B36" s="2" t="s">
        <v>26</v>
      </c>
      <c r="C36" s="4">
        <v>411.06</v>
      </c>
      <c r="D36" s="2">
        <v>148.19999999999999</v>
      </c>
      <c r="E36" s="2">
        <v>79.14</v>
      </c>
      <c r="F36" s="4">
        <v>25.64</v>
      </c>
      <c r="G36" s="2">
        <v>21.42</v>
      </c>
      <c r="H36" s="2">
        <v>30.88</v>
      </c>
      <c r="I36" s="2">
        <v>1.1000000000000001</v>
      </c>
      <c r="J36" s="2">
        <v>331.88</v>
      </c>
      <c r="K36" s="2">
        <v>12.28</v>
      </c>
      <c r="L36" s="2">
        <v>108.61</v>
      </c>
      <c r="M36" s="2">
        <v>11.88</v>
      </c>
      <c r="N36" s="2">
        <v>98.26</v>
      </c>
      <c r="O36" s="2">
        <v>9.6999999999999993</v>
      </c>
      <c r="P36" s="2">
        <v>0</v>
      </c>
      <c r="Q36" s="2">
        <v>313.20999999999998</v>
      </c>
    </row>
    <row r="37" spans="1:17" x14ac:dyDescent="0.25">
      <c r="A37" s="3"/>
      <c r="B37" s="2" t="s">
        <v>27</v>
      </c>
      <c r="C37" s="4">
        <v>546.78</v>
      </c>
      <c r="D37" s="2">
        <v>142.6</v>
      </c>
      <c r="E37" s="2">
        <v>80.36</v>
      </c>
      <c r="F37" s="4">
        <v>25.47</v>
      </c>
      <c r="G37" s="2">
        <v>21.49</v>
      </c>
      <c r="H37" s="2">
        <v>30.31</v>
      </c>
      <c r="I37" s="2">
        <v>1.1599999999999999</v>
      </c>
      <c r="J37" s="2">
        <v>304.75</v>
      </c>
      <c r="K37" s="2">
        <v>12.2</v>
      </c>
      <c r="L37" s="2">
        <v>99.6</v>
      </c>
      <c r="M37" s="2">
        <v>11.76</v>
      </c>
      <c r="N37" s="2">
        <v>99.67</v>
      </c>
      <c r="O37" s="2">
        <v>14.84</v>
      </c>
      <c r="P37" s="2">
        <v>0</v>
      </c>
      <c r="Q37" s="2">
        <v>504.16</v>
      </c>
    </row>
    <row r="38" spans="1:17" x14ac:dyDescent="0.25">
      <c r="A38" s="3"/>
      <c r="B38" s="2" t="s">
        <v>28</v>
      </c>
      <c r="C38" s="4">
        <v>325.51</v>
      </c>
      <c r="D38" s="2">
        <v>161.22999999999999</v>
      </c>
      <c r="E38" s="2">
        <v>77.88</v>
      </c>
      <c r="F38" s="4">
        <v>25.76</v>
      </c>
      <c r="G38" s="2">
        <v>21.63</v>
      </c>
      <c r="H38" s="2">
        <v>30.5</v>
      </c>
      <c r="I38" s="2">
        <v>1.24</v>
      </c>
      <c r="J38" s="2">
        <v>314.8</v>
      </c>
      <c r="K38" s="2">
        <v>12.14</v>
      </c>
      <c r="L38" s="2">
        <v>105.36</v>
      </c>
      <c r="M38" s="2">
        <v>11.96</v>
      </c>
      <c r="N38" s="2">
        <v>95.02</v>
      </c>
      <c r="O38" s="2">
        <v>7.91</v>
      </c>
      <c r="P38" s="2">
        <v>0</v>
      </c>
      <c r="Q38" s="2">
        <v>227.66</v>
      </c>
    </row>
    <row r="39" spans="1:17" x14ac:dyDescent="0.25">
      <c r="A39" s="2">
        <v>2012</v>
      </c>
      <c r="B39" s="2" t="s">
        <v>17</v>
      </c>
      <c r="C39" s="4">
        <v>38.549999999999997</v>
      </c>
      <c r="D39" s="2">
        <v>177.13</v>
      </c>
      <c r="E39" s="2">
        <v>68.599999999999994</v>
      </c>
      <c r="F39" s="4">
        <v>26.73</v>
      </c>
      <c r="G39" s="2">
        <v>21.51</v>
      </c>
      <c r="H39" s="2">
        <v>31.85</v>
      </c>
      <c r="I39" s="2">
        <v>1.33</v>
      </c>
      <c r="J39" s="2">
        <v>328.94</v>
      </c>
      <c r="K39" s="2">
        <v>12.17</v>
      </c>
      <c r="L39" s="2">
        <v>118.07</v>
      </c>
      <c r="M39" s="2">
        <v>12.66</v>
      </c>
      <c r="N39" s="2">
        <v>38.04</v>
      </c>
      <c r="O39" s="2">
        <v>0</v>
      </c>
      <c r="P39" s="2">
        <v>0.05</v>
      </c>
      <c r="Q39" s="2">
        <v>-0.64</v>
      </c>
    </row>
    <row r="40" spans="1:17" x14ac:dyDescent="0.25">
      <c r="A40" s="3"/>
      <c r="B40" s="2" t="s">
        <v>18</v>
      </c>
      <c r="C40" s="4">
        <v>86.72</v>
      </c>
      <c r="D40" s="2">
        <v>155.57</v>
      </c>
      <c r="E40" s="2">
        <v>67.819999999999993</v>
      </c>
      <c r="F40" s="4">
        <v>26.77</v>
      </c>
      <c r="G40" s="2">
        <v>21.78</v>
      </c>
      <c r="H40" s="2">
        <v>31.63</v>
      </c>
      <c r="I40" s="2">
        <v>1.39</v>
      </c>
      <c r="J40" s="2">
        <v>316.25</v>
      </c>
      <c r="K40" s="2">
        <v>12.28</v>
      </c>
      <c r="L40" s="2">
        <v>114.7</v>
      </c>
      <c r="M40" s="2">
        <v>12.68</v>
      </c>
      <c r="N40" s="2">
        <v>27.57</v>
      </c>
      <c r="O40" s="2">
        <v>0</v>
      </c>
      <c r="P40" s="2">
        <v>0.96</v>
      </c>
      <c r="Q40" s="2">
        <v>-14.17</v>
      </c>
    </row>
    <row r="41" spans="1:17" x14ac:dyDescent="0.25">
      <c r="A41" s="3"/>
      <c r="B41" s="2" t="s">
        <v>19</v>
      </c>
      <c r="C41" s="4">
        <v>545.80999999999995</v>
      </c>
      <c r="D41" s="2">
        <v>91.4</v>
      </c>
      <c r="E41" s="2">
        <v>77.86</v>
      </c>
      <c r="F41" s="4">
        <v>25.52</v>
      </c>
      <c r="G41" s="2">
        <v>21.7</v>
      </c>
      <c r="H41" s="2">
        <v>30.26</v>
      </c>
      <c r="I41" s="2">
        <v>1.1200000000000001</v>
      </c>
      <c r="J41" s="2">
        <v>291.37</v>
      </c>
      <c r="K41" s="2">
        <v>12.37</v>
      </c>
      <c r="L41" s="2">
        <v>98.18</v>
      </c>
      <c r="M41" s="2">
        <v>11.8</v>
      </c>
      <c r="N41" s="2">
        <v>75.98</v>
      </c>
      <c r="O41" s="2">
        <v>11.35</v>
      </c>
      <c r="P41" s="2">
        <v>0.13</v>
      </c>
      <c r="Q41" s="2">
        <v>386.97</v>
      </c>
    </row>
    <row r="42" spans="1:17" x14ac:dyDescent="0.25">
      <c r="A42" s="3"/>
      <c r="B42" s="2" t="s">
        <v>20</v>
      </c>
      <c r="C42" s="4">
        <v>563.77</v>
      </c>
      <c r="D42" s="2">
        <v>99.47</v>
      </c>
      <c r="E42" s="2">
        <v>81.400000000000006</v>
      </c>
      <c r="F42" s="4">
        <v>25.27</v>
      </c>
      <c r="G42" s="2">
        <v>21.52</v>
      </c>
      <c r="H42" s="2">
        <v>30</v>
      </c>
      <c r="I42" s="2">
        <v>1.02</v>
      </c>
      <c r="J42" s="2">
        <v>290.2</v>
      </c>
      <c r="K42" s="2">
        <v>12.5</v>
      </c>
      <c r="L42" s="2">
        <v>93.79</v>
      </c>
      <c r="M42" s="2">
        <v>11.62</v>
      </c>
      <c r="N42" s="2">
        <v>99.64</v>
      </c>
      <c r="O42" s="2">
        <v>15.67</v>
      </c>
      <c r="P42" s="2">
        <v>0</v>
      </c>
      <c r="Q42" s="2">
        <v>502.74</v>
      </c>
    </row>
    <row r="43" spans="1:17" x14ac:dyDescent="0.25">
      <c r="A43" s="3"/>
      <c r="B43" s="2" t="s">
        <v>21</v>
      </c>
      <c r="C43" s="4">
        <v>596.16999999999996</v>
      </c>
      <c r="D43" s="2">
        <v>126.77</v>
      </c>
      <c r="E43" s="2">
        <v>80.599999999999994</v>
      </c>
      <c r="F43" s="4">
        <v>25.34</v>
      </c>
      <c r="G43" s="2">
        <v>21.36</v>
      </c>
      <c r="H43" s="2">
        <v>29.88</v>
      </c>
      <c r="I43" s="2">
        <v>1.08</v>
      </c>
      <c r="J43" s="2">
        <v>305.87</v>
      </c>
      <c r="K43" s="2">
        <v>12.58</v>
      </c>
      <c r="L43" s="2">
        <v>99.31</v>
      </c>
      <c r="M43" s="2">
        <v>11.67</v>
      </c>
      <c r="N43" s="2">
        <v>99.39</v>
      </c>
      <c r="O43" s="2">
        <v>16.03</v>
      </c>
      <c r="P43" s="2">
        <v>0</v>
      </c>
      <c r="Q43" s="2">
        <v>540.16</v>
      </c>
    </row>
    <row r="44" spans="1:17" x14ac:dyDescent="0.25">
      <c r="A44" s="3"/>
      <c r="B44" s="2" t="s">
        <v>22</v>
      </c>
      <c r="C44" s="4">
        <v>444.44</v>
      </c>
      <c r="D44" s="2">
        <v>139</v>
      </c>
      <c r="E44" s="2">
        <v>80.91</v>
      </c>
      <c r="F44" s="4">
        <v>24.79</v>
      </c>
      <c r="G44" s="2">
        <v>20.81</v>
      </c>
      <c r="H44" s="2">
        <v>29.32</v>
      </c>
      <c r="I44" s="2">
        <v>1.1200000000000001</v>
      </c>
      <c r="J44" s="2">
        <v>298.26</v>
      </c>
      <c r="K44" s="2">
        <v>12.64</v>
      </c>
      <c r="L44" s="2">
        <v>96.12</v>
      </c>
      <c r="M44" s="2">
        <v>11.29</v>
      </c>
      <c r="N44" s="2">
        <v>98.13</v>
      </c>
      <c r="O44" s="2">
        <v>11.61</v>
      </c>
      <c r="P44" s="2">
        <v>0</v>
      </c>
      <c r="Q44" s="2">
        <v>419.93</v>
      </c>
    </row>
    <row r="45" spans="1:17" x14ac:dyDescent="0.25">
      <c r="A45" s="3"/>
      <c r="B45" s="2" t="s">
        <v>23</v>
      </c>
      <c r="C45" s="4">
        <v>507.03</v>
      </c>
      <c r="D45" s="2">
        <v>107.77</v>
      </c>
      <c r="E45" s="2">
        <v>82.92</v>
      </c>
      <c r="F45" s="4">
        <v>24.44</v>
      </c>
      <c r="G45" s="2">
        <v>20.82</v>
      </c>
      <c r="H45" s="2">
        <v>28.87</v>
      </c>
      <c r="I45" s="2">
        <v>1</v>
      </c>
      <c r="J45" s="2">
        <v>284.72000000000003</v>
      </c>
      <c r="K45" s="2">
        <v>12.6</v>
      </c>
      <c r="L45" s="2">
        <v>90.28</v>
      </c>
      <c r="M45" s="2">
        <v>11.05</v>
      </c>
      <c r="N45" s="2">
        <v>99.47</v>
      </c>
      <c r="O45" s="2">
        <v>13.44</v>
      </c>
      <c r="P45" s="2">
        <v>0</v>
      </c>
      <c r="Q45" s="2">
        <v>484.05</v>
      </c>
    </row>
    <row r="46" spans="1:17" x14ac:dyDescent="0.25">
      <c r="A46" s="3"/>
      <c r="B46" s="2" t="s">
        <v>24</v>
      </c>
      <c r="C46" s="4">
        <v>359.94</v>
      </c>
      <c r="D46" s="2">
        <v>102.48</v>
      </c>
      <c r="E46" s="2">
        <v>81.739999999999995</v>
      </c>
      <c r="F46" s="4">
        <v>24.76</v>
      </c>
      <c r="G46" s="2">
        <v>21.09</v>
      </c>
      <c r="H46" s="2">
        <v>29.45</v>
      </c>
      <c r="I46" s="2">
        <v>1.07</v>
      </c>
      <c r="J46" s="2">
        <v>292.01</v>
      </c>
      <c r="K46" s="2">
        <v>12.52</v>
      </c>
      <c r="L46" s="2">
        <v>93.89</v>
      </c>
      <c r="M46" s="2">
        <v>11.27</v>
      </c>
      <c r="N46" s="2">
        <v>99.26</v>
      </c>
      <c r="O46" s="2">
        <v>8.58</v>
      </c>
      <c r="P46" s="2">
        <v>0</v>
      </c>
      <c r="Q46" s="2">
        <v>299.95</v>
      </c>
    </row>
    <row r="47" spans="1:17" x14ac:dyDescent="0.25">
      <c r="A47" s="3"/>
      <c r="B47" s="2" t="s">
        <v>25</v>
      </c>
      <c r="C47" s="4">
        <v>274.62</v>
      </c>
      <c r="D47" s="2">
        <v>128.1</v>
      </c>
      <c r="E47" s="2">
        <v>77.94</v>
      </c>
      <c r="F47" s="4">
        <v>25.56</v>
      </c>
      <c r="G47" s="2">
        <v>21.06</v>
      </c>
      <c r="H47" s="2">
        <v>30.76</v>
      </c>
      <c r="I47" s="2">
        <v>1.21</v>
      </c>
      <c r="J47" s="2">
        <v>313.77999999999997</v>
      </c>
      <c r="K47" s="2">
        <v>12.41</v>
      </c>
      <c r="L47" s="2">
        <v>104.21</v>
      </c>
      <c r="M47" s="2">
        <v>11.82</v>
      </c>
      <c r="N47" s="2">
        <v>96.43</v>
      </c>
      <c r="O47" s="2">
        <v>5.68</v>
      </c>
      <c r="P47" s="2">
        <v>0</v>
      </c>
      <c r="Q47" s="2">
        <v>185.84</v>
      </c>
    </row>
    <row r="48" spans="1:17" x14ac:dyDescent="0.25">
      <c r="A48" s="3"/>
      <c r="B48" s="2" t="s">
        <v>26</v>
      </c>
      <c r="C48" s="4">
        <v>471.73</v>
      </c>
      <c r="D48" s="2">
        <v>162.43</v>
      </c>
      <c r="E48" s="2">
        <v>77.12</v>
      </c>
      <c r="F48" s="4">
        <v>26.2</v>
      </c>
      <c r="G48" s="2">
        <v>21.39</v>
      </c>
      <c r="H48" s="2">
        <v>31.12</v>
      </c>
      <c r="I48" s="2">
        <v>0.49</v>
      </c>
      <c r="J48" s="2">
        <v>342.24</v>
      </c>
      <c r="K48" s="2">
        <v>12.28</v>
      </c>
      <c r="L48" s="2">
        <v>111.93</v>
      </c>
      <c r="M48" s="2">
        <v>12.28</v>
      </c>
      <c r="N48" s="2">
        <v>97.18</v>
      </c>
      <c r="O48" s="2">
        <v>11.81</v>
      </c>
      <c r="P48" s="2">
        <v>0</v>
      </c>
      <c r="Q48" s="2">
        <v>338.41</v>
      </c>
    </row>
    <row r="49" spans="1:17" x14ac:dyDescent="0.25">
      <c r="A49" s="3"/>
      <c r="B49" s="2" t="s">
        <v>27</v>
      </c>
      <c r="C49" s="4">
        <v>264.26</v>
      </c>
      <c r="D49" s="2">
        <v>175.03</v>
      </c>
      <c r="E49" s="2">
        <v>74.63</v>
      </c>
      <c r="F49" s="4">
        <v>26.65</v>
      </c>
      <c r="G49" s="2">
        <v>21.83</v>
      </c>
      <c r="H49" s="2">
        <v>31.5</v>
      </c>
      <c r="I49" s="2">
        <v>1.43</v>
      </c>
      <c r="J49" s="2">
        <v>328.21</v>
      </c>
      <c r="K49" s="2">
        <v>12.2</v>
      </c>
      <c r="L49" s="2">
        <v>113.63</v>
      </c>
      <c r="M49" s="2">
        <v>12.6</v>
      </c>
      <c r="N49" s="2">
        <v>91.38</v>
      </c>
      <c r="O49" s="2">
        <v>5.81</v>
      </c>
      <c r="P49" s="2">
        <v>0</v>
      </c>
      <c r="Q49" s="2">
        <v>197.74</v>
      </c>
    </row>
    <row r="50" spans="1:17" x14ac:dyDescent="0.25">
      <c r="A50" s="3"/>
      <c r="B50" s="2" t="s">
        <v>28</v>
      </c>
      <c r="C50" s="4">
        <v>364.17</v>
      </c>
      <c r="D50" s="2">
        <v>193.05</v>
      </c>
      <c r="E50" s="2">
        <v>73.28</v>
      </c>
      <c r="F50" s="4">
        <v>26.75</v>
      </c>
      <c r="G50" s="2">
        <v>21.92</v>
      </c>
      <c r="H50" s="2">
        <v>31.58</v>
      </c>
      <c r="I50" s="2">
        <v>1.38</v>
      </c>
      <c r="J50" s="2">
        <v>337.27</v>
      </c>
      <c r="K50" s="2">
        <v>12.14</v>
      </c>
      <c r="L50" s="2">
        <v>117.68</v>
      </c>
      <c r="M50" s="2">
        <v>12.67</v>
      </c>
      <c r="N50" s="2">
        <v>87.37</v>
      </c>
      <c r="O50" s="2">
        <v>7.69</v>
      </c>
      <c r="P50" s="2">
        <v>0</v>
      </c>
      <c r="Q50" s="2">
        <v>214.13</v>
      </c>
    </row>
    <row r="51" spans="1:17" x14ac:dyDescent="0.25">
      <c r="A51" s="2">
        <v>2013</v>
      </c>
      <c r="B51" s="2" t="s">
        <v>17</v>
      </c>
      <c r="C51" s="4">
        <v>0.76</v>
      </c>
      <c r="D51" s="2">
        <v>183.13</v>
      </c>
      <c r="E51" s="2">
        <v>66.69</v>
      </c>
      <c r="F51" s="4">
        <v>27.61</v>
      </c>
      <c r="G51" s="2">
        <v>22.31</v>
      </c>
      <c r="H51" s="2">
        <v>32.53</v>
      </c>
      <c r="I51" s="2">
        <v>1.31</v>
      </c>
      <c r="J51" s="2">
        <v>333.9</v>
      </c>
      <c r="K51" s="2">
        <v>12.17</v>
      </c>
      <c r="L51" s="2">
        <v>122.19</v>
      </c>
      <c r="M51" s="2">
        <v>13.29</v>
      </c>
      <c r="N51" s="2">
        <v>7.5</v>
      </c>
      <c r="O51" s="2">
        <v>0</v>
      </c>
      <c r="P51" s="2">
        <v>2.4300000000000002</v>
      </c>
      <c r="Q51" s="2">
        <v>-37.520000000000003</v>
      </c>
    </row>
    <row r="52" spans="1:17" x14ac:dyDescent="0.25">
      <c r="A52" s="3"/>
      <c r="B52" s="2" t="s">
        <v>18</v>
      </c>
      <c r="C52" s="4">
        <v>79.27</v>
      </c>
      <c r="D52" s="2">
        <v>106.55</v>
      </c>
      <c r="E52" s="2">
        <v>65.709999999999994</v>
      </c>
      <c r="F52" s="4">
        <v>26.76</v>
      </c>
      <c r="G52" s="2">
        <v>22.07</v>
      </c>
      <c r="H52" s="2">
        <v>31.54</v>
      </c>
      <c r="I52" s="2">
        <v>1.21</v>
      </c>
      <c r="J52" s="2">
        <v>277.68</v>
      </c>
      <c r="K52" s="2">
        <v>12.28</v>
      </c>
      <c r="L52" s="2">
        <v>102.22</v>
      </c>
      <c r="M52" s="2">
        <v>12.67</v>
      </c>
      <c r="N52" s="2">
        <v>9.4499999999999993</v>
      </c>
      <c r="O52" s="2">
        <v>0</v>
      </c>
      <c r="P52" s="2">
        <v>1.71</v>
      </c>
      <c r="Q52" s="2">
        <v>-26.07</v>
      </c>
    </row>
    <row r="53" spans="1:17" x14ac:dyDescent="0.25">
      <c r="A53" s="3"/>
      <c r="B53" s="2" t="s">
        <v>19</v>
      </c>
      <c r="C53" s="4">
        <v>274.55</v>
      </c>
      <c r="D53" s="2">
        <v>115.9</v>
      </c>
      <c r="E53" s="2">
        <v>75.16</v>
      </c>
      <c r="F53" s="4">
        <v>26.92</v>
      </c>
      <c r="G53" s="2">
        <v>22.38</v>
      </c>
      <c r="H53" s="2">
        <v>31.52</v>
      </c>
      <c r="I53" s="2">
        <v>1.1200000000000001</v>
      </c>
      <c r="J53" s="2">
        <v>312.5</v>
      </c>
      <c r="K53" s="2">
        <v>12.37</v>
      </c>
      <c r="L53" s="2">
        <v>107.82</v>
      </c>
      <c r="M53" s="2">
        <v>12.79</v>
      </c>
      <c r="N53" s="2">
        <v>77.319999999999993</v>
      </c>
      <c r="O53" s="2">
        <v>3.12</v>
      </c>
      <c r="P53" s="2">
        <v>0</v>
      </c>
      <c r="Q53" s="2">
        <v>135.96</v>
      </c>
    </row>
    <row r="54" spans="1:17" x14ac:dyDescent="0.25">
      <c r="A54" s="3"/>
      <c r="B54" s="2" t="s">
        <v>20</v>
      </c>
      <c r="C54" s="4">
        <v>605.70000000000005</v>
      </c>
      <c r="D54" s="2">
        <v>133.30000000000001</v>
      </c>
      <c r="E54" s="2">
        <v>75.38</v>
      </c>
      <c r="F54" s="4">
        <v>26.67</v>
      </c>
      <c r="G54" s="2">
        <v>22.11</v>
      </c>
      <c r="H54" s="2">
        <v>31.33</v>
      </c>
      <c r="I54" s="2">
        <v>1.1100000000000001</v>
      </c>
      <c r="J54" s="2">
        <v>317.93</v>
      </c>
      <c r="K54" s="2">
        <v>12.5</v>
      </c>
      <c r="L54" s="2">
        <v>107.79</v>
      </c>
      <c r="M54" s="2">
        <v>12.61</v>
      </c>
      <c r="N54" s="2">
        <v>92.04</v>
      </c>
      <c r="O54" s="2">
        <v>16.489999999999998</v>
      </c>
      <c r="P54" s="2">
        <v>0</v>
      </c>
      <c r="Q54" s="2">
        <v>501.31</v>
      </c>
    </row>
    <row r="55" spans="1:17" x14ac:dyDescent="0.25">
      <c r="A55" s="3"/>
      <c r="B55" s="2" t="s">
        <v>21</v>
      </c>
      <c r="C55" s="4">
        <v>736.64</v>
      </c>
      <c r="D55" s="2">
        <v>117.6</v>
      </c>
      <c r="E55" s="2">
        <v>82.13</v>
      </c>
      <c r="F55" s="4">
        <v>25.61</v>
      </c>
      <c r="G55" s="2">
        <v>21.68</v>
      </c>
      <c r="H55" s="2">
        <v>30.1</v>
      </c>
      <c r="I55" s="2">
        <v>1.19</v>
      </c>
      <c r="J55" s="2">
        <v>299.68</v>
      </c>
      <c r="K55" s="2">
        <v>12.58</v>
      </c>
      <c r="L55" s="2">
        <v>97.87</v>
      </c>
      <c r="M55" s="2">
        <v>11.86</v>
      </c>
      <c r="N55" s="2">
        <v>99.08</v>
      </c>
      <c r="O55" s="2">
        <v>20.67</v>
      </c>
      <c r="P55" s="2">
        <v>0</v>
      </c>
      <c r="Q55" s="2">
        <v>711.93</v>
      </c>
    </row>
    <row r="56" spans="1:17" x14ac:dyDescent="0.25">
      <c r="A56" s="3"/>
      <c r="B56" s="2" t="s">
        <v>22</v>
      </c>
      <c r="C56" s="4">
        <v>451.01</v>
      </c>
      <c r="D56" s="2">
        <v>157.65</v>
      </c>
      <c r="E56" s="2">
        <v>80.95</v>
      </c>
      <c r="F56" s="4">
        <v>25.56</v>
      </c>
      <c r="G56" s="2">
        <v>21.15</v>
      </c>
      <c r="H56" s="2">
        <v>30.16</v>
      </c>
      <c r="I56" s="2">
        <v>0.63</v>
      </c>
      <c r="J56" s="2">
        <v>314.63</v>
      </c>
      <c r="K56" s="2">
        <v>12.64</v>
      </c>
      <c r="L56" s="2">
        <v>100.84</v>
      </c>
      <c r="M56" s="2">
        <v>11.82</v>
      </c>
      <c r="N56" s="2">
        <v>99.23</v>
      </c>
      <c r="O56" s="2">
        <v>11.6</v>
      </c>
      <c r="P56" s="2">
        <v>0</v>
      </c>
      <c r="Q56" s="2">
        <v>386.96</v>
      </c>
    </row>
    <row r="57" spans="1:17" x14ac:dyDescent="0.25">
      <c r="A57" s="3"/>
      <c r="B57" s="2" t="s">
        <v>23</v>
      </c>
      <c r="C57" s="4">
        <v>505.24</v>
      </c>
      <c r="D57" s="2">
        <v>132.07</v>
      </c>
      <c r="E57" s="2">
        <v>80.37</v>
      </c>
      <c r="F57" s="4">
        <v>24.86</v>
      </c>
      <c r="G57" s="2">
        <v>20.37</v>
      </c>
      <c r="H57" s="2">
        <v>29.16</v>
      </c>
      <c r="I57" s="2">
        <v>1.1000000000000001</v>
      </c>
      <c r="J57" s="2">
        <v>301.33999999999997</v>
      </c>
      <c r="K57" s="2">
        <v>12.6</v>
      </c>
      <c r="L57" s="2">
        <v>97.49</v>
      </c>
      <c r="M57" s="2">
        <v>11.34</v>
      </c>
      <c r="N57" s="2">
        <v>99.31</v>
      </c>
      <c r="O57" s="2">
        <v>13.26</v>
      </c>
      <c r="P57" s="2">
        <v>0</v>
      </c>
      <c r="Q57" s="2">
        <v>489.14</v>
      </c>
    </row>
    <row r="58" spans="1:17" x14ac:dyDescent="0.25">
      <c r="A58" s="3"/>
      <c r="B58" s="2" t="s">
        <v>24</v>
      </c>
      <c r="C58" s="4">
        <v>293.22000000000003</v>
      </c>
      <c r="D58" s="2">
        <v>120.28</v>
      </c>
      <c r="E58" s="2">
        <v>82.03</v>
      </c>
      <c r="F58" s="4">
        <v>24.95</v>
      </c>
      <c r="G58" s="2">
        <v>20.97</v>
      </c>
      <c r="H58" s="2">
        <v>29.51</v>
      </c>
      <c r="I58" s="2">
        <v>1.04</v>
      </c>
      <c r="J58" s="2">
        <v>307.60000000000002</v>
      </c>
      <c r="K58" s="2">
        <v>12.52</v>
      </c>
      <c r="L58" s="2">
        <v>98.32</v>
      </c>
      <c r="M58" s="2">
        <v>11.4</v>
      </c>
      <c r="N58" s="2">
        <v>99.12</v>
      </c>
      <c r="O58" s="2">
        <v>6.18</v>
      </c>
      <c r="P58" s="2">
        <v>0</v>
      </c>
      <c r="Q58" s="2">
        <v>209.46</v>
      </c>
    </row>
    <row r="59" spans="1:17" x14ac:dyDescent="0.25">
      <c r="A59" s="3"/>
      <c r="B59" s="2" t="s">
        <v>25</v>
      </c>
      <c r="C59" s="4">
        <v>262.67</v>
      </c>
      <c r="D59" s="2">
        <v>151.93</v>
      </c>
      <c r="E59" s="2">
        <v>78.23</v>
      </c>
      <c r="F59" s="4">
        <v>25.65</v>
      </c>
      <c r="G59" s="2">
        <v>21.2</v>
      </c>
      <c r="H59" s="2">
        <v>30.91</v>
      </c>
      <c r="I59" s="2">
        <v>1.0900000000000001</v>
      </c>
      <c r="J59" s="2">
        <v>334.54</v>
      </c>
      <c r="K59" s="2">
        <v>12.41</v>
      </c>
      <c r="L59" s="2">
        <v>109.38</v>
      </c>
      <c r="M59" s="2">
        <v>11.89</v>
      </c>
      <c r="N59" s="2">
        <v>97.75</v>
      </c>
      <c r="O59" s="2">
        <v>5.1100000000000003</v>
      </c>
      <c r="P59" s="2">
        <v>0</v>
      </c>
      <c r="Q59" s="2">
        <v>164.63</v>
      </c>
    </row>
    <row r="60" spans="1:17" x14ac:dyDescent="0.25">
      <c r="A60" s="3"/>
      <c r="B60" s="2" t="s">
        <v>26</v>
      </c>
      <c r="C60" s="4">
        <v>354.06</v>
      </c>
      <c r="D60" s="2">
        <v>191</v>
      </c>
      <c r="E60" s="2">
        <v>76.23</v>
      </c>
      <c r="F60" s="4">
        <v>26.32</v>
      </c>
      <c r="G60" s="2">
        <v>21.44</v>
      </c>
      <c r="H60" s="2">
        <v>31.23</v>
      </c>
      <c r="I60" s="2">
        <v>1.21</v>
      </c>
      <c r="J60" s="2">
        <v>366.24</v>
      </c>
      <c r="K60" s="2">
        <v>12.28</v>
      </c>
      <c r="L60" s="2">
        <v>121.84</v>
      </c>
      <c r="M60" s="2">
        <v>12.36</v>
      </c>
      <c r="N60" s="2">
        <v>93.51</v>
      </c>
      <c r="O60" s="2">
        <v>7.49</v>
      </c>
      <c r="P60" s="2">
        <v>0</v>
      </c>
      <c r="Q60" s="2">
        <v>247.84</v>
      </c>
    </row>
    <row r="61" spans="1:17" x14ac:dyDescent="0.25">
      <c r="A61" s="3"/>
      <c r="B61" s="2" t="s">
        <v>27</v>
      </c>
      <c r="C61" s="4">
        <v>505.48</v>
      </c>
      <c r="D61" s="2">
        <v>0</v>
      </c>
      <c r="E61" s="2">
        <v>80</v>
      </c>
      <c r="F61" s="4">
        <v>25.77</v>
      </c>
      <c r="G61" s="2">
        <v>21.47</v>
      </c>
      <c r="H61" s="2">
        <v>30.51</v>
      </c>
      <c r="I61" s="2">
        <v>1.21</v>
      </c>
      <c r="J61" s="2">
        <v>188.76</v>
      </c>
      <c r="K61" s="2">
        <v>12.2</v>
      </c>
      <c r="L61" s="2">
        <v>67.14</v>
      </c>
      <c r="M61" s="2">
        <v>11.97</v>
      </c>
      <c r="N61" s="2">
        <v>99.11</v>
      </c>
      <c r="O61" s="2">
        <v>14.65</v>
      </c>
      <c r="P61" s="2">
        <v>0</v>
      </c>
      <c r="Q61" s="2">
        <v>664.64</v>
      </c>
    </row>
    <row r="62" spans="1:17" x14ac:dyDescent="0.25">
      <c r="A62" s="3"/>
      <c r="B62" s="2" t="s">
        <v>28</v>
      </c>
      <c r="C62" s="4">
        <v>152.84</v>
      </c>
      <c r="D62" s="2">
        <v>168.08</v>
      </c>
      <c r="E62" s="2">
        <v>75.23</v>
      </c>
      <c r="F62" s="4">
        <v>26.35</v>
      </c>
      <c r="G62" s="2">
        <v>21.37</v>
      </c>
      <c r="H62" s="2">
        <v>31.04</v>
      </c>
      <c r="I62" s="2">
        <v>1.28</v>
      </c>
      <c r="J62" s="2">
        <v>318.66000000000003</v>
      </c>
      <c r="K62" s="2">
        <v>12.14</v>
      </c>
      <c r="L62" s="2">
        <v>109.19</v>
      </c>
      <c r="M62" s="2">
        <v>12.38</v>
      </c>
      <c r="N62" s="2">
        <v>86.22</v>
      </c>
      <c r="O62" s="2">
        <v>3.11</v>
      </c>
      <c r="P62" s="2">
        <v>0</v>
      </c>
      <c r="Q62" s="2">
        <v>97.29</v>
      </c>
    </row>
    <row r="63" spans="1:17" x14ac:dyDescent="0.25">
      <c r="A63" s="2">
        <v>2014</v>
      </c>
      <c r="B63" s="2" t="s">
        <v>17</v>
      </c>
      <c r="C63" s="4">
        <v>27.7</v>
      </c>
      <c r="D63" s="2">
        <v>206.07</v>
      </c>
      <c r="E63" s="2">
        <v>65.75</v>
      </c>
      <c r="F63" s="4">
        <v>27.56</v>
      </c>
      <c r="G63" s="2">
        <v>21.89</v>
      </c>
      <c r="H63" s="2">
        <v>32.700000000000003</v>
      </c>
      <c r="I63" s="2">
        <v>0</v>
      </c>
      <c r="J63" s="2">
        <v>349.88</v>
      </c>
      <c r="K63" s="2">
        <v>12.17</v>
      </c>
      <c r="L63" s="2">
        <v>119.21</v>
      </c>
      <c r="M63" s="2">
        <v>13.25</v>
      </c>
      <c r="N63" s="2">
        <v>13.68</v>
      </c>
      <c r="O63" s="2">
        <v>0</v>
      </c>
      <c r="P63" s="2">
        <v>1.28</v>
      </c>
      <c r="Q63" s="2">
        <v>-19.23</v>
      </c>
    </row>
    <row r="64" spans="1:17" x14ac:dyDescent="0.25">
      <c r="A64" s="3"/>
      <c r="B64" s="2" t="s">
        <v>18</v>
      </c>
      <c r="C64" s="4">
        <v>106.79</v>
      </c>
      <c r="D64" s="2">
        <v>141.02000000000001</v>
      </c>
      <c r="E64" s="2">
        <v>59.83</v>
      </c>
      <c r="F64" s="4">
        <v>27.48</v>
      </c>
      <c r="G64" s="2">
        <v>21.87</v>
      </c>
      <c r="H64" s="2">
        <v>32.9</v>
      </c>
      <c r="I64" s="2">
        <v>1.63</v>
      </c>
      <c r="J64" s="2">
        <v>302.56</v>
      </c>
      <c r="K64" s="2">
        <v>12.28</v>
      </c>
      <c r="L64" s="2">
        <v>120.77</v>
      </c>
      <c r="M64" s="2">
        <v>13.19</v>
      </c>
      <c r="N64" s="2">
        <v>8.94</v>
      </c>
      <c r="O64" s="2">
        <v>0</v>
      </c>
      <c r="P64" s="2">
        <v>3.42</v>
      </c>
      <c r="Q64" s="2">
        <v>-45.68</v>
      </c>
    </row>
    <row r="65" spans="1:17" x14ac:dyDescent="0.25">
      <c r="A65" s="3"/>
      <c r="B65" s="2" t="s">
        <v>19</v>
      </c>
      <c r="C65" s="4">
        <v>177.46</v>
      </c>
      <c r="D65" s="2">
        <v>110.57</v>
      </c>
      <c r="E65" s="2">
        <v>70.13</v>
      </c>
      <c r="F65" s="4">
        <v>27.34</v>
      </c>
      <c r="G65" s="2">
        <v>22.28</v>
      </c>
      <c r="H65" s="2">
        <v>32.19</v>
      </c>
      <c r="I65" s="2">
        <v>1.51</v>
      </c>
      <c r="J65" s="2">
        <v>306.77</v>
      </c>
      <c r="K65" s="2">
        <v>12.37</v>
      </c>
      <c r="L65" s="2">
        <v>113.85</v>
      </c>
      <c r="M65" s="2">
        <v>13.09</v>
      </c>
      <c r="N65" s="2">
        <v>92.14</v>
      </c>
      <c r="O65" s="2">
        <v>2.29</v>
      </c>
      <c r="P65" s="2">
        <v>0</v>
      </c>
      <c r="Q65" s="2">
        <v>61.52</v>
      </c>
    </row>
    <row r="66" spans="1:17" x14ac:dyDescent="0.25">
      <c r="A66" s="3"/>
      <c r="B66" s="2" t="s">
        <v>20</v>
      </c>
      <c r="C66" s="4">
        <v>590.11</v>
      </c>
      <c r="D66" s="2">
        <v>121.7</v>
      </c>
      <c r="E66" s="2">
        <v>77.7</v>
      </c>
      <c r="F66" s="4">
        <v>26.08</v>
      </c>
      <c r="G66" s="2">
        <v>21.15</v>
      </c>
      <c r="H66" s="2">
        <v>31.05</v>
      </c>
      <c r="I66" s="2">
        <v>1.4</v>
      </c>
      <c r="J66" s="2">
        <v>308.52</v>
      </c>
      <c r="K66" s="2">
        <v>12.5</v>
      </c>
      <c r="L66" s="2">
        <v>104.82</v>
      </c>
      <c r="M66" s="2">
        <v>12.19</v>
      </c>
      <c r="N66" s="2">
        <v>99.1</v>
      </c>
      <c r="O66" s="2">
        <v>15.44</v>
      </c>
      <c r="P66" s="2">
        <v>0</v>
      </c>
      <c r="Q66" s="2">
        <v>430.27</v>
      </c>
    </row>
    <row r="67" spans="1:17" x14ac:dyDescent="0.25">
      <c r="A67" s="3"/>
      <c r="B67" s="2" t="s">
        <v>21</v>
      </c>
      <c r="C67" s="4">
        <v>441.43</v>
      </c>
      <c r="D67" s="2">
        <v>143.6</v>
      </c>
      <c r="E67" s="2">
        <v>76.72</v>
      </c>
      <c r="F67" s="4">
        <v>26.28</v>
      </c>
      <c r="G67" s="2">
        <v>21.47</v>
      </c>
      <c r="H67" s="2">
        <v>30.98</v>
      </c>
      <c r="I67" s="2">
        <v>1.33</v>
      </c>
      <c r="J67" s="2">
        <v>318.85000000000002</v>
      </c>
      <c r="K67" s="2">
        <v>12.58</v>
      </c>
      <c r="L67" s="2">
        <v>109.1</v>
      </c>
      <c r="M67" s="2">
        <v>12.34</v>
      </c>
      <c r="N67" s="2">
        <v>97.75</v>
      </c>
      <c r="O67" s="2">
        <v>10.77</v>
      </c>
      <c r="P67" s="2">
        <v>0</v>
      </c>
      <c r="Q67" s="2">
        <v>356.7</v>
      </c>
    </row>
    <row r="68" spans="1:17" x14ac:dyDescent="0.25">
      <c r="A68" s="3"/>
      <c r="B68" s="2" t="s">
        <v>22</v>
      </c>
      <c r="C68" s="4">
        <v>605.16999999999996</v>
      </c>
      <c r="D68" s="2">
        <v>85.67</v>
      </c>
      <c r="E68" s="2">
        <v>82.92</v>
      </c>
      <c r="F68" s="4">
        <v>24.62</v>
      </c>
      <c r="G68" s="2">
        <v>20.87</v>
      </c>
      <c r="H68" s="2">
        <v>29.25</v>
      </c>
      <c r="I68" s="2">
        <v>1.23</v>
      </c>
      <c r="J68" s="2">
        <v>258.14999999999998</v>
      </c>
      <c r="K68" s="2">
        <v>12.64</v>
      </c>
      <c r="L68" s="2">
        <v>83.96</v>
      </c>
      <c r="M68" s="2">
        <v>11.18</v>
      </c>
      <c r="N68" s="2">
        <v>99.82</v>
      </c>
      <c r="O68" s="2">
        <v>17.32</v>
      </c>
      <c r="P68" s="2">
        <v>0</v>
      </c>
      <c r="Q68" s="2">
        <v>651.09</v>
      </c>
    </row>
    <row r="69" spans="1:17" x14ac:dyDescent="0.25">
      <c r="A69" s="3"/>
      <c r="B69" s="2" t="s">
        <v>23</v>
      </c>
      <c r="C69" s="4">
        <v>345.08</v>
      </c>
      <c r="D69" s="2">
        <v>104.35</v>
      </c>
      <c r="E69" s="2">
        <v>82.89</v>
      </c>
      <c r="F69" s="4">
        <v>24.73</v>
      </c>
      <c r="G69" s="2">
        <v>20.83</v>
      </c>
      <c r="H69" s="2">
        <v>29.44</v>
      </c>
      <c r="I69" s="2">
        <v>1.18</v>
      </c>
      <c r="J69" s="2">
        <v>282.87</v>
      </c>
      <c r="K69" s="2">
        <v>12.6</v>
      </c>
      <c r="L69" s="2">
        <v>91.2</v>
      </c>
      <c r="M69" s="2">
        <v>11.25</v>
      </c>
      <c r="N69" s="2">
        <v>99.44</v>
      </c>
      <c r="O69" s="2">
        <v>8.41</v>
      </c>
      <c r="P69" s="2">
        <v>0</v>
      </c>
      <c r="Q69" s="2">
        <v>309.62</v>
      </c>
    </row>
    <row r="70" spans="1:17" x14ac:dyDescent="0.25">
      <c r="A70" s="3"/>
      <c r="B70" s="2" t="s">
        <v>24</v>
      </c>
      <c r="C70" s="4">
        <v>301.97000000000003</v>
      </c>
      <c r="D70" s="2">
        <v>126.72</v>
      </c>
      <c r="E70" s="2">
        <v>79.72</v>
      </c>
      <c r="F70" s="4">
        <v>25.2</v>
      </c>
      <c r="G70" s="2">
        <v>20.62</v>
      </c>
      <c r="H70" s="2">
        <v>29.58</v>
      </c>
      <c r="I70" s="2">
        <v>1.36</v>
      </c>
      <c r="J70" s="2">
        <v>311.02</v>
      </c>
      <c r="K70" s="2">
        <v>12.52</v>
      </c>
      <c r="L70" s="2">
        <v>102.43</v>
      </c>
      <c r="M70" s="2">
        <v>11.57</v>
      </c>
      <c r="N70" s="2">
        <v>96.97</v>
      </c>
      <c r="O70" s="2">
        <v>6.68</v>
      </c>
      <c r="P70" s="2">
        <v>0</v>
      </c>
      <c r="Q70" s="2">
        <v>232.63</v>
      </c>
    </row>
    <row r="71" spans="1:17" x14ac:dyDescent="0.25">
      <c r="A71" s="3"/>
      <c r="B71" s="2" t="s">
        <v>25</v>
      </c>
      <c r="C71" s="4">
        <v>276.22000000000003</v>
      </c>
      <c r="D71" s="2">
        <v>162.77000000000001</v>
      </c>
      <c r="E71" s="2">
        <v>76.44</v>
      </c>
      <c r="F71" s="4">
        <v>26.19</v>
      </c>
      <c r="G71" s="2">
        <v>21.04</v>
      </c>
      <c r="H71" s="2">
        <v>31.54</v>
      </c>
      <c r="I71" s="2">
        <v>1.43</v>
      </c>
      <c r="J71" s="2">
        <v>343.71</v>
      </c>
      <c r="K71" s="2">
        <v>12.41</v>
      </c>
      <c r="L71" s="2">
        <v>116.02</v>
      </c>
      <c r="M71" s="2">
        <v>12.27</v>
      </c>
      <c r="N71" s="2">
        <v>95.56</v>
      </c>
      <c r="O71" s="2">
        <v>5.6</v>
      </c>
      <c r="P71" s="2">
        <v>0</v>
      </c>
      <c r="Q71" s="2">
        <v>168.94</v>
      </c>
    </row>
    <row r="72" spans="1:17" x14ac:dyDescent="0.25">
      <c r="A72" s="3"/>
      <c r="B72" s="2" t="s">
        <v>26</v>
      </c>
      <c r="C72" s="4">
        <v>334.49</v>
      </c>
      <c r="D72" s="2">
        <v>128.85</v>
      </c>
      <c r="E72" s="2">
        <v>78.540000000000006</v>
      </c>
      <c r="F72" s="4">
        <v>25.71</v>
      </c>
      <c r="G72" s="2">
        <v>21.3</v>
      </c>
      <c r="H72" s="2">
        <v>30.48</v>
      </c>
      <c r="I72" s="2">
        <v>1.35</v>
      </c>
      <c r="J72" s="2">
        <v>313.94</v>
      </c>
      <c r="K72" s="2">
        <v>12.28</v>
      </c>
      <c r="L72" s="2">
        <v>105.06</v>
      </c>
      <c r="M72" s="2">
        <v>11.93</v>
      </c>
      <c r="N72" s="2">
        <v>96.69</v>
      </c>
      <c r="O72" s="2">
        <v>7.08</v>
      </c>
      <c r="P72" s="2">
        <v>0</v>
      </c>
      <c r="Q72" s="2">
        <v>269.79000000000002</v>
      </c>
    </row>
    <row r="73" spans="1:17" x14ac:dyDescent="0.25">
      <c r="A73" s="3"/>
      <c r="B73" s="2" t="s">
        <v>27</v>
      </c>
      <c r="C73" s="4">
        <v>424.2</v>
      </c>
      <c r="D73" s="2">
        <v>143.53</v>
      </c>
      <c r="E73" s="2">
        <v>78.81</v>
      </c>
      <c r="F73" s="4">
        <v>26.17</v>
      </c>
      <c r="G73" s="2">
        <v>21.66</v>
      </c>
      <c r="H73" s="2">
        <v>31.01</v>
      </c>
      <c r="I73" s="2">
        <v>1.48</v>
      </c>
      <c r="J73" s="2">
        <v>305.52</v>
      </c>
      <c r="K73" s="2">
        <v>12.2</v>
      </c>
      <c r="L73" s="2">
        <v>103.39</v>
      </c>
      <c r="M73" s="2">
        <v>12.26</v>
      </c>
      <c r="N73" s="2">
        <v>95.73</v>
      </c>
      <c r="O73" s="2">
        <v>10.58</v>
      </c>
      <c r="P73" s="2">
        <v>0</v>
      </c>
      <c r="Q73" s="2">
        <v>338.81</v>
      </c>
    </row>
    <row r="74" spans="1:17" x14ac:dyDescent="0.25">
      <c r="A74" s="3"/>
      <c r="B74" s="2" t="s">
        <v>28</v>
      </c>
      <c r="C74" s="4">
        <v>204.14</v>
      </c>
      <c r="D74" s="2">
        <v>203.67</v>
      </c>
      <c r="E74" s="2">
        <v>71.63</v>
      </c>
      <c r="F74" s="4">
        <v>26.82</v>
      </c>
      <c r="G74" s="2">
        <v>21.47</v>
      </c>
      <c r="H74" s="2">
        <v>31.57</v>
      </c>
      <c r="I74" s="2">
        <v>1.62</v>
      </c>
      <c r="J74" s="2">
        <v>342.99</v>
      </c>
      <c r="K74" s="2">
        <v>12.14</v>
      </c>
      <c r="L74" s="2">
        <v>122.35</v>
      </c>
      <c r="M74" s="2">
        <v>12.72</v>
      </c>
      <c r="N74" s="2">
        <v>86.33</v>
      </c>
      <c r="O74" s="2">
        <v>3.91</v>
      </c>
      <c r="P74" s="2">
        <v>0</v>
      </c>
      <c r="Q74" s="2">
        <v>123.69</v>
      </c>
    </row>
    <row r="75" spans="1:17" x14ac:dyDescent="0.25">
      <c r="A75" s="2">
        <v>2015</v>
      </c>
      <c r="B75" s="2" t="s">
        <v>17</v>
      </c>
      <c r="C75" s="4">
        <v>163.66</v>
      </c>
      <c r="D75" s="2">
        <v>171.27</v>
      </c>
      <c r="E75" s="2">
        <v>72.2</v>
      </c>
      <c r="F75" s="4">
        <v>26.59</v>
      </c>
      <c r="G75" s="2">
        <v>21.68</v>
      </c>
      <c r="H75" s="2">
        <v>31.54</v>
      </c>
      <c r="I75" s="2">
        <v>1.64</v>
      </c>
      <c r="J75" s="2">
        <v>325.14</v>
      </c>
      <c r="K75" s="2">
        <v>12.17</v>
      </c>
      <c r="L75" s="2">
        <v>117.4</v>
      </c>
      <c r="M75" s="2">
        <v>12.55</v>
      </c>
      <c r="N75" s="2">
        <v>54.52</v>
      </c>
      <c r="O75" s="2">
        <v>0.63</v>
      </c>
      <c r="P75" s="2">
        <v>0</v>
      </c>
      <c r="Q75" s="2">
        <v>19.899999999999999</v>
      </c>
    </row>
    <row r="76" spans="1:17" x14ac:dyDescent="0.25">
      <c r="A76" s="3"/>
      <c r="B76" s="2" t="s">
        <v>18</v>
      </c>
      <c r="C76" s="4">
        <v>28.8</v>
      </c>
      <c r="D76" s="2">
        <v>149.4</v>
      </c>
      <c r="E76" s="2">
        <v>65.900000000000006</v>
      </c>
      <c r="F76" s="4">
        <v>26.45</v>
      </c>
      <c r="G76" s="2">
        <v>21.93</v>
      </c>
      <c r="H76" s="2">
        <v>31.23</v>
      </c>
      <c r="I76" s="2">
        <v>1.46</v>
      </c>
      <c r="J76" s="2">
        <v>313.74</v>
      </c>
      <c r="K76" s="2">
        <v>12.28</v>
      </c>
      <c r="L76" s="2">
        <v>114.93</v>
      </c>
      <c r="M76" s="2">
        <v>12.46</v>
      </c>
      <c r="N76" s="2">
        <v>56.06</v>
      </c>
      <c r="O76" s="2">
        <v>0.34</v>
      </c>
      <c r="P76" s="2">
        <v>0</v>
      </c>
      <c r="Q76" s="2">
        <v>12.74</v>
      </c>
    </row>
    <row r="77" spans="1:17" x14ac:dyDescent="0.25">
      <c r="A77" s="3"/>
      <c r="B77" s="2" t="s">
        <v>19</v>
      </c>
      <c r="C77" s="4">
        <v>177.62</v>
      </c>
      <c r="D77" s="2">
        <v>111.1</v>
      </c>
      <c r="E77" s="2">
        <v>69.34</v>
      </c>
      <c r="F77" s="4">
        <v>27.33</v>
      </c>
      <c r="G77" s="2">
        <v>23.02</v>
      </c>
      <c r="H77" s="2">
        <v>32.07</v>
      </c>
      <c r="I77" s="2">
        <v>1.49</v>
      </c>
      <c r="J77" s="2">
        <v>306.02</v>
      </c>
      <c r="K77" s="2">
        <v>12.37</v>
      </c>
      <c r="L77" s="2">
        <v>115.14</v>
      </c>
      <c r="M77" s="2">
        <v>13.08</v>
      </c>
      <c r="N77" s="2">
        <v>31.98</v>
      </c>
      <c r="O77" s="2">
        <v>0.62</v>
      </c>
      <c r="P77" s="2">
        <v>1.51</v>
      </c>
      <c r="Q77" s="2">
        <v>7.33</v>
      </c>
    </row>
    <row r="78" spans="1:17" x14ac:dyDescent="0.25">
      <c r="A78" s="3"/>
      <c r="B78" s="2" t="s">
        <v>20</v>
      </c>
      <c r="C78" s="4">
        <v>402.71</v>
      </c>
      <c r="D78" s="2">
        <v>120.23</v>
      </c>
      <c r="E78" s="2">
        <v>78.06</v>
      </c>
      <c r="F78" s="4">
        <v>26.13</v>
      </c>
      <c r="G78" s="2">
        <v>21.88</v>
      </c>
      <c r="H78" s="2">
        <v>31.22</v>
      </c>
      <c r="I78" s="2">
        <v>1.39</v>
      </c>
      <c r="J78" s="2">
        <v>308.07</v>
      </c>
      <c r="K78" s="2">
        <v>12.5</v>
      </c>
      <c r="L78" s="2">
        <v>104.78</v>
      </c>
      <c r="M78" s="2">
        <v>12.23</v>
      </c>
      <c r="N78" s="2">
        <v>98.02</v>
      </c>
      <c r="O78" s="2">
        <v>9.74</v>
      </c>
      <c r="P78" s="2">
        <v>0</v>
      </c>
      <c r="Q78" s="2">
        <v>297.47000000000003</v>
      </c>
    </row>
    <row r="79" spans="1:17" x14ac:dyDescent="0.25">
      <c r="A79" s="3"/>
      <c r="B79" s="2" t="s">
        <v>21</v>
      </c>
      <c r="C79" s="4">
        <v>354.47</v>
      </c>
      <c r="D79" s="2">
        <v>124.17</v>
      </c>
      <c r="E79" s="2">
        <v>77.84</v>
      </c>
      <c r="F79" s="4">
        <v>26.18</v>
      </c>
      <c r="G79" s="2">
        <v>22.12</v>
      </c>
      <c r="H79" s="2">
        <v>30.81</v>
      </c>
      <c r="I79" s="2">
        <v>1.27</v>
      </c>
      <c r="J79" s="2">
        <v>304.06</v>
      </c>
      <c r="K79" s="2">
        <v>12.58</v>
      </c>
      <c r="L79" s="2">
        <v>103.55</v>
      </c>
      <c r="M79" s="2">
        <v>12.26</v>
      </c>
      <c r="N79" s="2">
        <v>97.22</v>
      </c>
      <c r="O79" s="2">
        <v>8.09</v>
      </c>
      <c r="P79" s="2">
        <v>0</v>
      </c>
      <c r="Q79" s="2">
        <v>270.99</v>
      </c>
    </row>
    <row r="80" spans="1:17" x14ac:dyDescent="0.25">
      <c r="A80" s="3"/>
      <c r="B80" s="2" t="s">
        <v>22</v>
      </c>
      <c r="C80" s="4">
        <v>428.17</v>
      </c>
      <c r="D80" s="2">
        <v>75.52</v>
      </c>
      <c r="E80" s="2">
        <v>82.71</v>
      </c>
      <c r="F80" s="4">
        <v>24.71</v>
      </c>
      <c r="G80" s="2">
        <v>21.37</v>
      </c>
      <c r="H80" s="2">
        <v>29.21</v>
      </c>
      <c r="I80" s="2">
        <v>0.84</v>
      </c>
      <c r="J80" s="2">
        <v>249.53</v>
      </c>
      <c r="K80" s="2">
        <v>12.64</v>
      </c>
      <c r="L80" s="2">
        <v>80.95</v>
      </c>
      <c r="M80" s="2">
        <v>11.24</v>
      </c>
      <c r="N80" s="2">
        <v>99.61</v>
      </c>
      <c r="O80" s="2">
        <v>11.63</v>
      </c>
      <c r="P80" s="2">
        <v>0</v>
      </c>
      <c r="Q80" s="2">
        <v>472.28</v>
      </c>
    </row>
    <row r="81" spans="1:17" x14ac:dyDescent="0.25">
      <c r="A81" s="3"/>
      <c r="B81" s="2" t="s">
        <v>23</v>
      </c>
      <c r="C81" s="4">
        <v>431.48</v>
      </c>
      <c r="D81" s="2">
        <v>133.03</v>
      </c>
      <c r="E81" s="2">
        <v>81</v>
      </c>
      <c r="F81" s="4">
        <v>25.24</v>
      </c>
      <c r="G81" s="2">
        <v>21.7</v>
      </c>
      <c r="H81" s="2">
        <v>29.74</v>
      </c>
      <c r="I81" s="2">
        <v>0</v>
      </c>
      <c r="J81" s="2">
        <v>305.49</v>
      </c>
      <c r="K81" s="2">
        <v>12.6</v>
      </c>
      <c r="L81" s="2">
        <v>96.98</v>
      </c>
      <c r="M81" s="2">
        <v>11.6</v>
      </c>
      <c r="N81" s="2">
        <v>99.12</v>
      </c>
      <c r="O81" s="2">
        <v>10.83</v>
      </c>
      <c r="P81" s="2">
        <v>0</v>
      </c>
      <c r="Q81" s="2">
        <v>395.27</v>
      </c>
    </row>
    <row r="82" spans="1:17" x14ac:dyDescent="0.25">
      <c r="A82" s="3"/>
      <c r="B82" s="2" t="s">
        <v>24</v>
      </c>
      <c r="C82" s="4">
        <v>304.83</v>
      </c>
      <c r="D82" s="2">
        <v>124.23</v>
      </c>
      <c r="E82" s="2">
        <v>80.08</v>
      </c>
      <c r="F82" s="4">
        <v>25.35</v>
      </c>
      <c r="G82" s="2">
        <v>21.52</v>
      </c>
      <c r="H82" s="2">
        <v>30.15</v>
      </c>
      <c r="I82" s="2">
        <v>0</v>
      </c>
      <c r="J82" s="2">
        <v>311.25</v>
      </c>
      <c r="K82" s="2">
        <v>12.52</v>
      </c>
      <c r="L82" s="2">
        <v>99.27</v>
      </c>
      <c r="M82" s="2">
        <v>11.68</v>
      </c>
      <c r="N82" s="2">
        <v>98.79</v>
      </c>
      <c r="O82" s="2">
        <v>6.73</v>
      </c>
      <c r="P82" s="2">
        <v>0</v>
      </c>
      <c r="Q82" s="2">
        <v>238.11</v>
      </c>
    </row>
    <row r="83" spans="1:17" x14ac:dyDescent="0.25">
      <c r="A83" s="3"/>
      <c r="B83" s="2" t="s">
        <v>25</v>
      </c>
      <c r="C83" s="4">
        <v>333.08</v>
      </c>
      <c r="D83" s="2">
        <v>174.35</v>
      </c>
      <c r="E83" s="2">
        <v>72.03</v>
      </c>
      <c r="F83" s="4">
        <v>27.08</v>
      </c>
      <c r="G83" s="2">
        <v>21.94</v>
      </c>
      <c r="H83" s="2">
        <v>32.17</v>
      </c>
      <c r="I83" s="2">
        <v>0</v>
      </c>
      <c r="J83" s="2">
        <v>351.54</v>
      </c>
      <c r="K83" s="2">
        <v>12.41</v>
      </c>
      <c r="L83" s="2">
        <v>116.49</v>
      </c>
      <c r="M83" s="2">
        <v>12.9</v>
      </c>
      <c r="N83" s="2">
        <v>93.69</v>
      </c>
      <c r="O83" s="2">
        <v>7.03</v>
      </c>
      <c r="P83" s="2">
        <v>0</v>
      </c>
      <c r="Q83" s="2">
        <v>215.12</v>
      </c>
    </row>
    <row r="84" spans="1:17" x14ac:dyDescent="0.25">
      <c r="A84" s="3"/>
      <c r="B84" s="2" t="s">
        <v>26</v>
      </c>
      <c r="C84" s="4">
        <v>373.94</v>
      </c>
      <c r="D84" s="2">
        <v>179.87</v>
      </c>
      <c r="E84" s="2">
        <v>74.45</v>
      </c>
      <c r="F84" s="4">
        <v>26.85</v>
      </c>
      <c r="G84" s="2">
        <v>22.06</v>
      </c>
      <c r="H84" s="2">
        <v>31.9</v>
      </c>
      <c r="I84" s="2">
        <v>0</v>
      </c>
      <c r="J84" s="2">
        <v>357.39</v>
      </c>
      <c r="K84" s="2">
        <v>12.28</v>
      </c>
      <c r="L84" s="2">
        <v>117.26</v>
      </c>
      <c r="M84" s="2">
        <v>12.74</v>
      </c>
      <c r="N84" s="2">
        <v>95.7</v>
      </c>
      <c r="O84" s="2">
        <v>8.33</v>
      </c>
      <c r="P84" s="2">
        <v>0</v>
      </c>
      <c r="Q84" s="2">
        <v>250.1</v>
      </c>
    </row>
    <row r="85" spans="1:17" x14ac:dyDescent="0.25">
      <c r="A85" s="3"/>
      <c r="B85" s="2" t="s">
        <v>27</v>
      </c>
      <c r="C85" s="4">
        <v>345.49</v>
      </c>
      <c r="D85" s="2">
        <v>151.57</v>
      </c>
      <c r="E85" s="2">
        <v>77.819999999999993</v>
      </c>
      <c r="F85" s="4">
        <v>26.3</v>
      </c>
      <c r="G85" s="2">
        <v>22.27</v>
      </c>
      <c r="H85" s="2">
        <v>31.11</v>
      </c>
      <c r="I85" s="2">
        <v>0</v>
      </c>
      <c r="J85" s="2">
        <v>311.69</v>
      </c>
      <c r="K85" s="2">
        <v>12.2</v>
      </c>
      <c r="L85" s="2">
        <v>101.19</v>
      </c>
      <c r="M85" s="2">
        <v>12.35</v>
      </c>
      <c r="N85" s="2">
        <v>98.68</v>
      </c>
      <c r="O85" s="2">
        <v>8.1</v>
      </c>
      <c r="P85" s="2">
        <v>0</v>
      </c>
      <c r="Q85" s="2">
        <v>260.95999999999998</v>
      </c>
    </row>
    <row r="86" spans="1:17" x14ac:dyDescent="0.25">
      <c r="A86" s="3"/>
      <c r="B86" s="2" t="s">
        <v>28</v>
      </c>
      <c r="C86" s="4">
        <v>159.1</v>
      </c>
      <c r="D86" s="2">
        <v>139.19999999999999</v>
      </c>
      <c r="E86" s="2">
        <v>73.260000000000005</v>
      </c>
      <c r="F86" s="4">
        <v>26.72</v>
      </c>
      <c r="G86" s="2">
        <v>21.65</v>
      </c>
      <c r="H86" s="2">
        <v>31.48</v>
      </c>
      <c r="I86" s="2">
        <v>0</v>
      </c>
      <c r="J86" s="2">
        <v>294.76</v>
      </c>
      <c r="K86" s="2">
        <v>12.14</v>
      </c>
      <c r="L86" s="2">
        <v>98.58</v>
      </c>
      <c r="M86" s="2">
        <v>12.65</v>
      </c>
      <c r="N86" s="2">
        <v>87.23</v>
      </c>
      <c r="O86" s="2">
        <v>2.82</v>
      </c>
      <c r="P86" s="2">
        <v>0</v>
      </c>
      <c r="Q86" s="2">
        <v>103.99</v>
      </c>
    </row>
    <row r="87" spans="1:17" x14ac:dyDescent="0.25">
      <c r="A87" s="2">
        <v>2016</v>
      </c>
      <c r="B87" s="2" t="s">
        <v>17</v>
      </c>
      <c r="C87" s="4">
        <v>3.47</v>
      </c>
      <c r="D87" s="2">
        <v>219.85</v>
      </c>
      <c r="E87" s="2">
        <v>64.540000000000006</v>
      </c>
      <c r="F87" s="4">
        <v>28.23</v>
      </c>
      <c r="G87" s="2">
        <v>22.53</v>
      </c>
      <c r="H87" s="2">
        <v>33.56</v>
      </c>
      <c r="I87" s="2">
        <v>0</v>
      </c>
      <c r="J87" s="2">
        <v>362.54</v>
      </c>
      <c r="K87" s="2">
        <v>12.17</v>
      </c>
      <c r="L87" s="2">
        <v>124.78</v>
      </c>
      <c r="M87" s="2">
        <v>13.75</v>
      </c>
      <c r="N87" s="2">
        <v>43.21</v>
      </c>
      <c r="O87" s="2">
        <v>0</v>
      </c>
      <c r="P87" s="2">
        <v>0.73</v>
      </c>
      <c r="Q87" s="2">
        <v>-9.5</v>
      </c>
    </row>
    <row r="88" spans="1:17" x14ac:dyDescent="0.25">
      <c r="A88" s="3"/>
      <c r="B88" s="2" t="s">
        <v>18</v>
      </c>
      <c r="C88" s="4">
        <v>48.21</v>
      </c>
      <c r="D88" s="2">
        <v>120.77</v>
      </c>
      <c r="E88" s="2">
        <v>62.7</v>
      </c>
      <c r="F88" s="4">
        <v>28.76</v>
      </c>
      <c r="G88" s="2">
        <v>23.75</v>
      </c>
      <c r="H88" s="2">
        <v>34.07</v>
      </c>
      <c r="I88" s="2">
        <v>1.4</v>
      </c>
      <c r="J88" s="2">
        <v>288.27</v>
      </c>
      <c r="K88" s="2">
        <v>12.28</v>
      </c>
      <c r="L88" s="2">
        <v>113.93</v>
      </c>
      <c r="M88" s="2">
        <v>14.14</v>
      </c>
      <c r="N88" s="2">
        <v>1.73</v>
      </c>
      <c r="O88" s="2">
        <v>0</v>
      </c>
      <c r="P88" s="2">
        <v>2.27</v>
      </c>
      <c r="Q88" s="2">
        <v>-35.24</v>
      </c>
    </row>
    <row r="89" spans="1:17" x14ac:dyDescent="0.25">
      <c r="A89" s="3"/>
      <c r="B89" s="2" t="s">
        <v>19</v>
      </c>
      <c r="C89" s="4">
        <v>216.47</v>
      </c>
      <c r="D89" s="2">
        <v>109.53</v>
      </c>
      <c r="E89" s="2">
        <v>68</v>
      </c>
      <c r="F89" s="4">
        <v>28.42</v>
      </c>
      <c r="G89" s="2">
        <v>23.74</v>
      </c>
      <c r="H89" s="2">
        <v>33.229999999999997</v>
      </c>
      <c r="I89" s="2">
        <v>1.34</v>
      </c>
      <c r="J89" s="2">
        <v>304.98</v>
      </c>
      <c r="K89" s="2">
        <v>12.37</v>
      </c>
      <c r="L89" s="2">
        <v>115.82</v>
      </c>
      <c r="M89" s="2">
        <v>13.88</v>
      </c>
      <c r="N89" s="2">
        <v>19.48</v>
      </c>
      <c r="O89" s="2">
        <v>1.28</v>
      </c>
      <c r="P89" s="2">
        <v>1.26</v>
      </c>
      <c r="Q89" s="2">
        <v>43.19</v>
      </c>
    </row>
    <row r="90" spans="1:17" x14ac:dyDescent="0.25">
      <c r="A90" s="3"/>
      <c r="B90" s="2" t="s">
        <v>20</v>
      </c>
      <c r="C90" s="4">
        <v>716.27</v>
      </c>
      <c r="D90" s="2">
        <v>105.95</v>
      </c>
      <c r="E90" s="2">
        <v>81.540000000000006</v>
      </c>
      <c r="F90" s="4">
        <v>26.06</v>
      </c>
      <c r="G90" s="2">
        <v>22.21</v>
      </c>
      <c r="H90" s="2">
        <v>30.6</v>
      </c>
      <c r="I90" s="2">
        <v>1.2</v>
      </c>
      <c r="J90" s="2">
        <v>297.20999999999998</v>
      </c>
      <c r="K90" s="2">
        <v>12.5</v>
      </c>
      <c r="L90" s="2">
        <v>98.05</v>
      </c>
      <c r="M90" s="2">
        <v>12.17</v>
      </c>
      <c r="N90" s="2">
        <v>99.67</v>
      </c>
      <c r="O90" s="2">
        <v>20.61</v>
      </c>
      <c r="P90" s="2">
        <v>0</v>
      </c>
      <c r="Q90" s="2">
        <v>640.36</v>
      </c>
    </row>
    <row r="91" spans="1:17" x14ac:dyDescent="0.25">
      <c r="A91" s="3"/>
      <c r="B91" s="2" t="s">
        <v>21</v>
      </c>
      <c r="C91" s="4">
        <v>545.63</v>
      </c>
      <c r="D91" s="2">
        <v>115.73</v>
      </c>
      <c r="E91" s="2">
        <v>81.45</v>
      </c>
      <c r="F91" s="4">
        <v>25.76</v>
      </c>
      <c r="G91" s="2">
        <v>22.01</v>
      </c>
      <c r="H91" s="2">
        <v>30.2</v>
      </c>
      <c r="I91" s="2">
        <v>1.17</v>
      </c>
      <c r="J91" s="2">
        <v>298.74</v>
      </c>
      <c r="K91" s="2">
        <v>12.58</v>
      </c>
      <c r="L91" s="2">
        <v>97.83</v>
      </c>
      <c r="M91" s="2">
        <v>11.96</v>
      </c>
      <c r="N91" s="2">
        <v>98.85</v>
      </c>
      <c r="O91" s="2">
        <v>14.45</v>
      </c>
      <c r="P91" s="2">
        <v>0</v>
      </c>
      <c r="Q91" s="2">
        <v>492.32</v>
      </c>
    </row>
    <row r="92" spans="1:17" x14ac:dyDescent="0.25">
      <c r="A92" s="3"/>
      <c r="B92" s="2" t="s">
        <v>22</v>
      </c>
      <c r="C92" s="4">
        <v>330.91</v>
      </c>
      <c r="D92" s="2">
        <v>114.4</v>
      </c>
      <c r="E92" s="2">
        <v>82.57</v>
      </c>
      <c r="F92" s="4">
        <v>24.88</v>
      </c>
      <c r="G92" s="2">
        <v>21.37</v>
      </c>
      <c r="H92" s="2">
        <v>29.14</v>
      </c>
      <c r="I92" s="2">
        <v>1.17</v>
      </c>
      <c r="J92" s="2">
        <v>280.62</v>
      </c>
      <c r="K92" s="2">
        <v>12.64</v>
      </c>
      <c r="L92" s="2">
        <v>90.58</v>
      </c>
      <c r="M92" s="2">
        <v>11.35</v>
      </c>
      <c r="N92" s="2">
        <v>99.65</v>
      </c>
      <c r="O92" s="2">
        <v>8.01</v>
      </c>
      <c r="P92" s="2">
        <v>0</v>
      </c>
      <c r="Q92" s="2">
        <v>313.88</v>
      </c>
    </row>
    <row r="93" spans="1:17" x14ac:dyDescent="0.25">
      <c r="A93" s="3"/>
      <c r="B93" s="2" t="s">
        <v>23</v>
      </c>
      <c r="C93" s="4">
        <v>423.81</v>
      </c>
      <c r="D93" s="2">
        <v>103.23</v>
      </c>
      <c r="E93" s="2">
        <v>82.98</v>
      </c>
      <c r="F93" s="4">
        <v>24.5</v>
      </c>
      <c r="G93" s="2">
        <v>20.94</v>
      </c>
      <c r="H93" s="2">
        <v>28.7</v>
      </c>
      <c r="I93" s="2">
        <v>1.17</v>
      </c>
      <c r="J93" s="2">
        <v>280.91000000000003</v>
      </c>
      <c r="K93" s="2">
        <v>12.6</v>
      </c>
      <c r="L93" s="2">
        <v>90.01</v>
      </c>
      <c r="M93" s="2">
        <v>11.09</v>
      </c>
      <c r="N93" s="2">
        <v>98.15</v>
      </c>
      <c r="O93" s="2">
        <v>10.85</v>
      </c>
      <c r="P93" s="2">
        <v>0</v>
      </c>
      <c r="Q93" s="2">
        <v>393.34</v>
      </c>
    </row>
    <row r="94" spans="1:17" x14ac:dyDescent="0.25">
      <c r="A94" s="3"/>
      <c r="B94" s="2" t="s">
        <v>24</v>
      </c>
      <c r="C94" s="4">
        <v>698.71</v>
      </c>
      <c r="D94" s="2">
        <v>153.72999999999999</v>
      </c>
      <c r="E94" s="2">
        <v>78.81</v>
      </c>
      <c r="F94" s="4">
        <v>25.48</v>
      </c>
      <c r="G94" s="2">
        <v>21.23</v>
      </c>
      <c r="H94" s="2">
        <v>30.26</v>
      </c>
      <c r="I94" s="2">
        <v>1.42</v>
      </c>
      <c r="J94" s="2">
        <v>335.48</v>
      </c>
      <c r="K94" s="2">
        <v>12.52</v>
      </c>
      <c r="L94" s="2">
        <v>111.19</v>
      </c>
      <c r="M94" s="2">
        <v>11.77</v>
      </c>
      <c r="N94" s="2">
        <v>99.21</v>
      </c>
      <c r="O94" s="2">
        <v>18.87</v>
      </c>
      <c r="P94" s="2">
        <v>0</v>
      </c>
      <c r="Q94" s="2">
        <v>527.48</v>
      </c>
    </row>
    <row r="95" spans="1:17" x14ac:dyDescent="0.25">
      <c r="A95" s="3"/>
      <c r="B95" s="2" t="s">
        <v>25</v>
      </c>
      <c r="C95" s="4">
        <v>376.48</v>
      </c>
      <c r="D95" s="2">
        <v>142.97</v>
      </c>
      <c r="E95" s="2">
        <v>76.86</v>
      </c>
      <c r="F95" s="4">
        <v>26.02</v>
      </c>
      <c r="G95" s="2">
        <v>21.45</v>
      </c>
      <c r="H95" s="2">
        <v>30.92</v>
      </c>
      <c r="I95" s="2">
        <v>1.32</v>
      </c>
      <c r="J95" s="2">
        <v>326.81</v>
      </c>
      <c r="K95" s="2">
        <v>12.41</v>
      </c>
      <c r="L95" s="2">
        <v>109.78</v>
      </c>
      <c r="M95" s="2">
        <v>12.15</v>
      </c>
      <c r="N95" s="2">
        <v>97.9</v>
      </c>
      <c r="O95" s="2">
        <v>8.89</v>
      </c>
      <c r="P95" s="2">
        <v>0</v>
      </c>
      <c r="Q95" s="2">
        <v>259.39</v>
      </c>
    </row>
    <row r="96" spans="1:17" x14ac:dyDescent="0.25">
      <c r="A96" s="3"/>
      <c r="B96" s="2" t="s">
        <v>26</v>
      </c>
      <c r="C96" s="4">
        <v>451.94</v>
      </c>
      <c r="D96" s="2">
        <v>150.87</v>
      </c>
      <c r="E96" s="2">
        <v>78.319999999999993</v>
      </c>
      <c r="F96" s="4">
        <v>26.13</v>
      </c>
      <c r="G96" s="2">
        <v>21.66</v>
      </c>
      <c r="H96" s="2">
        <v>31.09</v>
      </c>
      <c r="I96" s="2">
        <v>0</v>
      </c>
      <c r="J96" s="2">
        <v>333.66</v>
      </c>
      <c r="K96" s="2">
        <v>12.28</v>
      </c>
      <c r="L96" s="2">
        <v>107.64</v>
      </c>
      <c r="M96" s="2">
        <v>12.23</v>
      </c>
      <c r="N96" s="2">
        <v>99.44</v>
      </c>
      <c r="O96" s="2">
        <v>11.23</v>
      </c>
      <c r="P96" s="2">
        <v>0</v>
      </c>
      <c r="Q96" s="2">
        <v>360.36</v>
      </c>
    </row>
    <row r="97" spans="1:17" x14ac:dyDescent="0.25">
      <c r="A97" s="3"/>
      <c r="B97" s="2" t="s">
        <v>27</v>
      </c>
      <c r="C97" s="4">
        <v>529.79</v>
      </c>
      <c r="D97" s="2">
        <v>130.88</v>
      </c>
      <c r="E97" s="2">
        <v>79.569999999999993</v>
      </c>
      <c r="F97" s="4">
        <v>25.95</v>
      </c>
      <c r="G97" s="2">
        <v>21.78</v>
      </c>
      <c r="H97" s="2">
        <v>30.54</v>
      </c>
      <c r="I97" s="2">
        <v>0</v>
      </c>
      <c r="J97" s="2">
        <v>295.32</v>
      </c>
      <c r="K97" s="2">
        <v>12.2</v>
      </c>
      <c r="L97" s="2">
        <v>95.29</v>
      </c>
      <c r="M97" s="2">
        <v>12.1</v>
      </c>
      <c r="N97" s="2">
        <v>97.91</v>
      </c>
      <c r="O97" s="2">
        <v>14.36</v>
      </c>
      <c r="P97" s="2">
        <v>0</v>
      </c>
      <c r="Q97" s="2">
        <v>450.34</v>
      </c>
    </row>
    <row r="98" spans="1:17" x14ac:dyDescent="0.25">
      <c r="A98" s="3"/>
      <c r="B98" s="2" t="s">
        <v>28</v>
      </c>
      <c r="C98" s="4">
        <v>432.17</v>
      </c>
      <c r="D98" s="2">
        <v>90.6</v>
      </c>
      <c r="E98" s="2">
        <v>75.08</v>
      </c>
      <c r="F98" s="4">
        <v>25.91</v>
      </c>
      <c r="G98" s="2">
        <v>20.87</v>
      </c>
      <c r="H98" s="2">
        <v>30.55</v>
      </c>
      <c r="I98" s="2">
        <v>0</v>
      </c>
      <c r="J98" s="2">
        <v>258.26</v>
      </c>
      <c r="K98" s="2">
        <v>12.14</v>
      </c>
      <c r="L98" s="2">
        <v>85.8</v>
      </c>
      <c r="M98" s="2">
        <v>12.07</v>
      </c>
      <c r="N98" s="2">
        <v>91.17</v>
      </c>
      <c r="O98" s="2">
        <v>11.22</v>
      </c>
      <c r="P98" s="2">
        <v>0</v>
      </c>
      <c r="Q98" s="2">
        <v>440.22</v>
      </c>
    </row>
    <row r="99" spans="1:17" x14ac:dyDescent="0.25">
      <c r="A99" s="2">
        <v>2017</v>
      </c>
      <c r="B99" s="2" t="s">
        <v>17</v>
      </c>
      <c r="C99" s="4">
        <v>0</v>
      </c>
      <c r="D99" s="2">
        <v>0</v>
      </c>
      <c r="E99" s="2">
        <v>0</v>
      </c>
      <c r="F99" s="4">
        <v>0</v>
      </c>
      <c r="G99" s="2">
        <v>0</v>
      </c>
      <c r="H99" s="2">
        <v>0</v>
      </c>
      <c r="I99" s="2">
        <v>0</v>
      </c>
      <c r="J99" s="2">
        <v>179.11</v>
      </c>
      <c r="K99" s="2">
        <v>12.17</v>
      </c>
      <c r="L99" s="2">
        <v>43.95</v>
      </c>
      <c r="M99" s="2">
        <v>0</v>
      </c>
      <c r="N99" s="2">
        <v>0</v>
      </c>
      <c r="O99" s="2">
        <v>0</v>
      </c>
      <c r="P99" s="2">
        <v>1.42</v>
      </c>
      <c r="Q99" s="2">
        <v>-60</v>
      </c>
    </row>
    <row r="100" spans="1:17" x14ac:dyDescent="0.25">
      <c r="A100" s="3"/>
      <c r="B100" s="2" t="s">
        <v>18</v>
      </c>
      <c r="C100" s="4">
        <v>0</v>
      </c>
      <c r="D100" s="2">
        <v>0</v>
      </c>
      <c r="E100" s="2">
        <v>0</v>
      </c>
      <c r="F100" s="4">
        <v>0</v>
      </c>
      <c r="G100" s="2">
        <v>0</v>
      </c>
      <c r="H100" s="2">
        <v>0</v>
      </c>
      <c r="I100" s="2">
        <v>0</v>
      </c>
      <c r="J100" s="2">
        <v>177.29</v>
      </c>
      <c r="K100" s="2">
        <v>12.28</v>
      </c>
      <c r="L100" s="2">
        <v>42.59</v>
      </c>
      <c r="M100" s="2">
        <v>0</v>
      </c>
      <c r="N100" s="2">
        <v>0</v>
      </c>
      <c r="O100" s="2">
        <v>0</v>
      </c>
      <c r="P100" s="2">
        <v>1.47</v>
      </c>
      <c r="Q100" s="2">
        <v>-60</v>
      </c>
    </row>
    <row r="101" spans="1:17" x14ac:dyDescent="0.25">
      <c r="A101" s="3"/>
      <c r="B101" s="2" t="s">
        <v>19</v>
      </c>
      <c r="C101" s="4">
        <v>0</v>
      </c>
      <c r="D101" s="2">
        <v>0</v>
      </c>
      <c r="E101" s="2">
        <v>0</v>
      </c>
      <c r="F101" s="4">
        <v>0</v>
      </c>
      <c r="G101" s="2">
        <v>0</v>
      </c>
      <c r="H101" s="2">
        <v>0</v>
      </c>
      <c r="I101" s="2">
        <v>0</v>
      </c>
      <c r="J101" s="2">
        <v>196.87</v>
      </c>
      <c r="K101" s="2">
        <v>12.37</v>
      </c>
      <c r="L101" s="2">
        <v>46.64</v>
      </c>
      <c r="M101" s="2">
        <v>0</v>
      </c>
      <c r="N101" s="2">
        <v>0</v>
      </c>
      <c r="O101" s="2">
        <v>0</v>
      </c>
      <c r="P101" s="2">
        <v>1.5</v>
      </c>
      <c r="Q101" s="2">
        <v>-60</v>
      </c>
    </row>
    <row r="102" spans="1:17" x14ac:dyDescent="0.25">
      <c r="A102" s="3"/>
      <c r="B102" s="2" t="s">
        <v>20</v>
      </c>
      <c r="C102" s="4">
        <v>0</v>
      </c>
      <c r="D102" s="2">
        <v>0</v>
      </c>
      <c r="E102" s="2">
        <v>0</v>
      </c>
      <c r="F102" s="4">
        <v>0</v>
      </c>
      <c r="G102" s="2">
        <v>0</v>
      </c>
      <c r="H102" s="2">
        <v>0</v>
      </c>
      <c r="I102" s="2">
        <v>0</v>
      </c>
      <c r="J102" s="2">
        <v>188.89</v>
      </c>
      <c r="K102" s="2">
        <v>12.5</v>
      </c>
      <c r="L102" s="2">
        <v>44.89</v>
      </c>
      <c r="M102" s="2">
        <v>0</v>
      </c>
      <c r="N102" s="2">
        <v>0</v>
      </c>
      <c r="O102" s="2">
        <v>0</v>
      </c>
      <c r="P102" s="2">
        <v>1.5</v>
      </c>
      <c r="Q102" s="2">
        <v>-60</v>
      </c>
    </row>
    <row r="103" spans="1:17" x14ac:dyDescent="0.25">
      <c r="A103" s="3"/>
      <c r="B103" s="2" t="s">
        <v>21</v>
      </c>
      <c r="C103" s="4">
        <v>0</v>
      </c>
      <c r="D103" s="2">
        <v>0</v>
      </c>
      <c r="E103" s="2">
        <v>0</v>
      </c>
      <c r="F103" s="4">
        <v>0</v>
      </c>
      <c r="G103" s="2">
        <v>0</v>
      </c>
      <c r="H103" s="2">
        <v>0</v>
      </c>
      <c r="I103" s="2">
        <v>0</v>
      </c>
      <c r="J103" s="2">
        <v>187.24</v>
      </c>
      <c r="K103" s="2">
        <v>12.58</v>
      </c>
      <c r="L103" s="2">
        <v>45.18</v>
      </c>
      <c r="M103" s="2">
        <v>0</v>
      </c>
      <c r="N103" s="2">
        <v>0</v>
      </c>
      <c r="O103" s="2">
        <v>0</v>
      </c>
      <c r="P103" s="2">
        <v>1.46</v>
      </c>
      <c r="Q103" s="2">
        <v>-60</v>
      </c>
    </row>
    <row r="104" spans="1:17" x14ac:dyDescent="0.25">
      <c r="A104" s="3"/>
      <c r="B104" s="2" t="s">
        <v>22</v>
      </c>
      <c r="C104" s="4">
        <v>0</v>
      </c>
      <c r="D104" s="2">
        <v>0</v>
      </c>
      <c r="E104" s="2">
        <v>0</v>
      </c>
      <c r="F104" s="4">
        <v>0</v>
      </c>
      <c r="G104" s="2">
        <v>0</v>
      </c>
      <c r="H104" s="2">
        <v>0</v>
      </c>
      <c r="I104" s="2">
        <v>0</v>
      </c>
      <c r="J104" s="2">
        <v>175.81</v>
      </c>
      <c r="K104" s="2">
        <v>12.64</v>
      </c>
      <c r="L104" s="2">
        <v>42.91</v>
      </c>
      <c r="M104" s="2">
        <v>0</v>
      </c>
      <c r="N104" s="2">
        <v>0</v>
      </c>
      <c r="O104" s="2">
        <v>0</v>
      </c>
      <c r="P104" s="2">
        <v>1.43</v>
      </c>
      <c r="Q104" s="2">
        <v>-60</v>
      </c>
    </row>
    <row r="105" spans="1:17" x14ac:dyDescent="0.25">
      <c r="A105" s="3"/>
      <c r="B105" s="2" t="s">
        <v>23</v>
      </c>
      <c r="C105" s="4">
        <v>0</v>
      </c>
      <c r="D105" s="2">
        <v>0</v>
      </c>
      <c r="E105" s="2">
        <v>0</v>
      </c>
      <c r="F105" s="4">
        <v>0</v>
      </c>
      <c r="G105" s="2">
        <v>0</v>
      </c>
      <c r="H105" s="2">
        <v>0</v>
      </c>
      <c r="I105" s="2">
        <v>0</v>
      </c>
      <c r="J105" s="2">
        <v>183.87</v>
      </c>
      <c r="K105" s="2">
        <v>12.6</v>
      </c>
      <c r="L105" s="2">
        <v>44.67</v>
      </c>
      <c r="M105" s="2">
        <v>0</v>
      </c>
      <c r="N105" s="2">
        <v>0</v>
      </c>
      <c r="O105" s="2">
        <v>0</v>
      </c>
      <c r="P105" s="2">
        <v>1.44</v>
      </c>
      <c r="Q105" s="2">
        <v>-60</v>
      </c>
    </row>
    <row r="106" spans="1:17" x14ac:dyDescent="0.25">
      <c r="A106" s="3"/>
      <c r="B106" s="2" t="s">
        <v>24</v>
      </c>
      <c r="C106" s="4">
        <v>0</v>
      </c>
      <c r="D106" s="2">
        <v>0</v>
      </c>
      <c r="E106" s="2">
        <v>0</v>
      </c>
      <c r="F106" s="4">
        <v>0</v>
      </c>
      <c r="G106" s="2">
        <v>0</v>
      </c>
      <c r="H106" s="2">
        <v>0</v>
      </c>
      <c r="I106" s="2">
        <v>0</v>
      </c>
      <c r="J106" s="2">
        <v>191.07</v>
      </c>
      <c r="K106" s="2">
        <v>12.52</v>
      </c>
      <c r="L106" s="2">
        <v>45.76</v>
      </c>
      <c r="M106" s="2">
        <v>0</v>
      </c>
      <c r="N106" s="2">
        <v>0</v>
      </c>
      <c r="O106" s="2">
        <v>0</v>
      </c>
      <c r="P106" s="2">
        <v>1.48</v>
      </c>
      <c r="Q106" s="2">
        <v>-60</v>
      </c>
    </row>
    <row r="107" spans="1:17" x14ac:dyDescent="0.25">
      <c r="A107" s="3"/>
      <c r="B107" s="2" t="s">
        <v>25</v>
      </c>
      <c r="C107" s="4">
        <v>0</v>
      </c>
      <c r="D107" s="2">
        <v>0</v>
      </c>
      <c r="E107" s="2">
        <v>0</v>
      </c>
      <c r="F107" s="4">
        <v>0</v>
      </c>
      <c r="G107" s="2">
        <v>0</v>
      </c>
      <c r="H107" s="2">
        <v>0</v>
      </c>
      <c r="I107" s="2">
        <v>0</v>
      </c>
      <c r="J107" s="2">
        <v>188.5</v>
      </c>
      <c r="K107" s="2">
        <v>12.41</v>
      </c>
      <c r="L107" s="2">
        <v>44.83</v>
      </c>
      <c r="M107" s="2">
        <v>0</v>
      </c>
      <c r="N107" s="2">
        <v>0</v>
      </c>
      <c r="O107" s="2">
        <v>0</v>
      </c>
      <c r="P107" s="2">
        <v>1.49</v>
      </c>
      <c r="Q107" s="2">
        <v>-60</v>
      </c>
    </row>
    <row r="108" spans="1:17" x14ac:dyDescent="0.25">
      <c r="A108" s="3"/>
      <c r="B108" s="2" t="s">
        <v>26</v>
      </c>
      <c r="C108" s="4">
        <v>0</v>
      </c>
      <c r="D108" s="2">
        <v>0</v>
      </c>
      <c r="E108" s="2">
        <v>0</v>
      </c>
      <c r="F108" s="4">
        <v>0</v>
      </c>
      <c r="G108" s="2">
        <v>0</v>
      </c>
      <c r="H108" s="2">
        <v>0</v>
      </c>
      <c r="I108" s="2">
        <v>0</v>
      </c>
      <c r="J108" s="2">
        <v>189.87</v>
      </c>
      <c r="K108" s="2">
        <v>12.28</v>
      </c>
      <c r="L108" s="2">
        <v>45.58</v>
      </c>
      <c r="M108" s="2">
        <v>0</v>
      </c>
      <c r="N108" s="2">
        <v>0</v>
      </c>
      <c r="O108" s="2">
        <v>0</v>
      </c>
      <c r="P108" s="2">
        <v>1.47</v>
      </c>
      <c r="Q108" s="2">
        <v>-60</v>
      </c>
    </row>
    <row r="109" spans="1:17" x14ac:dyDescent="0.25">
      <c r="A109" s="3"/>
      <c r="B109" s="2" t="s">
        <v>27</v>
      </c>
      <c r="C109" s="4">
        <v>0</v>
      </c>
      <c r="D109" s="2">
        <v>0</v>
      </c>
      <c r="E109" s="2">
        <v>0</v>
      </c>
      <c r="F109" s="4">
        <v>0</v>
      </c>
      <c r="G109" s="2">
        <v>0</v>
      </c>
      <c r="H109" s="2">
        <v>0</v>
      </c>
      <c r="I109" s="2">
        <v>0</v>
      </c>
      <c r="J109" s="2">
        <v>174.31</v>
      </c>
      <c r="K109" s="2">
        <v>12.2</v>
      </c>
      <c r="L109" s="2">
        <v>42.68</v>
      </c>
      <c r="M109" s="2">
        <v>0</v>
      </c>
      <c r="N109" s="2">
        <v>0</v>
      </c>
      <c r="O109" s="2">
        <v>0</v>
      </c>
      <c r="P109" s="2">
        <v>1.42</v>
      </c>
      <c r="Q109" s="2">
        <v>-60</v>
      </c>
    </row>
    <row r="110" spans="1:17" x14ac:dyDescent="0.25">
      <c r="A110" s="3"/>
      <c r="B110" s="2" t="s">
        <v>28</v>
      </c>
      <c r="C110" s="4">
        <v>0</v>
      </c>
      <c r="D110" s="2">
        <v>0</v>
      </c>
      <c r="E110" s="2">
        <v>0</v>
      </c>
      <c r="F110" s="4">
        <v>0</v>
      </c>
      <c r="G110" s="2">
        <v>0</v>
      </c>
      <c r="H110" s="2">
        <v>0</v>
      </c>
      <c r="I110" s="2">
        <v>0</v>
      </c>
      <c r="J110" s="2">
        <v>174.78</v>
      </c>
      <c r="K110" s="2">
        <v>12.14</v>
      </c>
      <c r="L110" s="2">
        <v>43.29</v>
      </c>
      <c r="M110" s="2">
        <v>0</v>
      </c>
      <c r="N110" s="2">
        <v>0</v>
      </c>
      <c r="O110" s="2">
        <v>0</v>
      </c>
      <c r="P110" s="2">
        <v>1.4</v>
      </c>
      <c r="Q110" s="2">
        <v>-60</v>
      </c>
    </row>
    <row r="111" spans="1:17" x14ac:dyDescent="0.25">
      <c r="A111" s="2">
        <v>2018</v>
      </c>
      <c r="B111" s="2" t="s">
        <v>17</v>
      </c>
      <c r="C111" s="4">
        <v>0</v>
      </c>
      <c r="D111" s="2">
        <v>0</v>
      </c>
      <c r="E111" s="2">
        <v>0</v>
      </c>
      <c r="F111" s="4">
        <v>0</v>
      </c>
      <c r="G111" s="2">
        <v>0</v>
      </c>
      <c r="H111" s="2">
        <v>0</v>
      </c>
      <c r="I111" s="2">
        <v>0</v>
      </c>
      <c r="J111" s="2">
        <v>179.11</v>
      </c>
      <c r="K111" s="2">
        <v>12.17</v>
      </c>
      <c r="L111" s="2">
        <v>43.95</v>
      </c>
      <c r="M111" s="2">
        <v>0</v>
      </c>
      <c r="N111" s="2">
        <v>0</v>
      </c>
      <c r="O111" s="2">
        <v>0</v>
      </c>
      <c r="P111" s="2">
        <v>1.42</v>
      </c>
      <c r="Q111" s="2">
        <v>-60</v>
      </c>
    </row>
    <row r="112" spans="1:17" x14ac:dyDescent="0.25">
      <c r="A112" s="3"/>
      <c r="B112" s="2" t="s">
        <v>18</v>
      </c>
      <c r="C112" s="4">
        <v>0</v>
      </c>
      <c r="D112" s="2">
        <v>0</v>
      </c>
      <c r="E112" s="2">
        <v>0</v>
      </c>
      <c r="F112" s="4">
        <v>0</v>
      </c>
      <c r="G112" s="2">
        <v>0</v>
      </c>
      <c r="H112" s="2">
        <v>0</v>
      </c>
      <c r="I112" s="2">
        <v>0</v>
      </c>
      <c r="J112" s="2">
        <v>177.29</v>
      </c>
      <c r="K112" s="2">
        <v>12.28</v>
      </c>
      <c r="L112" s="2">
        <v>42.59</v>
      </c>
      <c r="M112" s="2">
        <v>0</v>
      </c>
      <c r="N112" s="2">
        <v>0</v>
      </c>
      <c r="O112" s="2">
        <v>0</v>
      </c>
      <c r="P112" s="2">
        <v>1.47</v>
      </c>
      <c r="Q112" s="2">
        <v>-60</v>
      </c>
    </row>
    <row r="113" spans="1:17" x14ac:dyDescent="0.25">
      <c r="A113" s="3"/>
      <c r="B113" s="2" t="s">
        <v>19</v>
      </c>
      <c r="C113" s="4">
        <v>0</v>
      </c>
      <c r="D113" s="2">
        <v>0</v>
      </c>
      <c r="E113" s="2">
        <v>0</v>
      </c>
      <c r="F113" s="4">
        <v>0</v>
      </c>
      <c r="G113" s="2">
        <v>0</v>
      </c>
      <c r="H113" s="2">
        <v>0</v>
      </c>
      <c r="I113" s="2">
        <v>0</v>
      </c>
      <c r="J113" s="2">
        <v>196.87</v>
      </c>
      <c r="K113" s="2">
        <v>12.37</v>
      </c>
      <c r="L113" s="2">
        <v>46.64</v>
      </c>
      <c r="M113" s="2">
        <v>0</v>
      </c>
      <c r="N113" s="2">
        <v>0</v>
      </c>
      <c r="O113" s="2">
        <v>0</v>
      </c>
      <c r="P113" s="2">
        <v>1.5</v>
      </c>
      <c r="Q113" s="2">
        <v>-60</v>
      </c>
    </row>
    <row r="114" spans="1:17" x14ac:dyDescent="0.25">
      <c r="A114" s="3"/>
      <c r="B114" s="2" t="s">
        <v>20</v>
      </c>
      <c r="C114" s="4">
        <v>0</v>
      </c>
      <c r="D114" s="2">
        <v>0</v>
      </c>
      <c r="E114" s="2">
        <v>0</v>
      </c>
      <c r="F114" s="4">
        <v>0</v>
      </c>
      <c r="G114" s="2">
        <v>0</v>
      </c>
      <c r="H114" s="2">
        <v>0</v>
      </c>
      <c r="I114" s="2">
        <v>0</v>
      </c>
      <c r="J114" s="2">
        <v>188.89</v>
      </c>
      <c r="K114" s="2">
        <v>12.5</v>
      </c>
      <c r="L114" s="2">
        <v>44.89</v>
      </c>
      <c r="M114" s="2">
        <v>0</v>
      </c>
      <c r="N114" s="2">
        <v>0</v>
      </c>
      <c r="O114" s="2">
        <v>0</v>
      </c>
      <c r="P114" s="2">
        <v>1.5</v>
      </c>
      <c r="Q114" s="2">
        <v>-60</v>
      </c>
    </row>
    <row r="115" spans="1:17" x14ac:dyDescent="0.25">
      <c r="A115" s="3"/>
      <c r="B115" s="2" t="s">
        <v>21</v>
      </c>
      <c r="C115" s="4">
        <v>0</v>
      </c>
      <c r="D115" s="2">
        <v>0</v>
      </c>
      <c r="E115" s="2">
        <v>0</v>
      </c>
      <c r="F115" s="4">
        <v>0</v>
      </c>
      <c r="G115" s="2">
        <v>0</v>
      </c>
      <c r="H115" s="2">
        <v>0</v>
      </c>
      <c r="I115" s="2">
        <v>0</v>
      </c>
      <c r="J115" s="2">
        <v>187.24</v>
      </c>
      <c r="K115" s="2">
        <v>12.58</v>
      </c>
      <c r="L115" s="2">
        <v>45.18</v>
      </c>
      <c r="M115" s="2">
        <v>0</v>
      </c>
      <c r="N115" s="2">
        <v>0</v>
      </c>
      <c r="O115" s="2">
        <v>0</v>
      </c>
      <c r="P115" s="2">
        <v>1.46</v>
      </c>
      <c r="Q115" s="2">
        <v>-60</v>
      </c>
    </row>
    <row r="116" spans="1:17" x14ac:dyDescent="0.25">
      <c r="A116" s="3"/>
      <c r="B116" s="2" t="s">
        <v>22</v>
      </c>
      <c r="C116" s="4">
        <v>0</v>
      </c>
      <c r="D116" s="2">
        <v>0</v>
      </c>
      <c r="E116" s="2">
        <v>0</v>
      </c>
      <c r="F116" s="4">
        <v>0</v>
      </c>
      <c r="G116" s="2">
        <v>0</v>
      </c>
      <c r="H116" s="2">
        <v>0</v>
      </c>
      <c r="I116" s="2">
        <v>0</v>
      </c>
      <c r="J116" s="2">
        <v>175.81</v>
      </c>
      <c r="K116" s="2">
        <v>12.64</v>
      </c>
      <c r="L116" s="2">
        <v>42.91</v>
      </c>
      <c r="M116" s="2">
        <v>0</v>
      </c>
      <c r="N116" s="2">
        <v>0</v>
      </c>
      <c r="O116" s="2">
        <v>0</v>
      </c>
      <c r="P116" s="2">
        <v>1.43</v>
      </c>
      <c r="Q116" s="2">
        <v>-60</v>
      </c>
    </row>
    <row r="117" spans="1:17" x14ac:dyDescent="0.25">
      <c r="A117" s="3"/>
      <c r="B117" s="2" t="s">
        <v>23</v>
      </c>
      <c r="C117" s="4">
        <v>0</v>
      </c>
      <c r="D117" s="2">
        <v>0</v>
      </c>
      <c r="E117" s="2">
        <v>0</v>
      </c>
      <c r="F117" s="4">
        <v>0</v>
      </c>
      <c r="G117" s="2">
        <v>0</v>
      </c>
      <c r="H117" s="2">
        <v>0</v>
      </c>
      <c r="I117" s="2">
        <v>0</v>
      </c>
      <c r="J117" s="2">
        <v>183.87</v>
      </c>
      <c r="K117" s="2">
        <v>12.6</v>
      </c>
      <c r="L117" s="2">
        <v>44.67</v>
      </c>
      <c r="M117" s="2">
        <v>0</v>
      </c>
      <c r="N117" s="2">
        <v>0</v>
      </c>
      <c r="O117" s="2">
        <v>0</v>
      </c>
      <c r="P117" s="2">
        <v>1.44</v>
      </c>
      <c r="Q117" s="2">
        <v>-60</v>
      </c>
    </row>
    <row r="118" spans="1:17" x14ac:dyDescent="0.25">
      <c r="A118" s="3"/>
      <c r="B118" s="2" t="s">
        <v>24</v>
      </c>
      <c r="C118" s="4">
        <v>0</v>
      </c>
      <c r="D118" s="2">
        <v>0</v>
      </c>
      <c r="E118" s="2">
        <v>0</v>
      </c>
      <c r="F118" s="4">
        <v>0</v>
      </c>
      <c r="G118" s="2">
        <v>0</v>
      </c>
      <c r="H118" s="2">
        <v>0</v>
      </c>
      <c r="I118" s="2">
        <v>0</v>
      </c>
      <c r="J118" s="2">
        <v>191.07</v>
      </c>
      <c r="K118" s="2">
        <v>12.52</v>
      </c>
      <c r="L118" s="2">
        <v>45.76</v>
      </c>
      <c r="M118" s="2">
        <v>0</v>
      </c>
      <c r="N118" s="2">
        <v>0</v>
      </c>
      <c r="O118" s="2">
        <v>0</v>
      </c>
      <c r="P118" s="2">
        <v>1.48</v>
      </c>
      <c r="Q118" s="2">
        <v>-60</v>
      </c>
    </row>
    <row r="119" spans="1:17" x14ac:dyDescent="0.25">
      <c r="A119" s="3"/>
      <c r="B119" s="2" t="s">
        <v>25</v>
      </c>
      <c r="C119" s="4">
        <v>0</v>
      </c>
      <c r="D119" s="2">
        <v>0</v>
      </c>
      <c r="E119" s="2">
        <v>0</v>
      </c>
      <c r="F119" s="4">
        <v>0</v>
      </c>
      <c r="G119" s="2">
        <v>0</v>
      </c>
      <c r="H119" s="2">
        <v>0</v>
      </c>
      <c r="I119" s="2">
        <v>0</v>
      </c>
      <c r="J119" s="2">
        <v>188.5</v>
      </c>
      <c r="K119" s="2">
        <v>12.41</v>
      </c>
      <c r="L119" s="2">
        <v>44.83</v>
      </c>
      <c r="M119" s="2">
        <v>0</v>
      </c>
      <c r="N119" s="2">
        <v>0</v>
      </c>
      <c r="O119" s="2">
        <v>0</v>
      </c>
      <c r="P119" s="2">
        <v>1.49</v>
      </c>
      <c r="Q119" s="2">
        <v>-60</v>
      </c>
    </row>
    <row r="120" spans="1:17" x14ac:dyDescent="0.25">
      <c r="A120" s="3"/>
      <c r="B120" s="2" t="s">
        <v>26</v>
      </c>
      <c r="C120" s="4">
        <v>0</v>
      </c>
      <c r="D120" s="2">
        <v>0</v>
      </c>
      <c r="E120" s="2">
        <v>0</v>
      </c>
      <c r="F120" s="4">
        <v>0</v>
      </c>
      <c r="G120" s="2">
        <v>0</v>
      </c>
      <c r="H120" s="2">
        <v>0</v>
      </c>
      <c r="I120" s="2">
        <v>0</v>
      </c>
      <c r="J120" s="2">
        <v>189.87</v>
      </c>
      <c r="K120" s="2">
        <v>12.28</v>
      </c>
      <c r="L120" s="2">
        <v>45.58</v>
      </c>
      <c r="M120" s="2">
        <v>0</v>
      </c>
      <c r="N120" s="2">
        <v>0</v>
      </c>
      <c r="O120" s="2">
        <v>0</v>
      </c>
      <c r="P120" s="2">
        <v>1.47</v>
      </c>
      <c r="Q120" s="2">
        <v>-60</v>
      </c>
    </row>
    <row r="121" spans="1:17" x14ac:dyDescent="0.25">
      <c r="A121" s="3"/>
      <c r="B121" s="2" t="s">
        <v>27</v>
      </c>
      <c r="C121" s="4">
        <v>0</v>
      </c>
      <c r="D121" s="2">
        <v>0</v>
      </c>
      <c r="E121" s="2">
        <v>0</v>
      </c>
      <c r="F121" s="4">
        <v>0</v>
      </c>
      <c r="G121" s="2">
        <v>0</v>
      </c>
      <c r="H121" s="2">
        <v>0</v>
      </c>
      <c r="I121" s="2">
        <v>0</v>
      </c>
      <c r="J121" s="2">
        <v>174.31</v>
      </c>
      <c r="K121" s="2">
        <v>12.2</v>
      </c>
      <c r="L121" s="2">
        <v>42.68</v>
      </c>
      <c r="M121" s="2">
        <v>0</v>
      </c>
      <c r="N121" s="2">
        <v>0</v>
      </c>
      <c r="O121" s="2">
        <v>0</v>
      </c>
      <c r="P121" s="2">
        <v>1.42</v>
      </c>
      <c r="Q121" s="2">
        <v>-60</v>
      </c>
    </row>
    <row r="122" spans="1:17" x14ac:dyDescent="0.25">
      <c r="A122" s="3"/>
      <c r="B122" s="2" t="s">
        <v>28</v>
      </c>
      <c r="C122" s="4">
        <v>0</v>
      </c>
      <c r="D122" s="2">
        <v>0</v>
      </c>
      <c r="E122" s="2">
        <v>0</v>
      </c>
      <c r="F122" s="4">
        <v>0</v>
      </c>
      <c r="G122" s="2">
        <v>0</v>
      </c>
      <c r="H122" s="2">
        <v>0</v>
      </c>
      <c r="I122" s="2">
        <v>0</v>
      </c>
      <c r="J122" s="2">
        <v>174.78</v>
      </c>
      <c r="K122" s="2">
        <v>12.14</v>
      </c>
      <c r="L122" s="2">
        <v>43.29</v>
      </c>
      <c r="M122" s="2">
        <v>0</v>
      </c>
      <c r="N122" s="2">
        <v>0</v>
      </c>
      <c r="O122" s="2">
        <v>0</v>
      </c>
      <c r="P122" s="2">
        <v>1.4</v>
      </c>
      <c r="Q122" s="2">
        <v>-60</v>
      </c>
    </row>
  </sheetData>
  <sheetProtection algorithmName="SHA-512" hashValue="J0iVBHZiKPZMurZdD98poWG2sCBDNsdcPp+oBKfWmwqMeFxT9VmPUSFmIacjccrzmhDegawNPLGBBWdURoG6lA==" saltValue="QzGNW9nnhTe6UO7VCX/HCg==" spinCount="100000" sheet="1" objects="1" scenarios="1" selectLockedCells="1" selectUnlockedCells="1"/>
  <mergeCells count="1">
    <mergeCell ref="A1:Q1"/>
  </mergeCells>
  <pageMargins left="0.75" right="0.75" top="1" bottom="1" header="0.5" footer="0.5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4"/>
  <sheetViews>
    <sheetView topLeftCell="A106" workbookViewId="0">
      <selection activeCell="C123" sqref="C123"/>
    </sheetView>
  </sheetViews>
  <sheetFormatPr baseColWidth="10" defaultRowHeight="15" x14ac:dyDescent="0.25"/>
  <cols>
    <col min="1" max="1" width="5" style="1" bestFit="1" customWidth="1"/>
    <col min="2" max="2" width="4.7109375" style="1" bestFit="1" customWidth="1"/>
    <col min="3" max="3" width="18" style="5" bestFit="1" customWidth="1"/>
    <col min="4" max="4" width="16.140625" style="1" bestFit="1" customWidth="1"/>
    <col min="5" max="5" width="20.7109375" style="1" bestFit="1" customWidth="1"/>
    <col min="6" max="6" width="22.85546875" style="5" bestFit="1" customWidth="1"/>
    <col min="7" max="7" width="24" style="1" bestFit="1" customWidth="1"/>
    <col min="8" max="8" width="24.28515625" style="1" bestFit="1" customWidth="1"/>
    <col min="9" max="9" width="25.140625" style="1" bestFit="1" customWidth="1"/>
    <col min="10" max="10" width="26.140625" style="1" bestFit="1" customWidth="1"/>
    <col min="11" max="11" width="11.85546875" style="1" bestFit="1" customWidth="1"/>
    <col min="12" max="12" width="23.85546875" style="1" bestFit="1" customWidth="1"/>
    <col min="13" max="13" width="14.140625" style="1" bestFit="1" customWidth="1"/>
    <col min="14" max="14" width="22.85546875" style="1" bestFit="1" customWidth="1"/>
    <col min="15" max="15" width="12.28515625" style="1" bestFit="1" customWidth="1"/>
    <col min="16" max="16" width="12.140625" style="1" bestFit="1" customWidth="1"/>
    <col min="17" max="17" width="25.28515625" style="1" bestFit="1" customWidth="1"/>
    <col min="18" max="16384" width="11.42578125" style="1"/>
  </cols>
  <sheetData>
    <row r="1" spans="1:17" x14ac:dyDescent="0.25">
      <c r="A1" s="115" t="s">
        <v>30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7"/>
    </row>
    <row r="2" spans="1:17" x14ac:dyDescent="0.25">
      <c r="A2" s="2" t="s">
        <v>0</v>
      </c>
      <c r="B2" s="2" t="s">
        <v>1</v>
      </c>
      <c r="C2" s="6" t="s">
        <v>2</v>
      </c>
      <c r="D2" s="2" t="s">
        <v>3</v>
      </c>
      <c r="E2" s="2" t="s">
        <v>4</v>
      </c>
      <c r="F2" s="6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x14ac:dyDescent="0.25">
      <c r="A3" s="2">
        <v>2007</v>
      </c>
      <c r="B3" s="2" t="s">
        <v>17</v>
      </c>
      <c r="C3" s="4">
        <v>11.9</v>
      </c>
      <c r="D3" s="2">
        <v>198.02</v>
      </c>
      <c r="E3" s="2">
        <v>63.48</v>
      </c>
      <c r="F3" s="4">
        <v>27.95</v>
      </c>
      <c r="G3" s="2">
        <v>22.56</v>
      </c>
      <c r="H3" s="2">
        <v>33.520000000000003</v>
      </c>
      <c r="I3" s="2">
        <v>1.36</v>
      </c>
      <c r="J3" s="2">
        <v>343.41</v>
      </c>
      <c r="K3" s="2">
        <v>12.17</v>
      </c>
      <c r="L3" s="2">
        <v>129.69999999999999</v>
      </c>
      <c r="M3" s="2">
        <v>13.54</v>
      </c>
      <c r="N3" s="2">
        <v>29.53</v>
      </c>
      <c r="O3" s="2">
        <v>0</v>
      </c>
      <c r="P3" s="2">
        <v>0.99</v>
      </c>
      <c r="Q3" s="2">
        <v>-13.27</v>
      </c>
    </row>
    <row r="4" spans="1:17" x14ac:dyDescent="0.25">
      <c r="A4" s="3"/>
      <c r="B4" s="2" t="s">
        <v>18</v>
      </c>
      <c r="C4" s="4">
        <v>13.17</v>
      </c>
      <c r="D4" s="2">
        <v>226.63</v>
      </c>
      <c r="E4" s="2">
        <v>50.28</v>
      </c>
      <c r="F4" s="4">
        <v>28.35</v>
      </c>
      <c r="G4" s="2">
        <v>21.98</v>
      </c>
      <c r="H4" s="2">
        <v>34.49</v>
      </c>
      <c r="I4" s="2">
        <v>1.68</v>
      </c>
      <c r="J4" s="2">
        <v>361.71</v>
      </c>
      <c r="K4" s="2">
        <v>12.28</v>
      </c>
      <c r="L4" s="2">
        <v>149.51</v>
      </c>
      <c r="M4" s="2">
        <v>13.84</v>
      </c>
      <c r="N4" s="2">
        <v>0.04</v>
      </c>
      <c r="O4" s="2">
        <v>0</v>
      </c>
      <c r="P4" s="2">
        <v>4.7</v>
      </c>
      <c r="Q4" s="2">
        <v>-53.78</v>
      </c>
    </row>
    <row r="5" spans="1:17" x14ac:dyDescent="0.25">
      <c r="A5" s="3"/>
      <c r="B5" s="2" t="s">
        <v>19</v>
      </c>
      <c r="C5" s="4">
        <v>288.57</v>
      </c>
      <c r="D5" s="2">
        <v>121.95</v>
      </c>
      <c r="E5" s="2">
        <v>68.459999999999994</v>
      </c>
      <c r="F5" s="4">
        <v>27.2</v>
      </c>
      <c r="G5" s="2">
        <v>22.65</v>
      </c>
      <c r="H5" s="2">
        <v>32.86</v>
      </c>
      <c r="I5" s="2">
        <v>1.43</v>
      </c>
      <c r="J5" s="2">
        <v>314.68</v>
      </c>
      <c r="K5" s="2">
        <v>12.37</v>
      </c>
      <c r="L5" s="2">
        <v>118.58</v>
      </c>
      <c r="M5" s="2">
        <v>12.99</v>
      </c>
      <c r="N5" s="2">
        <v>35.479999999999997</v>
      </c>
      <c r="O5" s="2">
        <v>3.01</v>
      </c>
      <c r="P5" s="2">
        <v>0.76</v>
      </c>
      <c r="Q5" s="2">
        <v>80.08</v>
      </c>
    </row>
    <row r="6" spans="1:17" x14ac:dyDescent="0.25">
      <c r="A6" s="3"/>
      <c r="B6" s="2" t="s">
        <v>20</v>
      </c>
      <c r="C6" s="4">
        <v>428.82</v>
      </c>
      <c r="D6" s="2">
        <v>131.05000000000001</v>
      </c>
      <c r="E6" s="2">
        <v>78.72</v>
      </c>
      <c r="F6" s="4">
        <v>26.41</v>
      </c>
      <c r="G6" s="2">
        <v>22.12</v>
      </c>
      <c r="H6" s="2">
        <v>31.27</v>
      </c>
      <c r="I6" s="2">
        <v>1.25</v>
      </c>
      <c r="J6" s="2">
        <v>318.3</v>
      </c>
      <c r="K6" s="2">
        <v>12.5</v>
      </c>
      <c r="L6" s="2">
        <v>106.63</v>
      </c>
      <c r="M6" s="2">
        <v>12.42</v>
      </c>
      <c r="N6" s="2">
        <v>98.51</v>
      </c>
      <c r="O6" s="2">
        <v>10.74</v>
      </c>
      <c r="P6" s="2">
        <v>0</v>
      </c>
      <c r="Q6" s="2">
        <v>331.33</v>
      </c>
    </row>
    <row r="7" spans="1:17" x14ac:dyDescent="0.25">
      <c r="A7" s="3"/>
      <c r="B7" s="2" t="s">
        <v>21</v>
      </c>
      <c r="C7" s="4">
        <v>598.46</v>
      </c>
      <c r="D7" s="2">
        <v>105.78</v>
      </c>
      <c r="E7" s="2">
        <v>84.54</v>
      </c>
      <c r="F7" s="4">
        <v>25.27</v>
      </c>
      <c r="G7" s="2">
        <v>21.7</v>
      </c>
      <c r="H7" s="2">
        <v>29.62</v>
      </c>
      <c r="I7" s="2">
        <v>1.1100000000000001</v>
      </c>
      <c r="J7" s="2">
        <v>291.31</v>
      </c>
      <c r="K7" s="2">
        <v>12.58</v>
      </c>
      <c r="L7" s="2">
        <v>93.04</v>
      </c>
      <c r="M7" s="2">
        <v>11.62</v>
      </c>
      <c r="N7" s="2">
        <v>99.92</v>
      </c>
      <c r="O7" s="2">
        <v>16.3</v>
      </c>
      <c r="P7" s="2">
        <v>0</v>
      </c>
      <c r="Q7" s="2">
        <v>560.30999999999995</v>
      </c>
    </row>
    <row r="8" spans="1:17" x14ac:dyDescent="0.25">
      <c r="A8" s="3"/>
      <c r="B8" s="2" t="s">
        <v>22</v>
      </c>
      <c r="C8" s="4">
        <v>525.4</v>
      </c>
      <c r="D8" s="2">
        <v>83.65</v>
      </c>
      <c r="E8" s="2">
        <v>87.09</v>
      </c>
      <c r="F8" s="4">
        <v>23.93</v>
      </c>
      <c r="G8" s="2">
        <v>21.06</v>
      </c>
      <c r="H8" s="2">
        <v>28.21</v>
      </c>
      <c r="I8" s="2">
        <v>1.1200000000000001</v>
      </c>
      <c r="J8" s="2">
        <v>257.60000000000002</v>
      </c>
      <c r="K8" s="2">
        <v>12.64</v>
      </c>
      <c r="L8" s="2">
        <v>79.849999999999994</v>
      </c>
      <c r="M8" s="2">
        <v>10.7</v>
      </c>
      <c r="N8" s="2">
        <v>99.95</v>
      </c>
      <c r="O8" s="2">
        <v>14.85</v>
      </c>
      <c r="P8" s="2">
        <v>0</v>
      </c>
      <c r="Q8" s="2">
        <v>622.72</v>
      </c>
    </row>
    <row r="9" spans="1:17" x14ac:dyDescent="0.25">
      <c r="A9" s="3"/>
      <c r="B9" s="2" t="s">
        <v>23</v>
      </c>
      <c r="C9" s="4">
        <v>346.76</v>
      </c>
      <c r="D9" s="2">
        <v>176.33</v>
      </c>
      <c r="E9" s="2">
        <v>81.2</v>
      </c>
      <c r="F9" s="4">
        <v>24.93</v>
      </c>
      <c r="G9" s="2">
        <v>20.93</v>
      </c>
      <c r="H9" s="2">
        <v>30.1</v>
      </c>
      <c r="I9" s="2">
        <v>1.23</v>
      </c>
      <c r="J9" s="2">
        <v>340.83</v>
      </c>
      <c r="K9" s="2">
        <v>12.6</v>
      </c>
      <c r="L9" s="2">
        <v>109.2</v>
      </c>
      <c r="M9" s="2">
        <v>11.39</v>
      </c>
      <c r="N9" s="2">
        <v>98.61</v>
      </c>
      <c r="O9" s="2">
        <v>7.85</v>
      </c>
      <c r="P9" s="2">
        <v>0</v>
      </c>
      <c r="Q9" s="2">
        <v>235.54</v>
      </c>
    </row>
    <row r="10" spans="1:17" x14ac:dyDescent="0.25">
      <c r="A10" s="3"/>
      <c r="B10" s="2" t="s">
        <v>24</v>
      </c>
      <c r="C10" s="4">
        <v>365.33</v>
      </c>
      <c r="D10" s="2">
        <v>121.58</v>
      </c>
      <c r="E10" s="2">
        <v>82.88</v>
      </c>
      <c r="F10" s="4">
        <v>24.49</v>
      </c>
      <c r="G10" s="2">
        <v>20.69</v>
      </c>
      <c r="H10" s="2">
        <v>29.51</v>
      </c>
      <c r="I10" s="2">
        <v>1.0900000000000001</v>
      </c>
      <c r="J10" s="2">
        <v>309.5</v>
      </c>
      <c r="K10" s="2">
        <v>12.52</v>
      </c>
      <c r="L10" s="2">
        <v>98.2</v>
      </c>
      <c r="M10" s="2">
        <v>11.09</v>
      </c>
      <c r="N10" s="2">
        <v>97.57</v>
      </c>
      <c r="O10" s="2">
        <v>8.83</v>
      </c>
      <c r="P10" s="2">
        <v>0</v>
      </c>
      <c r="Q10" s="2">
        <v>307.89999999999998</v>
      </c>
    </row>
    <row r="11" spans="1:17" x14ac:dyDescent="0.25">
      <c r="A11" s="3"/>
      <c r="B11" s="2" t="s">
        <v>25</v>
      </c>
      <c r="C11" s="4">
        <v>344.84</v>
      </c>
      <c r="D11" s="2">
        <v>138.44999999999999</v>
      </c>
      <c r="E11" s="2">
        <v>79.31</v>
      </c>
      <c r="F11" s="4">
        <v>25.44</v>
      </c>
      <c r="G11" s="2">
        <v>20.66</v>
      </c>
      <c r="H11" s="2">
        <v>30.5</v>
      </c>
      <c r="I11" s="2">
        <v>1.1000000000000001</v>
      </c>
      <c r="J11" s="2">
        <v>323.19</v>
      </c>
      <c r="K11" s="2">
        <v>12.41</v>
      </c>
      <c r="L11" s="2">
        <v>104.9</v>
      </c>
      <c r="M11" s="2">
        <v>11.74</v>
      </c>
      <c r="N11" s="2">
        <v>97.4</v>
      </c>
      <c r="O11" s="2">
        <v>7.68</v>
      </c>
      <c r="P11" s="2">
        <v>0</v>
      </c>
      <c r="Q11" s="2">
        <v>241.99</v>
      </c>
    </row>
    <row r="12" spans="1:17" x14ac:dyDescent="0.25">
      <c r="A12" s="3"/>
      <c r="B12" s="2" t="s">
        <v>26</v>
      </c>
      <c r="C12" s="4">
        <v>422.77</v>
      </c>
      <c r="D12" s="2">
        <v>137.58000000000001</v>
      </c>
      <c r="E12" s="2">
        <v>80.55</v>
      </c>
      <c r="F12" s="4">
        <v>25.71</v>
      </c>
      <c r="G12" s="2">
        <v>21.53</v>
      </c>
      <c r="H12" s="2">
        <v>31.04</v>
      </c>
      <c r="I12" s="2">
        <v>1.1000000000000001</v>
      </c>
      <c r="J12" s="2">
        <v>324.94</v>
      </c>
      <c r="K12" s="2">
        <v>12.28</v>
      </c>
      <c r="L12" s="2">
        <v>105.69</v>
      </c>
      <c r="M12" s="2">
        <v>11.93</v>
      </c>
      <c r="N12" s="2">
        <v>97.12</v>
      </c>
      <c r="O12" s="2">
        <v>10.18</v>
      </c>
      <c r="P12" s="2">
        <v>0</v>
      </c>
      <c r="Q12" s="2">
        <v>311.22000000000003</v>
      </c>
    </row>
    <row r="13" spans="1:17" x14ac:dyDescent="0.25">
      <c r="A13" s="3"/>
      <c r="B13" s="2" t="s">
        <v>27</v>
      </c>
      <c r="C13" s="4">
        <v>229.61</v>
      </c>
      <c r="D13" s="2">
        <v>175.15</v>
      </c>
      <c r="E13" s="2">
        <v>77.62</v>
      </c>
      <c r="F13" s="4">
        <v>26.25</v>
      </c>
      <c r="G13" s="2">
        <v>21.61</v>
      </c>
      <c r="H13" s="2">
        <v>31.62</v>
      </c>
      <c r="I13" s="2">
        <v>1.1100000000000001</v>
      </c>
      <c r="J13" s="2">
        <v>331.17</v>
      </c>
      <c r="K13" s="2">
        <v>12.2</v>
      </c>
      <c r="L13" s="2">
        <v>109.83</v>
      </c>
      <c r="M13" s="2">
        <v>12.31</v>
      </c>
      <c r="N13" s="2">
        <v>94.23</v>
      </c>
      <c r="O13" s="2">
        <v>4.6100000000000003</v>
      </c>
      <c r="P13" s="2">
        <v>0</v>
      </c>
      <c r="Q13" s="2">
        <v>143.49</v>
      </c>
    </row>
    <row r="14" spans="1:17" x14ac:dyDescent="0.25">
      <c r="A14" s="3"/>
      <c r="B14" s="2" t="s">
        <v>28</v>
      </c>
      <c r="C14" s="4">
        <v>131.31</v>
      </c>
      <c r="D14" s="2">
        <v>140.19999999999999</v>
      </c>
      <c r="E14" s="2">
        <v>75.709999999999994</v>
      </c>
      <c r="F14" s="4">
        <v>26.3</v>
      </c>
      <c r="G14" s="2">
        <v>21.51</v>
      </c>
      <c r="H14" s="2">
        <v>31.13</v>
      </c>
      <c r="I14" s="2">
        <v>1.2</v>
      </c>
      <c r="J14" s="2">
        <v>297.16000000000003</v>
      </c>
      <c r="K14" s="2">
        <v>12.14</v>
      </c>
      <c r="L14" s="2">
        <v>102.3</v>
      </c>
      <c r="M14" s="2">
        <v>12.34</v>
      </c>
      <c r="N14" s="2">
        <v>83.56</v>
      </c>
      <c r="O14" s="2">
        <v>0.7</v>
      </c>
      <c r="P14" s="2">
        <v>0</v>
      </c>
      <c r="Q14" s="2">
        <v>30.05</v>
      </c>
    </row>
    <row r="15" spans="1:17" x14ac:dyDescent="0.25">
      <c r="A15" s="2">
        <v>2008</v>
      </c>
      <c r="B15" s="2" t="s">
        <v>17</v>
      </c>
      <c r="C15" s="4">
        <v>38.270000000000003</v>
      </c>
      <c r="D15" s="2">
        <v>158.66999999999999</v>
      </c>
      <c r="E15" s="2">
        <v>66.400000000000006</v>
      </c>
      <c r="F15" s="4">
        <v>27.01</v>
      </c>
      <c r="G15" s="2">
        <v>21.28</v>
      </c>
      <c r="H15" s="2">
        <v>32.43</v>
      </c>
      <c r="I15" s="2">
        <v>1.1499999999999999</v>
      </c>
      <c r="J15" s="2">
        <v>312.76</v>
      </c>
      <c r="K15" s="2">
        <v>12.17</v>
      </c>
      <c r="L15" s="2">
        <v>113.57</v>
      </c>
      <c r="M15" s="2">
        <v>12.85</v>
      </c>
      <c r="N15" s="2">
        <v>27.14</v>
      </c>
      <c r="O15" s="2">
        <v>0</v>
      </c>
      <c r="P15" s="2">
        <v>0.5</v>
      </c>
      <c r="Q15" s="2">
        <v>-7.34</v>
      </c>
    </row>
    <row r="16" spans="1:17" x14ac:dyDescent="0.25">
      <c r="A16" s="3"/>
      <c r="B16" s="2" t="s">
        <v>18</v>
      </c>
      <c r="C16" s="4">
        <v>24.24</v>
      </c>
      <c r="D16" s="2">
        <v>117.47</v>
      </c>
      <c r="E16" s="2">
        <v>65.430000000000007</v>
      </c>
      <c r="F16" s="4">
        <v>27.39</v>
      </c>
      <c r="G16" s="2">
        <v>22.27</v>
      </c>
      <c r="H16" s="2">
        <v>33.07</v>
      </c>
      <c r="I16" s="2">
        <v>1.31</v>
      </c>
      <c r="J16" s="2">
        <v>286.17</v>
      </c>
      <c r="K16" s="2">
        <v>12.28</v>
      </c>
      <c r="L16" s="2">
        <v>107.96</v>
      </c>
      <c r="M16" s="2">
        <v>13.13</v>
      </c>
      <c r="N16" s="2">
        <v>0.18</v>
      </c>
      <c r="O16" s="2">
        <v>0</v>
      </c>
      <c r="P16" s="2">
        <v>2.89</v>
      </c>
      <c r="Q16" s="2">
        <v>-44.72</v>
      </c>
    </row>
    <row r="17" spans="1:17" x14ac:dyDescent="0.25">
      <c r="A17" s="3"/>
      <c r="B17" s="2" t="s">
        <v>19</v>
      </c>
      <c r="C17" s="4">
        <v>45.39</v>
      </c>
      <c r="D17" s="2">
        <v>136</v>
      </c>
      <c r="E17" s="2">
        <v>60.84</v>
      </c>
      <c r="F17" s="4">
        <v>27.96</v>
      </c>
      <c r="G17" s="2">
        <v>22.71</v>
      </c>
      <c r="H17" s="2">
        <v>33.770000000000003</v>
      </c>
      <c r="I17" s="2">
        <v>1.32</v>
      </c>
      <c r="J17" s="2">
        <v>323.45999999999998</v>
      </c>
      <c r="K17" s="2">
        <v>12.37</v>
      </c>
      <c r="L17" s="2">
        <v>125.37</v>
      </c>
      <c r="M17" s="2">
        <v>13.54</v>
      </c>
      <c r="N17" s="2">
        <v>1.74</v>
      </c>
      <c r="O17" s="2">
        <v>0</v>
      </c>
      <c r="P17" s="2">
        <v>2.58</v>
      </c>
      <c r="Q17" s="2">
        <v>-36.869999999999997</v>
      </c>
    </row>
    <row r="18" spans="1:17" x14ac:dyDescent="0.25">
      <c r="A18" s="3"/>
      <c r="B18" s="2" t="s">
        <v>20</v>
      </c>
      <c r="C18" s="4">
        <v>376.2</v>
      </c>
      <c r="D18" s="2">
        <v>118.38</v>
      </c>
      <c r="E18" s="2">
        <v>74.2</v>
      </c>
      <c r="F18" s="4">
        <v>26.37</v>
      </c>
      <c r="G18" s="2">
        <v>21.83</v>
      </c>
      <c r="H18" s="2">
        <v>31.67</v>
      </c>
      <c r="I18" s="2">
        <v>1.23</v>
      </c>
      <c r="J18" s="2">
        <v>304.92</v>
      </c>
      <c r="K18" s="2">
        <v>12.5</v>
      </c>
      <c r="L18" s="2">
        <v>105.72</v>
      </c>
      <c r="M18" s="2">
        <v>12.4</v>
      </c>
      <c r="N18" s="2">
        <v>75.790000000000006</v>
      </c>
      <c r="O18" s="2">
        <v>6.01</v>
      </c>
      <c r="P18" s="2">
        <v>0.33</v>
      </c>
      <c r="Q18" s="2">
        <v>159.16999999999999</v>
      </c>
    </row>
    <row r="19" spans="1:17" x14ac:dyDescent="0.25">
      <c r="A19" s="3"/>
      <c r="B19" s="2" t="s">
        <v>21</v>
      </c>
      <c r="C19" s="4">
        <v>654.03</v>
      </c>
      <c r="D19" s="2">
        <v>112.53</v>
      </c>
      <c r="E19" s="2">
        <v>82.63</v>
      </c>
      <c r="F19" s="4">
        <v>25.15</v>
      </c>
      <c r="G19" s="2">
        <v>21.39</v>
      </c>
      <c r="H19" s="2">
        <v>30.12</v>
      </c>
      <c r="I19" s="2">
        <v>0.99</v>
      </c>
      <c r="J19" s="2">
        <v>296.10000000000002</v>
      </c>
      <c r="K19" s="2">
        <v>12.58</v>
      </c>
      <c r="L19" s="2">
        <v>95.07</v>
      </c>
      <c r="M19" s="2">
        <v>11.54</v>
      </c>
      <c r="N19" s="2">
        <v>99.95</v>
      </c>
      <c r="O19" s="2">
        <v>18.03</v>
      </c>
      <c r="P19" s="2">
        <v>0</v>
      </c>
      <c r="Q19" s="2">
        <v>652.97</v>
      </c>
    </row>
    <row r="20" spans="1:17" x14ac:dyDescent="0.25">
      <c r="A20" s="3"/>
      <c r="B20" s="2" t="s">
        <v>22</v>
      </c>
      <c r="C20" s="4">
        <v>559.16</v>
      </c>
      <c r="D20" s="2">
        <v>97.95</v>
      </c>
      <c r="E20" s="2">
        <v>84.64</v>
      </c>
      <c r="F20" s="4">
        <v>24.61</v>
      </c>
      <c r="G20" s="2">
        <v>21.13</v>
      </c>
      <c r="H20" s="2">
        <v>28.85</v>
      </c>
      <c r="I20" s="2">
        <v>0.93</v>
      </c>
      <c r="J20" s="2">
        <v>268.08</v>
      </c>
      <c r="K20" s="2">
        <v>12.64</v>
      </c>
      <c r="L20" s="2">
        <v>84.3</v>
      </c>
      <c r="M20" s="2">
        <v>11.17</v>
      </c>
      <c r="N20" s="2">
        <v>99.83</v>
      </c>
      <c r="O20" s="2">
        <v>15.83</v>
      </c>
      <c r="P20" s="2">
        <v>0</v>
      </c>
      <c r="Q20" s="2">
        <v>595.38</v>
      </c>
    </row>
    <row r="21" spans="1:17" x14ac:dyDescent="0.25">
      <c r="A21" s="3"/>
      <c r="B21" s="2" t="s">
        <v>23</v>
      </c>
      <c r="C21" s="4">
        <v>490.28</v>
      </c>
      <c r="D21" s="2">
        <v>118.83</v>
      </c>
      <c r="E21" s="2">
        <v>82.77</v>
      </c>
      <c r="F21" s="4">
        <v>24.52</v>
      </c>
      <c r="G21" s="2">
        <v>20.81</v>
      </c>
      <c r="H21" s="2">
        <v>29.22</v>
      </c>
      <c r="I21" s="2">
        <v>0.94</v>
      </c>
      <c r="J21" s="2">
        <v>294.17</v>
      </c>
      <c r="K21" s="2">
        <v>12.6</v>
      </c>
      <c r="L21" s="2">
        <v>92.97</v>
      </c>
      <c r="M21" s="2">
        <v>11.11</v>
      </c>
      <c r="N21" s="2">
        <v>99.81</v>
      </c>
      <c r="O21" s="2">
        <v>12.9</v>
      </c>
      <c r="P21" s="2">
        <v>0</v>
      </c>
      <c r="Q21" s="2">
        <v>439.4</v>
      </c>
    </row>
    <row r="22" spans="1:17" x14ac:dyDescent="0.25">
      <c r="A22" s="3"/>
      <c r="B22" s="2" t="s">
        <v>24</v>
      </c>
      <c r="C22" s="4">
        <v>340.14</v>
      </c>
      <c r="D22" s="2">
        <v>164.5</v>
      </c>
      <c r="E22" s="2">
        <v>78.290000000000006</v>
      </c>
      <c r="F22" s="4">
        <v>25.73</v>
      </c>
      <c r="G22" s="2">
        <v>21.21</v>
      </c>
      <c r="H22" s="2">
        <v>30.44</v>
      </c>
      <c r="I22" s="2">
        <v>0.99</v>
      </c>
      <c r="J22" s="2">
        <v>343.36</v>
      </c>
      <c r="K22" s="2">
        <v>12.52</v>
      </c>
      <c r="L22" s="2">
        <v>111.63</v>
      </c>
      <c r="M22" s="2">
        <v>11.94</v>
      </c>
      <c r="N22" s="2">
        <v>98.12</v>
      </c>
      <c r="O22" s="2">
        <v>7.53</v>
      </c>
      <c r="P22" s="2">
        <v>0</v>
      </c>
      <c r="Q22" s="2">
        <v>206.47</v>
      </c>
    </row>
    <row r="23" spans="1:17" x14ac:dyDescent="0.25">
      <c r="A23" s="3"/>
      <c r="B23" s="2" t="s">
        <v>25</v>
      </c>
      <c r="C23" s="4">
        <v>437.97</v>
      </c>
      <c r="D23" s="2">
        <v>144.87</v>
      </c>
      <c r="E23" s="2">
        <v>77.89</v>
      </c>
      <c r="F23" s="4">
        <v>25.68</v>
      </c>
      <c r="G23" s="2">
        <v>20.86</v>
      </c>
      <c r="H23" s="2">
        <v>30.7</v>
      </c>
      <c r="I23" s="2">
        <v>1.05</v>
      </c>
      <c r="J23" s="2">
        <v>328.05</v>
      </c>
      <c r="K23" s="2">
        <v>12.41</v>
      </c>
      <c r="L23" s="2">
        <v>107.24</v>
      </c>
      <c r="M23" s="2">
        <v>11.91</v>
      </c>
      <c r="N23" s="2">
        <v>97.79</v>
      </c>
      <c r="O23" s="2">
        <v>10.78</v>
      </c>
      <c r="P23" s="2">
        <v>0</v>
      </c>
      <c r="Q23" s="2">
        <v>281.77999999999997</v>
      </c>
    </row>
    <row r="24" spans="1:17" x14ac:dyDescent="0.25">
      <c r="A24" s="3"/>
      <c r="B24" s="2" t="s">
        <v>26</v>
      </c>
      <c r="C24" s="4">
        <v>461.24</v>
      </c>
      <c r="D24" s="2">
        <v>158.66999999999999</v>
      </c>
      <c r="E24" s="2">
        <v>78.849999999999994</v>
      </c>
      <c r="F24" s="4">
        <v>25.66</v>
      </c>
      <c r="G24" s="2">
        <v>21.47</v>
      </c>
      <c r="H24" s="2">
        <v>31.01</v>
      </c>
      <c r="I24" s="2">
        <v>1.1000000000000001</v>
      </c>
      <c r="J24" s="2">
        <v>340.74</v>
      </c>
      <c r="K24" s="2">
        <v>12.28</v>
      </c>
      <c r="L24" s="2">
        <v>111.31</v>
      </c>
      <c r="M24" s="2">
        <v>11.89</v>
      </c>
      <c r="N24" s="2">
        <v>98.97</v>
      </c>
      <c r="O24" s="2">
        <v>11.29</v>
      </c>
      <c r="P24" s="2">
        <v>0</v>
      </c>
      <c r="Q24" s="2">
        <v>349.29</v>
      </c>
    </row>
    <row r="25" spans="1:17" x14ac:dyDescent="0.25">
      <c r="A25" s="3"/>
      <c r="B25" s="2" t="s">
        <v>27</v>
      </c>
      <c r="C25" s="4">
        <v>472.48</v>
      </c>
      <c r="D25" s="2">
        <v>144.80000000000001</v>
      </c>
      <c r="E25" s="2">
        <v>79.87</v>
      </c>
      <c r="F25" s="4">
        <v>25.65</v>
      </c>
      <c r="G25" s="2">
        <v>21.86</v>
      </c>
      <c r="H25" s="2">
        <v>30.77</v>
      </c>
      <c r="I25" s="2">
        <v>0.94</v>
      </c>
      <c r="J25" s="2">
        <v>306.83</v>
      </c>
      <c r="K25" s="2">
        <v>12.2</v>
      </c>
      <c r="L25" s="2">
        <v>99.82</v>
      </c>
      <c r="M25" s="2">
        <v>11.89</v>
      </c>
      <c r="N25" s="2">
        <v>96.44</v>
      </c>
      <c r="O25" s="2">
        <v>12.42</v>
      </c>
      <c r="P25" s="2">
        <v>0</v>
      </c>
      <c r="Q25" s="2">
        <v>417.21</v>
      </c>
    </row>
    <row r="26" spans="1:17" x14ac:dyDescent="0.25">
      <c r="A26" s="3"/>
      <c r="B26" s="2" t="s">
        <v>28</v>
      </c>
      <c r="C26" s="4">
        <v>215.06</v>
      </c>
      <c r="D26" s="2">
        <v>162.80000000000001</v>
      </c>
      <c r="E26" s="2">
        <v>76.41</v>
      </c>
      <c r="F26" s="4">
        <v>25.99</v>
      </c>
      <c r="G26" s="2">
        <v>21.58</v>
      </c>
      <c r="H26" s="2">
        <v>30.98</v>
      </c>
      <c r="I26" s="2">
        <v>1.0900000000000001</v>
      </c>
      <c r="J26" s="2">
        <v>315.41000000000003</v>
      </c>
      <c r="K26" s="2">
        <v>12.14</v>
      </c>
      <c r="L26" s="2">
        <v>105.65</v>
      </c>
      <c r="M26" s="2">
        <v>12.13</v>
      </c>
      <c r="N26" s="2">
        <v>87.47</v>
      </c>
      <c r="O26" s="2">
        <v>4.82</v>
      </c>
      <c r="P26" s="2">
        <v>0</v>
      </c>
      <c r="Q26" s="2">
        <v>174.9</v>
      </c>
    </row>
    <row r="27" spans="1:17" x14ac:dyDescent="0.25">
      <c r="A27" s="2">
        <v>2009</v>
      </c>
      <c r="B27" s="2" t="s">
        <v>17</v>
      </c>
      <c r="C27" s="4">
        <v>108.3</v>
      </c>
      <c r="D27" s="2">
        <v>128.97</v>
      </c>
      <c r="E27" s="2">
        <v>74.06</v>
      </c>
      <c r="F27" s="4">
        <v>25.87</v>
      </c>
      <c r="G27" s="2">
        <v>21.75</v>
      </c>
      <c r="H27" s="2">
        <v>31.33</v>
      </c>
      <c r="I27" s="2">
        <v>1.17</v>
      </c>
      <c r="J27" s="2">
        <v>294.63</v>
      </c>
      <c r="K27" s="2">
        <v>12.17</v>
      </c>
      <c r="L27" s="2">
        <v>102.33</v>
      </c>
      <c r="M27" s="2">
        <v>12.04</v>
      </c>
      <c r="N27" s="2">
        <v>9.02</v>
      </c>
      <c r="O27" s="2">
        <v>0</v>
      </c>
      <c r="P27" s="2">
        <v>0.55000000000000004</v>
      </c>
      <c r="Q27" s="2">
        <v>-9.17</v>
      </c>
    </row>
    <row r="28" spans="1:17" x14ac:dyDescent="0.25">
      <c r="A28" s="3"/>
      <c r="B28" s="2" t="s">
        <v>18</v>
      </c>
      <c r="C28" s="4">
        <v>56.85</v>
      </c>
      <c r="D28" s="2">
        <v>163.95</v>
      </c>
      <c r="E28" s="2">
        <v>69.72</v>
      </c>
      <c r="F28" s="4">
        <v>25.85</v>
      </c>
      <c r="G28" s="2">
        <v>21.2</v>
      </c>
      <c r="H28" s="2">
        <v>30.68</v>
      </c>
      <c r="I28" s="2">
        <v>1.1000000000000001</v>
      </c>
      <c r="J28" s="2">
        <v>326.73</v>
      </c>
      <c r="K28" s="2">
        <v>12.28</v>
      </c>
      <c r="L28" s="2">
        <v>111.5</v>
      </c>
      <c r="M28" s="2">
        <v>12.03</v>
      </c>
      <c r="N28" s="2">
        <v>35.200000000000003</v>
      </c>
      <c r="O28" s="2">
        <v>0</v>
      </c>
      <c r="P28" s="2">
        <v>0.45</v>
      </c>
      <c r="Q28" s="2">
        <v>-7.33</v>
      </c>
    </row>
    <row r="29" spans="1:17" x14ac:dyDescent="0.25">
      <c r="A29" s="3"/>
      <c r="B29" s="2" t="s">
        <v>19</v>
      </c>
      <c r="C29" s="4">
        <v>238.66</v>
      </c>
      <c r="D29" s="2">
        <v>108.53</v>
      </c>
      <c r="E29" s="2">
        <v>75.14</v>
      </c>
      <c r="F29" s="4">
        <v>26.6</v>
      </c>
      <c r="G29" s="2">
        <v>22.28</v>
      </c>
      <c r="H29" s="2">
        <v>31.5</v>
      </c>
      <c r="I29" s="2">
        <v>0.96</v>
      </c>
      <c r="J29" s="2">
        <v>307.08</v>
      </c>
      <c r="K29" s="2">
        <v>12.37</v>
      </c>
      <c r="L29" s="2">
        <v>104.18</v>
      </c>
      <c r="M29" s="2">
        <v>12.56</v>
      </c>
      <c r="N29" s="2">
        <v>44.52</v>
      </c>
      <c r="O29" s="2">
        <v>1.59</v>
      </c>
      <c r="P29" s="2">
        <v>0.48</v>
      </c>
      <c r="Q29" s="2">
        <v>39.89</v>
      </c>
    </row>
    <row r="30" spans="1:17" x14ac:dyDescent="0.25">
      <c r="A30" s="3"/>
      <c r="B30" s="2" t="s">
        <v>20</v>
      </c>
      <c r="C30" s="4">
        <v>460.14</v>
      </c>
      <c r="D30" s="2">
        <v>94.2</v>
      </c>
      <c r="E30" s="2">
        <v>81.06</v>
      </c>
      <c r="F30" s="4">
        <v>25.86</v>
      </c>
      <c r="G30" s="2">
        <v>22.09</v>
      </c>
      <c r="H30" s="2">
        <v>30.43</v>
      </c>
      <c r="I30" s="2">
        <v>0.94</v>
      </c>
      <c r="J30" s="2">
        <v>286.45999999999998</v>
      </c>
      <c r="K30" s="2">
        <v>12.5</v>
      </c>
      <c r="L30" s="2">
        <v>93.54</v>
      </c>
      <c r="M30" s="2">
        <v>12.04</v>
      </c>
      <c r="N30" s="2">
        <v>98.87</v>
      </c>
      <c r="O30" s="2">
        <v>12.22</v>
      </c>
      <c r="P30" s="2">
        <v>0</v>
      </c>
      <c r="Q30" s="2">
        <v>389.45</v>
      </c>
    </row>
    <row r="31" spans="1:17" x14ac:dyDescent="0.25">
      <c r="A31" s="3"/>
      <c r="B31" s="2" t="s">
        <v>21</v>
      </c>
      <c r="C31" s="4">
        <v>469.11</v>
      </c>
      <c r="D31" s="2">
        <v>152.1</v>
      </c>
      <c r="E31" s="2">
        <v>79.62</v>
      </c>
      <c r="F31" s="4">
        <v>26.09</v>
      </c>
      <c r="G31" s="2">
        <v>21.71</v>
      </c>
      <c r="H31" s="2">
        <v>30.91</v>
      </c>
      <c r="I31" s="2">
        <v>1.07</v>
      </c>
      <c r="J31" s="2">
        <v>327.96</v>
      </c>
      <c r="K31" s="2">
        <v>12.58</v>
      </c>
      <c r="L31" s="2">
        <v>107.3</v>
      </c>
      <c r="M31" s="2">
        <v>12.2</v>
      </c>
      <c r="N31" s="2">
        <v>98.53</v>
      </c>
      <c r="O31" s="2">
        <v>11.7</v>
      </c>
      <c r="P31" s="2">
        <v>0</v>
      </c>
      <c r="Q31" s="2">
        <v>361.58</v>
      </c>
    </row>
    <row r="32" spans="1:17" x14ac:dyDescent="0.25">
      <c r="A32" s="3"/>
      <c r="B32" s="2" t="s">
        <v>22</v>
      </c>
      <c r="C32" s="4">
        <v>628.11</v>
      </c>
      <c r="D32" s="2">
        <v>121.8</v>
      </c>
      <c r="E32" s="2">
        <v>83.19</v>
      </c>
      <c r="F32" s="4">
        <v>25.13</v>
      </c>
      <c r="G32" s="2">
        <v>21.2</v>
      </c>
      <c r="H32" s="2">
        <v>29.5</v>
      </c>
      <c r="I32" s="2">
        <v>0.97</v>
      </c>
      <c r="J32" s="2">
        <v>286.7</v>
      </c>
      <c r="K32" s="2">
        <v>12.64</v>
      </c>
      <c r="L32" s="2">
        <v>91.39</v>
      </c>
      <c r="M32" s="2">
        <v>11.52</v>
      </c>
      <c r="N32" s="2">
        <v>99.34</v>
      </c>
      <c r="O32" s="2">
        <v>17.86</v>
      </c>
      <c r="P32" s="2">
        <v>0</v>
      </c>
      <c r="Q32" s="2">
        <v>658.31</v>
      </c>
    </row>
    <row r="33" spans="1:17" x14ac:dyDescent="0.25">
      <c r="A33" s="3"/>
      <c r="B33" s="2" t="s">
        <v>23</v>
      </c>
      <c r="C33" s="4">
        <v>486.02</v>
      </c>
      <c r="D33" s="2">
        <v>120.97</v>
      </c>
      <c r="E33" s="2">
        <v>84.89</v>
      </c>
      <c r="F33" s="4">
        <v>24.37</v>
      </c>
      <c r="G33" s="2">
        <v>21.01</v>
      </c>
      <c r="H33" s="2">
        <v>29.23</v>
      </c>
      <c r="I33" s="2">
        <v>1</v>
      </c>
      <c r="J33" s="2">
        <v>297.07</v>
      </c>
      <c r="K33" s="2">
        <v>12.6</v>
      </c>
      <c r="L33" s="2">
        <v>92.87</v>
      </c>
      <c r="M33" s="2">
        <v>11</v>
      </c>
      <c r="N33" s="2">
        <v>98.88</v>
      </c>
      <c r="O33" s="2">
        <v>12.68</v>
      </c>
      <c r="P33" s="2">
        <v>0</v>
      </c>
      <c r="Q33" s="2">
        <v>466.29</v>
      </c>
    </row>
    <row r="34" spans="1:17" x14ac:dyDescent="0.25">
      <c r="A34" s="3"/>
      <c r="B34" s="2" t="s">
        <v>24</v>
      </c>
      <c r="C34" s="4">
        <v>407.34</v>
      </c>
      <c r="D34" s="2">
        <v>155.43</v>
      </c>
      <c r="E34" s="2">
        <v>79.989999999999995</v>
      </c>
      <c r="F34" s="4">
        <v>25.66</v>
      </c>
      <c r="G34" s="2">
        <v>21.43</v>
      </c>
      <c r="H34" s="2">
        <v>30.58</v>
      </c>
      <c r="I34" s="2">
        <v>1.04</v>
      </c>
      <c r="J34" s="2">
        <v>338.44</v>
      </c>
      <c r="K34" s="2">
        <v>12.52</v>
      </c>
      <c r="L34" s="2">
        <v>109.42</v>
      </c>
      <c r="M34" s="2">
        <v>11.89</v>
      </c>
      <c r="N34" s="2">
        <v>98.74</v>
      </c>
      <c r="O34" s="2">
        <v>9.75</v>
      </c>
      <c r="P34" s="2">
        <v>0</v>
      </c>
      <c r="Q34" s="2">
        <v>301.91000000000003</v>
      </c>
    </row>
    <row r="35" spans="1:17" x14ac:dyDescent="0.25">
      <c r="A35" s="3"/>
      <c r="B35" s="2" t="s">
        <v>25</v>
      </c>
      <c r="C35" s="4">
        <v>281.92</v>
      </c>
      <c r="D35" s="2">
        <v>181.77</v>
      </c>
      <c r="E35" s="2">
        <v>76.66</v>
      </c>
      <c r="F35" s="4">
        <v>26.09</v>
      </c>
      <c r="G35" s="2">
        <v>21.66</v>
      </c>
      <c r="H35" s="2">
        <v>31.7</v>
      </c>
      <c r="I35" s="2">
        <v>1.1299999999999999</v>
      </c>
      <c r="J35" s="2">
        <v>361.95</v>
      </c>
      <c r="K35" s="2">
        <v>12.41</v>
      </c>
      <c r="L35" s="2">
        <v>119.37</v>
      </c>
      <c r="M35" s="2">
        <v>12.2</v>
      </c>
      <c r="N35" s="2">
        <v>96.25</v>
      </c>
      <c r="O35" s="2">
        <v>5.33</v>
      </c>
      <c r="P35" s="2">
        <v>0</v>
      </c>
      <c r="Q35" s="2">
        <v>174.07</v>
      </c>
    </row>
    <row r="36" spans="1:17" x14ac:dyDescent="0.25">
      <c r="A36" s="3"/>
      <c r="B36" s="2" t="s">
        <v>26</v>
      </c>
      <c r="C36" s="4">
        <v>386.82</v>
      </c>
      <c r="D36" s="2">
        <v>173.42</v>
      </c>
      <c r="E36" s="2">
        <v>77.34</v>
      </c>
      <c r="F36" s="4">
        <v>26.26</v>
      </c>
      <c r="G36" s="2">
        <v>21.53</v>
      </c>
      <c r="H36" s="2">
        <v>31.64</v>
      </c>
      <c r="I36" s="2">
        <v>1.1299999999999999</v>
      </c>
      <c r="J36" s="2">
        <v>353.3</v>
      </c>
      <c r="K36" s="2">
        <v>12.28</v>
      </c>
      <c r="L36" s="2">
        <v>116.92</v>
      </c>
      <c r="M36" s="2">
        <v>12.32</v>
      </c>
      <c r="N36" s="2">
        <v>97.55</v>
      </c>
      <c r="O36" s="2">
        <v>8.65</v>
      </c>
      <c r="P36" s="2">
        <v>0</v>
      </c>
      <c r="Q36" s="2">
        <v>242.33</v>
      </c>
    </row>
    <row r="37" spans="1:17" x14ac:dyDescent="0.25">
      <c r="A37" s="3"/>
      <c r="B37" s="2" t="s">
        <v>27</v>
      </c>
      <c r="C37" s="4">
        <v>224.48</v>
      </c>
      <c r="D37" s="2">
        <v>180</v>
      </c>
      <c r="E37" s="2">
        <v>77.11</v>
      </c>
      <c r="F37" s="4">
        <v>26.61</v>
      </c>
      <c r="G37" s="2">
        <v>22.31</v>
      </c>
      <c r="H37" s="2">
        <v>32.03</v>
      </c>
      <c r="I37" s="2">
        <v>1.1000000000000001</v>
      </c>
      <c r="J37" s="2">
        <v>336.65</v>
      </c>
      <c r="K37" s="2">
        <v>12.2</v>
      </c>
      <c r="L37" s="2">
        <v>112.33</v>
      </c>
      <c r="M37" s="2">
        <v>12.57</v>
      </c>
      <c r="N37" s="2">
        <v>93.73</v>
      </c>
      <c r="O37" s="2">
        <v>4.51</v>
      </c>
      <c r="P37" s="2">
        <v>0</v>
      </c>
      <c r="Q37" s="2">
        <v>125.73</v>
      </c>
    </row>
    <row r="38" spans="1:17" x14ac:dyDescent="0.25">
      <c r="A38" s="3"/>
      <c r="B38" s="2" t="s">
        <v>28</v>
      </c>
      <c r="C38" s="4">
        <v>70.08</v>
      </c>
      <c r="D38" s="2">
        <v>226.98</v>
      </c>
      <c r="E38" s="2">
        <v>69.58</v>
      </c>
      <c r="F38" s="4">
        <v>27.26</v>
      </c>
      <c r="G38" s="2">
        <v>21.71</v>
      </c>
      <c r="H38" s="2">
        <v>32.869999999999997</v>
      </c>
      <c r="I38" s="2">
        <v>1.31</v>
      </c>
      <c r="J38" s="2">
        <v>362.3</v>
      </c>
      <c r="K38" s="2">
        <v>12.14</v>
      </c>
      <c r="L38" s="2">
        <v>128.35</v>
      </c>
      <c r="M38" s="2">
        <v>13.04</v>
      </c>
      <c r="N38" s="2">
        <v>32.42</v>
      </c>
      <c r="O38" s="2">
        <v>0</v>
      </c>
      <c r="P38" s="2">
        <v>0</v>
      </c>
      <c r="Q38" s="2">
        <v>0</v>
      </c>
    </row>
    <row r="39" spans="1:17" x14ac:dyDescent="0.25">
      <c r="A39" s="2">
        <v>2010</v>
      </c>
      <c r="B39" s="2" t="s">
        <v>17</v>
      </c>
      <c r="C39" s="4">
        <v>0.42</v>
      </c>
      <c r="D39" s="2">
        <v>232.27</v>
      </c>
      <c r="E39" s="2">
        <v>57.15</v>
      </c>
      <c r="F39" s="4">
        <v>28.51</v>
      </c>
      <c r="G39" s="2">
        <v>22.47</v>
      </c>
      <c r="H39" s="2">
        <v>34.75</v>
      </c>
      <c r="I39" s="2">
        <v>1.38</v>
      </c>
      <c r="J39" s="2">
        <v>362.58</v>
      </c>
      <c r="K39" s="2">
        <v>12.17</v>
      </c>
      <c r="L39" s="2">
        <v>142.01</v>
      </c>
      <c r="M39" s="2">
        <v>13.95</v>
      </c>
      <c r="N39" s="2">
        <v>21.5</v>
      </c>
      <c r="O39" s="2">
        <v>0</v>
      </c>
      <c r="P39" s="2">
        <v>1.93</v>
      </c>
      <c r="Q39" s="2">
        <v>-24.94</v>
      </c>
    </row>
    <row r="40" spans="1:17" x14ac:dyDescent="0.25">
      <c r="A40" s="3"/>
      <c r="B40" s="2" t="s">
        <v>18</v>
      </c>
      <c r="C40" s="4">
        <v>157.06</v>
      </c>
      <c r="D40" s="2">
        <v>170.57</v>
      </c>
      <c r="E40" s="2">
        <v>61.75</v>
      </c>
      <c r="F40" s="4">
        <v>27.95</v>
      </c>
      <c r="G40" s="2">
        <v>22.76</v>
      </c>
      <c r="H40" s="2">
        <v>34.06</v>
      </c>
      <c r="I40" s="2">
        <v>1.29</v>
      </c>
      <c r="J40" s="2">
        <v>331.51</v>
      </c>
      <c r="K40" s="2">
        <v>12.28</v>
      </c>
      <c r="L40" s="2">
        <v>124.76</v>
      </c>
      <c r="M40" s="2">
        <v>13.54</v>
      </c>
      <c r="N40" s="2">
        <v>20.9</v>
      </c>
      <c r="O40" s="2">
        <v>0.47</v>
      </c>
      <c r="P40" s="2">
        <v>2.58</v>
      </c>
      <c r="Q40" s="2">
        <v>-22.06</v>
      </c>
    </row>
    <row r="41" spans="1:17" x14ac:dyDescent="0.25">
      <c r="A41" s="3"/>
      <c r="B41" s="2" t="s">
        <v>19</v>
      </c>
      <c r="C41" s="4">
        <v>349.55</v>
      </c>
      <c r="D41" s="2">
        <v>140.44999999999999</v>
      </c>
      <c r="E41" s="2">
        <v>75.72</v>
      </c>
      <c r="F41" s="4">
        <v>27.12</v>
      </c>
      <c r="G41" s="2">
        <v>22.91</v>
      </c>
      <c r="H41" s="2">
        <v>32.49</v>
      </c>
      <c r="I41" s="2">
        <v>1.1399999999999999</v>
      </c>
      <c r="J41" s="2">
        <v>338</v>
      </c>
      <c r="K41" s="2">
        <v>12.37</v>
      </c>
      <c r="L41" s="2">
        <v>115.7</v>
      </c>
      <c r="M41" s="2">
        <v>12.93</v>
      </c>
      <c r="N41" s="2">
        <v>94.79</v>
      </c>
      <c r="O41" s="2">
        <v>7.34</v>
      </c>
      <c r="P41" s="2">
        <v>0</v>
      </c>
      <c r="Q41" s="2">
        <v>229.39</v>
      </c>
    </row>
    <row r="42" spans="1:17" x14ac:dyDescent="0.25">
      <c r="A42" s="3"/>
      <c r="B42" s="2" t="s">
        <v>20</v>
      </c>
      <c r="C42" s="4">
        <v>652.1</v>
      </c>
      <c r="D42" s="2">
        <v>112.82</v>
      </c>
      <c r="E42" s="2">
        <v>82.29</v>
      </c>
      <c r="F42" s="4">
        <v>26.01</v>
      </c>
      <c r="G42" s="2">
        <v>22.57</v>
      </c>
      <c r="H42" s="2">
        <v>30.72</v>
      </c>
      <c r="I42" s="2">
        <v>0.98</v>
      </c>
      <c r="J42" s="2">
        <v>304.16000000000003</v>
      </c>
      <c r="K42" s="2">
        <v>12.5</v>
      </c>
      <c r="L42" s="2">
        <v>98.39</v>
      </c>
      <c r="M42" s="2">
        <v>12.14</v>
      </c>
      <c r="N42" s="2">
        <v>98.59</v>
      </c>
      <c r="O42" s="2">
        <v>18.46</v>
      </c>
      <c r="P42" s="2">
        <v>0</v>
      </c>
      <c r="Q42" s="2">
        <v>565.4</v>
      </c>
    </row>
    <row r="43" spans="1:17" x14ac:dyDescent="0.25">
      <c r="A43" s="3"/>
      <c r="B43" s="2" t="s">
        <v>21</v>
      </c>
      <c r="C43" s="4">
        <v>492.18</v>
      </c>
      <c r="D43" s="2">
        <v>123.25</v>
      </c>
      <c r="E43" s="2">
        <v>82.73</v>
      </c>
      <c r="F43" s="4">
        <v>25.72</v>
      </c>
      <c r="G43" s="2">
        <v>22.39</v>
      </c>
      <c r="H43" s="2">
        <v>30.6</v>
      </c>
      <c r="I43" s="2">
        <v>1.05</v>
      </c>
      <c r="J43" s="2">
        <v>307.25</v>
      </c>
      <c r="K43" s="2">
        <v>12.58</v>
      </c>
      <c r="L43" s="2">
        <v>99.3</v>
      </c>
      <c r="M43" s="2">
        <v>11.94</v>
      </c>
      <c r="N43" s="2">
        <v>99.63</v>
      </c>
      <c r="O43" s="2">
        <v>12.67</v>
      </c>
      <c r="P43" s="2">
        <v>0</v>
      </c>
      <c r="Q43" s="2">
        <v>407.85</v>
      </c>
    </row>
    <row r="44" spans="1:17" x14ac:dyDescent="0.25">
      <c r="A44" s="3"/>
      <c r="B44" s="2" t="s">
        <v>22</v>
      </c>
      <c r="C44" s="4">
        <v>601.27</v>
      </c>
      <c r="D44" s="2">
        <v>119.13</v>
      </c>
      <c r="E44" s="2">
        <v>84.44</v>
      </c>
      <c r="F44" s="4">
        <v>25</v>
      </c>
      <c r="G44" s="2">
        <v>21.49</v>
      </c>
      <c r="H44" s="2">
        <v>29.46</v>
      </c>
      <c r="I44" s="2">
        <v>1.03</v>
      </c>
      <c r="J44" s="2">
        <v>286.04000000000002</v>
      </c>
      <c r="K44" s="2">
        <v>12.64</v>
      </c>
      <c r="L44" s="2">
        <v>90.56</v>
      </c>
      <c r="M44" s="2">
        <v>11.43</v>
      </c>
      <c r="N44" s="2">
        <v>99.51</v>
      </c>
      <c r="O44" s="2">
        <v>17.11</v>
      </c>
      <c r="P44" s="2">
        <v>0</v>
      </c>
      <c r="Q44" s="2">
        <v>562.58000000000004</v>
      </c>
    </row>
    <row r="45" spans="1:17" x14ac:dyDescent="0.25">
      <c r="A45" s="3"/>
      <c r="B45" s="2" t="s">
        <v>23</v>
      </c>
      <c r="C45" s="4">
        <v>550.69000000000005</v>
      </c>
      <c r="D45" s="2">
        <v>113.75</v>
      </c>
      <c r="E45" s="2">
        <v>84.92</v>
      </c>
      <c r="F45" s="4">
        <v>24.64</v>
      </c>
      <c r="G45" s="2">
        <v>21.48</v>
      </c>
      <c r="H45" s="2">
        <v>29.31</v>
      </c>
      <c r="I45" s="2">
        <v>1.04</v>
      </c>
      <c r="J45" s="2">
        <v>291.99</v>
      </c>
      <c r="K45" s="2">
        <v>12.6</v>
      </c>
      <c r="L45" s="2">
        <v>91.85</v>
      </c>
      <c r="M45" s="2">
        <v>11.18</v>
      </c>
      <c r="N45" s="2">
        <v>99.52</v>
      </c>
      <c r="O45" s="2">
        <v>14.79</v>
      </c>
      <c r="P45" s="2">
        <v>0</v>
      </c>
      <c r="Q45" s="2">
        <v>531.54</v>
      </c>
    </row>
    <row r="46" spans="1:17" x14ac:dyDescent="0.25">
      <c r="A46" s="3"/>
      <c r="B46" s="2" t="s">
        <v>24</v>
      </c>
      <c r="C46" s="4">
        <v>364.6</v>
      </c>
      <c r="D46" s="2">
        <v>87.22</v>
      </c>
      <c r="E46" s="2">
        <v>81.900000000000006</v>
      </c>
      <c r="F46" s="4">
        <v>25.07</v>
      </c>
      <c r="G46" s="2">
        <v>21.38</v>
      </c>
      <c r="H46" s="2">
        <v>29.56</v>
      </c>
      <c r="I46" s="2">
        <v>1.04</v>
      </c>
      <c r="J46" s="2">
        <v>280.2</v>
      </c>
      <c r="K46" s="2">
        <v>12.52</v>
      </c>
      <c r="L46" s="2">
        <v>90.82</v>
      </c>
      <c r="M46" s="2">
        <v>11.48</v>
      </c>
      <c r="N46" s="2">
        <v>98.45</v>
      </c>
      <c r="O46" s="2">
        <v>8.8000000000000007</v>
      </c>
      <c r="P46" s="2">
        <v>0</v>
      </c>
      <c r="Q46" s="2">
        <v>336.94</v>
      </c>
    </row>
    <row r="47" spans="1:17" x14ac:dyDescent="0.25">
      <c r="A47" s="3"/>
      <c r="B47" s="2" t="s">
        <v>25</v>
      </c>
      <c r="C47" s="4">
        <v>303.97000000000003</v>
      </c>
      <c r="D47" s="2">
        <v>138.9</v>
      </c>
      <c r="E47" s="2">
        <v>78.459999999999994</v>
      </c>
      <c r="F47" s="4">
        <v>25.94</v>
      </c>
      <c r="G47" s="2">
        <v>21.48</v>
      </c>
      <c r="H47" s="2">
        <v>30.86</v>
      </c>
      <c r="I47" s="2">
        <v>1.1200000000000001</v>
      </c>
      <c r="J47" s="2">
        <v>324.14</v>
      </c>
      <c r="K47" s="2">
        <v>12.41</v>
      </c>
      <c r="L47" s="2">
        <v>106.78</v>
      </c>
      <c r="M47" s="2">
        <v>12.09</v>
      </c>
      <c r="N47" s="2">
        <v>96.47</v>
      </c>
      <c r="O47" s="2">
        <v>6.8</v>
      </c>
      <c r="P47" s="2">
        <v>0</v>
      </c>
      <c r="Q47" s="2">
        <v>194.52</v>
      </c>
    </row>
    <row r="48" spans="1:17" x14ac:dyDescent="0.25">
      <c r="A48" s="3"/>
      <c r="B48" s="2" t="s">
        <v>26</v>
      </c>
      <c r="C48" s="4">
        <v>419.49</v>
      </c>
      <c r="D48" s="2">
        <v>169.08</v>
      </c>
      <c r="E48" s="2">
        <v>79.930000000000007</v>
      </c>
      <c r="F48" s="4">
        <v>25.84</v>
      </c>
      <c r="G48" s="2">
        <v>21.65</v>
      </c>
      <c r="H48" s="2">
        <v>31.24</v>
      </c>
      <c r="I48" s="2">
        <v>1.2</v>
      </c>
      <c r="J48" s="2">
        <v>352.05</v>
      </c>
      <c r="K48" s="2">
        <v>12.28</v>
      </c>
      <c r="L48" s="2">
        <v>114.67</v>
      </c>
      <c r="M48" s="2">
        <v>12.02</v>
      </c>
      <c r="N48" s="2">
        <v>97.95</v>
      </c>
      <c r="O48" s="2">
        <v>9.58</v>
      </c>
      <c r="P48" s="2">
        <v>0</v>
      </c>
      <c r="Q48" s="2">
        <v>265.83</v>
      </c>
    </row>
    <row r="49" spans="1:17" x14ac:dyDescent="0.25">
      <c r="A49" s="3"/>
      <c r="B49" s="2" t="s">
        <v>27</v>
      </c>
      <c r="C49" s="4">
        <v>411.49</v>
      </c>
      <c r="D49" s="2">
        <v>145.69999999999999</v>
      </c>
      <c r="E49" s="2">
        <v>81.739999999999995</v>
      </c>
      <c r="F49" s="4">
        <v>25.45</v>
      </c>
      <c r="G49" s="2">
        <v>21.67</v>
      </c>
      <c r="H49" s="2">
        <v>30.3</v>
      </c>
      <c r="I49" s="2">
        <v>1.1299999999999999</v>
      </c>
      <c r="J49" s="2">
        <v>308.19</v>
      </c>
      <c r="K49" s="2">
        <v>12.2</v>
      </c>
      <c r="L49" s="2">
        <v>99.58</v>
      </c>
      <c r="M49" s="2">
        <v>11.75</v>
      </c>
      <c r="N49" s="2">
        <v>98.78</v>
      </c>
      <c r="O49" s="2">
        <v>10.43</v>
      </c>
      <c r="P49" s="2">
        <v>0</v>
      </c>
      <c r="Q49" s="2">
        <v>328.63</v>
      </c>
    </row>
    <row r="50" spans="1:17" x14ac:dyDescent="0.25">
      <c r="A50" s="3"/>
      <c r="B50" s="2" t="s">
        <v>28</v>
      </c>
      <c r="C50" s="4">
        <v>363.91</v>
      </c>
      <c r="D50" s="2">
        <v>169.18</v>
      </c>
      <c r="E50" s="2">
        <v>78.78</v>
      </c>
      <c r="F50" s="4">
        <v>25.89</v>
      </c>
      <c r="G50" s="2">
        <v>21.51</v>
      </c>
      <c r="H50" s="2">
        <v>30.76</v>
      </c>
      <c r="I50" s="2">
        <v>1.19</v>
      </c>
      <c r="J50" s="2">
        <v>322.06</v>
      </c>
      <c r="K50" s="2">
        <v>12.14</v>
      </c>
      <c r="L50" s="2">
        <v>106.65</v>
      </c>
      <c r="M50" s="2">
        <v>12.06</v>
      </c>
      <c r="N50" s="2">
        <v>96.22</v>
      </c>
      <c r="O50" s="2">
        <v>8.86</v>
      </c>
      <c r="P50" s="2">
        <v>0</v>
      </c>
      <c r="Q50" s="2">
        <v>306.63</v>
      </c>
    </row>
    <row r="51" spans="1:17" x14ac:dyDescent="0.25">
      <c r="A51" s="2">
        <v>2011</v>
      </c>
      <c r="B51" s="2" t="s">
        <v>17</v>
      </c>
      <c r="C51" s="4">
        <v>83.09</v>
      </c>
      <c r="D51" s="2">
        <v>220.58</v>
      </c>
      <c r="E51" s="2">
        <v>71.05</v>
      </c>
      <c r="F51" s="4">
        <v>26.63</v>
      </c>
      <c r="G51" s="2">
        <v>21.29</v>
      </c>
      <c r="H51" s="2">
        <v>31.73</v>
      </c>
      <c r="I51" s="2">
        <v>1.48</v>
      </c>
      <c r="J51" s="2">
        <v>364.87</v>
      </c>
      <c r="K51" s="2">
        <v>12.17</v>
      </c>
      <c r="L51" s="2">
        <v>127.83</v>
      </c>
      <c r="M51" s="2">
        <v>12.58</v>
      </c>
      <c r="N51" s="2">
        <v>63.3</v>
      </c>
      <c r="O51" s="2">
        <v>0.43</v>
      </c>
      <c r="P51" s="2">
        <v>0</v>
      </c>
      <c r="Q51" s="2">
        <v>15.65</v>
      </c>
    </row>
    <row r="52" spans="1:17" x14ac:dyDescent="0.25">
      <c r="A52" s="3"/>
      <c r="B52" s="2" t="s">
        <v>18</v>
      </c>
      <c r="C52" s="4">
        <v>105.81</v>
      </c>
      <c r="D52" s="2">
        <v>115.48</v>
      </c>
      <c r="E52" s="2">
        <v>67.709999999999994</v>
      </c>
      <c r="F52" s="4">
        <v>25.98</v>
      </c>
      <c r="G52" s="2">
        <v>21.86</v>
      </c>
      <c r="H52" s="2">
        <v>30.86</v>
      </c>
      <c r="I52" s="2">
        <v>1.44</v>
      </c>
      <c r="J52" s="2">
        <v>285.61</v>
      </c>
      <c r="K52" s="2">
        <v>12.28</v>
      </c>
      <c r="L52" s="2">
        <v>104.44</v>
      </c>
      <c r="M52" s="2">
        <v>12.12</v>
      </c>
      <c r="N52" s="2">
        <v>26.94</v>
      </c>
      <c r="O52" s="2">
        <v>0</v>
      </c>
      <c r="P52" s="2">
        <v>1.1499999999999999</v>
      </c>
      <c r="Q52" s="2">
        <v>-18.309999999999999</v>
      </c>
    </row>
    <row r="53" spans="1:17" x14ac:dyDescent="0.25">
      <c r="A53" s="3"/>
      <c r="B53" s="2" t="s">
        <v>19</v>
      </c>
      <c r="C53" s="4">
        <v>172.51</v>
      </c>
      <c r="D53" s="2">
        <v>109.13</v>
      </c>
      <c r="E53" s="2">
        <v>75.25</v>
      </c>
      <c r="F53" s="4">
        <v>26.16</v>
      </c>
      <c r="G53" s="2">
        <v>22.05</v>
      </c>
      <c r="H53" s="2">
        <v>30.91</v>
      </c>
      <c r="I53" s="2">
        <v>1.46</v>
      </c>
      <c r="J53" s="2">
        <v>306.77</v>
      </c>
      <c r="K53" s="2">
        <v>12.37</v>
      </c>
      <c r="L53" s="2">
        <v>107.8</v>
      </c>
      <c r="M53" s="2">
        <v>12.25</v>
      </c>
      <c r="N53" s="2">
        <v>71.319999999999993</v>
      </c>
      <c r="O53" s="2">
        <v>1.04</v>
      </c>
      <c r="P53" s="2">
        <v>0</v>
      </c>
      <c r="Q53" s="2">
        <v>42.46</v>
      </c>
    </row>
    <row r="54" spans="1:17" x14ac:dyDescent="0.25">
      <c r="A54" s="3"/>
      <c r="B54" s="2" t="s">
        <v>20</v>
      </c>
      <c r="C54" s="4">
        <v>530.98</v>
      </c>
      <c r="D54" s="2">
        <v>114.23</v>
      </c>
      <c r="E54" s="2">
        <v>80.81</v>
      </c>
      <c r="F54" s="4">
        <v>25.4</v>
      </c>
      <c r="G54" s="2">
        <v>21.77</v>
      </c>
      <c r="H54" s="2">
        <v>29.97</v>
      </c>
      <c r="I54" s="2">
        <v>1.33</v>
      </c>
      <c r="J54" s="2">
        <v>303.26</v>
      </c>
      <c r="K54" s="2">
        <v>12.5</v>
      </c>
      <c r="L54" s="2">
        <v>99.96</v>
      </c>
      <c r="M54" s="2">
        <v>11.71</v>
      </c>
      <c r="N54" s="2">
        <v>98.45</v>
      </c>
      <c r="O54" s="2">
        <v>13.84</v>
      </c>
      <c r="P54" s="2">
        <v>0</v>
      </c>
      <c r="Q54" s="2">
        <v>467.43</v>
      </c>
    </row>
    <row r="55" spans="1:17" x14ac:dyDescent="0.25">
      <c r="A55" s="3"/>
      <c r="B55" s="2" t="s">
        <v>21</v>
      </c>
      <c r="C55" s="4">
        <v>551.49</v>
      </c>
      <c r="D55" s="2">
        <v>91.63</v>
      </c>
      <c r="E55" s="2">
        <v>84.46</v>
      </c>
      <c r="F55" s="4">
        <v>25.08</v>
      </c>
      <c r="G55" s="2">
        <v>21.76</v>
      </c>
      <c r="H55" s="2">
        <v>29</v>
      </c>
      <c r="I55" s="2">
        <v>1.01</v>
      </c>
      <c r="J55" s="2">
        <v>278.39999999999998</v>
      </c>
      <c r="K55" s="2">
        <v>12.58</v>
      </c>
      <c r="L55" s="2">
        <v>88.76</v>
      </c>
      <c r="M55" s="2">
        <v>11.49</v>
      </c>
      <c r="N55" s="2">
        <v>99.83</v>
      </c>
      <c r="O55" s="2">
        <v>14.93</v>
      </c>
      <c r="P55" s="2">
        <v>0</v>
      </c>
      <c r="Q55" s="2">
        <v>549.52</v>
      </c>
    </row>
    <row r="56" spans="1:17" x14ac:dyDescent="0.25">
      <c r="A56" s="3"/>
      <c r="B56" s="2" t="s">
        <v>22</v>
      </c>
      <c r="C56" s="4">
        <v>470.92</v>
      </c>
      <c r="D56" s="2">
        <v>121.03</v>
      </c>
      <c r="E56" s="2">
        <v>83.06</v>
      </c>
      <c r="F56" s="4">
        <v>25.11</v>
      </c>
      <c r="G56" s="2">
        <v>21.31</v>
      </c>
      <c r="H56" s="2">
        <v>29.74</v>
      </c>
      <c r="I56" s="2">
        <v>1.1000000000000001</v>
      </c>
      <c r="J56" s="2">
        <v>286.94</v>
      </c>
      <c r="K56" s="2">
        <v>12.64</v>
      </c>
      <c r="L56" s="2">
        <v>91.95</v>
      </c>
      <c r="M56" s="2">
        <v>11.51</v>
      </c>
      <c r="N56" s="2">
        <v>99.14</v>
      </c>
      <c r="O56" s="2">
        <v>12.63</v>
      </c>
      <c r="P56" s="2">
        <v>0</v>
      </c>
      <c r="Q56" s="2">
        <v>483.19</v>
      </c>
    </row>
    <row r="57" spans="1:17" x14ac:dyDescent="0.25">
      <c r="A57" s="3"/>
      <c r="B57" s="2" t="s">
        <v>23</v>
      </c>
      <c r="C57" s="4">
        <v>367.54</v>
      </c>
      <c r="D57" s="2">
        <v>140.43</v>
      </c>
      <c r="E57" s="2">
        <v>81.67</v>
      </c>
      <c r="F57" s="4">
        <v>24.88</v>
      </c>
      <c r="G57" s="2">
        <v>20.99</v>
      </c>
      <c r="H57" s="2">
        <v>29.84</v>
      </c>
      <c r="I57" s="2">
        <v>1.22</v>
      </c>
      <c r="J57" s="2">
        <v>311.48</v>
      </c>
      <c r="K57" s="2">
        <v>12.6</v>
      </c>
      <c r="L57" s="2">
        <v>100.22</v>
      </c>
      <c r="M57" s="2">
        <v>11.35</v>
      </c>
      <c r="N57" s="2">
        <v>98.6</v>
      </c>
      <c r="O57" s="2">
        <v>8.6199999999999992</v>
      </c>
      <c r="P57" s="2">
        <v>0</v>
      </c>
      <c r="Q57" s="2">
        <v>298.10000000000002</v>
      </c>
    </row>
    <row r="58" spans="1:17" x14ac:dyDescent="0.25">
      <c r="A58" s="3"/>
      <c r="B58" s="2" t="s">
        <v>24</v>
      </c>
      <c r="C58" s="4">
        <v>314.83999999999997</v>
      </c>
      <c r="D58" s="2">
        <v>180.8</v>
      </c>
      <c r="E58" s="2">
        <v>78.3</v>
      </c>
      <c r="F58" s="4">
        <v>25.61</v>
      </c>
      <c r="G58" s="2">
        <v>21.14</v>
      </c>
      <c r="H58" s="2">
        <v>30.62</v>
      </c>
      <c r="I58" s="2">
        <v>1.3</v>
      </c>
      <c r="J58" s="2">
        <v>357.32</v>
      </c>
      <c r="K58" s="2">
        <v>12.52</v>
      </c>
      <c r="L58" s="2">
        <v>117.27</v>
      </c>
      <c r="M58" s="2">
        <v>11.86</v>
      </c>
      <c r="N58" s="2">
        <v>96.85</v>
      </c>
      <c r="O58" s="2">
        <v>6.74</v>
      </c>
      <c r="P58" s="2">
        <v>0</v>
      </c>
      <c r="Q58" s="2">
        <v>200.43</v>
      </c>
    </row>
    <row r="59" spans="1:17" x14ac:dyDescent="0.25">
      <c r="A59" s="3"/>
      <c r="B59" s="2" t="s">
        <v>25</v>
      </c>
      <c r="C59" s="4">
        <v>432.22</v>
      </c>
      <c r="D59" s="2">
        <v>151.19999999999999</v>
      </c>
      <c r="E59" s="2">
        <v>77.260000000000005</v>
      </c>
      <c r="F59" s="4">
        <v>25.64</v>
      </c>
      <c r="G59" s="2">
        <v>20.81</v>
      </c>
      <c r="H59" s="2">
        <v>30.86</v>
      </c>
      <c r="I59" s="2">
        <v>1.32</v>
      </c>
      <c r="J59" s="2">
        <v>333.56</v>
      </c>
      <c r="K59" s="2">
        <v>12.41</v>
      </c>
      <c r="L59" s="2">
        <v>110.76</v>
      </c>
      <c r="M59" s="2">
        <v>11.88</v>
      </c>
      <c r="N59" s="2">
        <v>97.17</v>
      </c>
      <c r="O59" s="2">
        <v>10.46</v>
      </c>
      <c r="P59" s="2">
        <v>0</v>
      </c>
      <c r="Q59" s="2">
        <v>304.27</v>
      </c>
    </row>
    <row r="60" spans="1:17" x14ac:dyDescent="0.25">
      <c r="A60" s="3"/>
      <c r="B60" s="2" t="s">
        <v>26</v>
      </c>
      <c r="C60" s="4">
        <v>411.06</v>
      </c>
      <c r="D60" s="2">
        <v>148.19999999999999</v>
      </c>
      <c r="E60" s="2">
        <v>79.14</v>
      </c>
      <c r="F60" s="4">
        <v>25.64</v>
      </c>
      <c r="G60" s="2">
        <v>21.42</v>
      </c>
      <c r="H60" s="2">
        <v>30.88</v>
      </c>
      <c r="I60" s="2">
        <v>1.1000000000000001</v>
      </c>
      <c r="J60" s="2">
        <v>331.88</v>
      </c>
      <c r="K60" s="2">
        <v>12.28</v>
      </c>
      <c r="L60" s="2">
        <v>108.61</v>
      </c>
      <c r="M60" s="2">
        <v>11.88</v>
      </c>
      <c r="N60" s="2">
        <v>98.26</v>
      </c>
      <c r="O60" s="2">
        <v>9.6999999999999993</v>
      </c>
      <c r="P60" s="2">
        <v>0</v>
      </c>
      <c r="Q60" s="2">
        <v>313.20999999999998</v>
      </c>
    </row>
    <row r="61" spans="1:17" x14ac:dyDescent="0.25">
      <c r="A61" s="3"/>
      <c r="B61" s="2" t="s">
        <v>27</v>
      </c>
      <c r="C61" s="4">
        <v>546.78</v>
      </c>
      <c r="D61" s="2">
        <v>142.6</v>
      </c>
      <c r="E61" s="2">
        <v>80.36</v>
      </c>
      <c r="F61" s="4">
        <v>25.47</v>
      </c>
      <c r="G61" s="2">
        <v>21.49</v>
      </c>
      <c r="H61" s="2">
        <v>30.31</v>
      </c>
      <c r="I61" s="2">
        <v>1.1599999999999999</v>
      </c>
      <c r="J61" s="2">
        <v>304.75</v>
      </c>
      <c r="K61" s="2">
        <v>12.2</v>
      </c>
      <c r="L61" s="2">
        <v>99.6</v>
      </c>
      <c r="M61" s="2">
        <v>11.76</v>
      </c>
      <c r="N61" s="2">
        <v>99.67</v>
      </c>
      <c r="O61" s="2">
        <v>14.84</v>
      </c>
      <c r="P61" s="2">
        <v>0</v>
      </c>
      <c r="Q61" s="2">
        <v>504.16</v>
      </c>
    </row>
    <row r="62" spans="1:17" x14ac:dyDescent="0.25">
      <c r="A62" s="3"/>
      <c r="B62" s="2" t="s">
        <v>28</v>
      </c>
      <c r="C62" s="4">
        <v>325.51</v>
      </c>
      <c r="D62" s="2">
        <v>161.22999999999999</v>
      </c>
      <c r="E62" s="2">
        <v>77.88</v>
      </c>
      <c r="F62" s="4">
        <v>25.76</v>
      </c>
      <c r="G62" s="2">
        <v>21.63</v>
      </c>
      <c r="H62" s="2">
        <v>30.5</v>
      </c>
      <c r="I62" s="2">
        <v>1.24</v>
      </c>
      <c r="J62" s="2">
        <v>314.8</v>
      </c>
      <c r="K62" s="2">
        <v>12.14</v>
      </c>
      <c r="L62" s="2">
        <v>105.36</v>
      </c>
      <c r="M62" s="2">
        <v>11.96</v>
      </c>
      <c r="N62" s="2">
        <v>95.02</v>
      </c>
      <c r="O62" s="2">
        <v>7.91</v>
      </c>
      <c r="P62" s="2">
        <v>0</v>
      </c>
      <c r="Q62" s="2">
        <v>227.66</v>
      </c>
    </row>
    <row r="63" spans="1:17" x14ac:dyDescent="0.25">
      <c r="A63" s="2">
        <v>2012</v>
      </c>
      <c r="B63" s="2" t="s">
        <v>17</v>
      </c>
      <c r="C63" s="4">
        <v>38.549999999999997</v>
      </c>
      <c r="D63" s="2">
        <v>177.13</v>
      </c>
      <c r="E63" s="2">
        <v>68.599999999999994</v>
      </c>
      <c r="F63" s="4">
        <v>26.73</v>
      </c>
      <c r="G63" s="2">
        <v>21.51</v>
      </c>
      <c r="H63" s="2">
        <v>31.85</v>
      </c>
      <c r="I63" s="2">
        <v>1.33</v>
      </c>
      <c r="J63" s="2">
        <v>328.94</v>
      </c>
      <c r="K63" s="2">
        <v>12.17</v>
      </c>
      <c r="L63" s="2">
        <v>118.07</v>
      </c>
      <c r="M63" s="2">
        <v>12.66</v>
      </c>
      <c r="N63" s="2">
        <v>38.04</v>
      </c>
      <c r="O63" s="2">
        <v>0</v>
      </c>
      <c r="P63" s="2">
        <v>0.05</v>
      </c>
      <c r="Q63" s="2">
        <v>-0.64</v>
      </c>
    </row>
    <row r="64" spans="1:17" x14ac:dyDescent="0.25">
      <c r="A64" s="3"/>
      <c r="B64" s="2" t="s">
        <v>18</v>
      </c>
      <c r="C64" s="4">
        <v>86.72</v>
      </c>
      <c r="D64" s="2">
        <v>155.57</v>
      </c>
      <c r="E64" s="2">
        <v>67.819999999999993</v>
      </c>
      <c r="F64" s="4">
        <v>26.77</v>
      </c>
      <c r="G64" s="2">
        <v>21.78</v>
      </c>
      <c r="H64" s="2">
        <v>31.63</v>
      </c>
      <c r="I64" s="2">
        <v>1.39</v>
      </c>
      <c r="J64" s="2">
        <v>316.25</v>
      </c>
      <c r="K64" s="2">
        <v>12.28</v>
      </c>
      <c r="L64" s="2">
        <v>114.7</v>
      </c>
      <c r="M64" s="2">
        <v>12.68</v>
      </c>
      <c r="N64" s="2">
        <v>27.57</v>
      </c>
      <c r="O64" s="2">
        <v>0</v>
      </c>
      <c r="P64" s="2">
        <v>0.96</v>
      </c>
      <c r="Q64" s="2">
        <v>-14.17</v>
      </c>
    </row>
    <row r="65" spans="1:17" x14ac:dyDescent="0.25">
      <c r="A65" s="3"/>
      <c r="B65" s="2" t="s">
        <v>19</v>
      </c>
      <c r="C65" s="4">
        <v>545.80999999999995</v>
      </c>
      <c r="D65" s="2">
        <v>91.4</v>
      </c>
      <c r="E65" s="2">
        <v>77.86</v>
      </c>
      <c r="F65" s="4">
        <v>25.52</v>
      </c>
      <c r="G65" s="2">
        <v>21.7</v>
      </c>
      <c r="H65" s="2">
        <v>30.26</v>
      </c>
      <c r="I65" s="2">
        <v>1.1200000000000001</v>
      </c>
      <c r="J65" s="2">
        <v>291.37</v>
      </c>
      <c r="K65" s="2">
        <v>12.37</v>
      </c>
      <c r="L65" s="2">
        <v>98.18</v>
      </c>
      <c r="M65" s="2">
        <v>11.8</v>
      </c>
      <c r="N65" s="2">
        <v>75.98</v>
      </c>
      <c r="O65" s="2">
        <v>11.35</v>
      </c>
      <c r="P65" s="2">
        <v>0.13</v>
      </c>
      <c r="Q65" s="2">
        <v>386.97</v>
      </c>
    </row>
    <row r="66" spans="1:17" x14ac:dyDescent="0.25">
      <c r="A66" s="3"/>
      <c r="B66" s="2" t="s">
        <v>20</v>
      </c>
      <c r="C66" s="4">
        <v>563.77</v>
      </c>
      <c r="D66" s="2">
        <v>99.47</v>
      </c>
      <c r="E66" s="2">
        <v>81.400000000000006</v>
      </c>
      <c r="F66" s="4">
        <v>25.27</v>
      </c>
      <c r="G66" s="2">
        <v>21.52</v>
      </c>
      <c r="H66" s="2">
        <v>30</v>
      </c>
      <c r="I66" s="2">
        <v>1.02</v>
      </c>
      <c r="J66" s="2">
        <v>290.2</v>
      </c>
      <c r="K66" s="2">
        <v>12.5</v>
      </c>
      <c r="L66" s="2">
        <v>93.79</v>
      </c>
      <c r="M66" s="2">
        <v>11.62</v>
      </c>
      <c r="N66" s="2">
        <v>99.64</v>
      </c>
      <c r="O66" s="2">
        <v>15.67</v>
      </c>
      <c r="P66" s="2">
        <v>0</v>
      </c>
      <c r="Q66" s="2">
        <v>502.74</v>
      </c>
    </row>
    <row r="67" spans="1:17" x14ac:dyDescent="0.25">
      <c r="A67" s="3"/>
      <c r="B67" s="2" t="s">
        <v>21</v>
      </c>
      <c r="C67" s="4">
        <v>596.16999999999996</v>
      </c>
      <c r="D67" s="2">
        <v>126.77</v>
      </c>
      <c r="E67" s="2">
        <v>80.599999999999994</v>
      </c>
      <c r="F67" s="4">
        <v>25.34</v>
      </c>
      <c r="G67" s="2">
        <v>21.36</v>
      </c>
      <c r="H67" s="2">
        <v>29.88</v>
      </c>
      <c r="I67" s="2">
        <v>1.08</v>
      </c>
      <c r="J67" s="2">
        <v>305.87</v>
      </c>
      <c r="K67" s="2">
        <v>12.58</v>
      </c>
      <c r="L67" s="2">
        <v>99.31</v>
      </c>
      <c r="M67" s="2">
        <v>11.67</v>
      </c>
      <c r="N67" s="2">
        <v>99.39</v>
      </c>
      <c r="O67" s="2">
        <v>16.03</v>
      </c>
      <c r="P67" s="2">
        <v>0</v>
      </c>
      <c r="Q67" s="2">
        <v>540.16</v>
      </c>
    </row>
    <row r="68" spans="1:17" x14ac:dyDescent="0.25">
      <c r="A68" s="3"/>
      <c r="B68" s="2" t="s">
        <v>22</v>
      </c>
      <c r="C68" s="4">
        <v>444.44</v>
      </c>
      <c r="D68" s="2">
        <v>139</v>
      </c>
      <c r="E68" s="2">
        <v>80.91</v>
      </c>
      <c r="F68" s="4">
        <v>24.79</v>
      </c>
      <c r="G68" s="2">
        <v>20.81</v>
      </c>
      <c r="H68" s="2">
        <v>29.32</v>
      </c>
      <c r="I68" s="2">
        <v>1.1200000000000001</v>
      </c>
      <c r="J68" s="2">
        <v>298.26</v>
      </c>
      <c r="K68" s="2">
        <v>12.64</v>
      </c>
      <c r="L68" s="2">
        <v>96.12</v>
      </c>
      <c r="M68" s="2">
        <v>11.29</v>
      </c>
      <c r="N68" s="2">
        <v>98.13</v>
      </c>
      <c r="O68" s="2">
        <v>11.61</v>
      </c>
      <c r="P68" s="2">
        <v>0</v>
      </c>
      <c r="Q68" s="2">
        <v>419.93</v>
      </c>
    </row>
    <row r="69" spans="1:17" x14ac:dyDescent="0.25">
      <c r="A69" s="3"/>
      <c r="B69" s="2" t="s">
        <v>23</v>
      </c>
      <c r="C69" s="4">
        <v>507.03</v>
      </c>
      <c r="D69" s="2">
        <v>107.77</v>
      </c>
      <c r="E69" s="2">
        <v>82.92</v>
      </c>
      <c r="F69" s="4">
        <v>24.44</v>
      </c>
      <c r="G69" s="2">
        <v>20.82</v>
      </c>
      <c r="H69" s="2">
        <v>28.87</v>
      </c>
      <c r="I69" s="2">
        <v>1</v>
      </c>
      <c r="J69" s="2">
        <v>284.72000000000003</v>
      </c>
      <c r="K69" s="2">
        <v>12.6</v>
      </c>
      <c r="L69" s="2">
        <v>90.28</v>
      </c>
      <c r="M69" s="2">
        <v>11.05</v>
      </c>
      <c r="N69" s="2">
        <v>99.47</v>
      </c>
      <c r="O69" s="2">
        <v>13.44</v>
      </c>
      <c r="P69" s="2">
        <v>0</v>
      </c>
      <c r="Q69" s="2">
        <v>484.05</v>
      </c>
    </row>
    <row r="70" spans="1:17" x14ac:dyDescent="0.25">
      <c r="A70" s="3"/>
      <c r="B70" s="2" t="s">
        <v>24</v>
      </c>
      <c r="C70" s="4">
        <v>359.94</v>
      </c>
      <c r="D70" s="2">
        <v>102.48</v>
      </c>
      <c r="E70" s="2">
        <v>81.739999999999995</v>
      </c>
      <c r="F70" s="4">
        <v>24.76</v>
      </c>
      <c r="G70" s="2">
        <v>21.09</v>
      </c>
      <c r="H70" s="2">
        <v>29.45</v>
      </c>
      <c r="I70" s="2">
        <v>1.07</v>
      </c>
      <c r="J70" s="2">
        <v>292.01</v>
      </c>
      <c r="K70" s="2">
        <v>12.52</v>
      </c>
      <c r="L70" s="2">
        <v>93.89</v>
      </c>
      <c r="M70" s="2">
        <v>11.27</v>
      </c>
      <c r="N70" s="2">
        <v>99.26</v>
      </c>
      <c r="O70" s="2">
        <v>8.58</v>
      </c>
      <c r="P70" s="2">
        <v>0</v>
      </c>
      <c r="Q70" s="2">
        <v>299.95</v>
      </c>
    </row>
    <row r="71" spans="1:17" x14ac:dyDescent="0.25">
      <c r="A71" s="3"/>
      <c r="B71" s="2" t="s">
        <v>25</v>
      </c>
      <c r="C71" s="4">
        <v>274.62</v>
      </c>
      <c r="D71" s="2">
        <v>128.1</v>
      </c>
      <c r="E71" s="2">
        <v>77.94</v>
      </c>
      <c r="F71" s="4">
        <v>25.56</v>
      </c>
      <c r="G71" s="2">
        <v>21.06</v>
      </c>
      <c r="H71" s="2">
        <v>30.76</v>
      </c>
      <c r="I71" s="2">
        <v>1.21</v>
      </c>
      <c r="J71" s="2">
        <v>313.77999999999997</v>
      </c>
      <c r="K71" s="2">
        <v>12.41</v>
      </c>
      <c r="L71" s="2">
        <v>104.21</v>
      </c>
      <c r="M71" s="2">
        <v>11.82</v>
      </c>
      <c r="N71" s="2">
        <v>96.43</v>
      </c>
      <c r="O71" s="2">
        <v>5.68</v>
      </c>
      <c r="P71" s="2">
        <v>0</v>
      </c>
      <c r="Q71" s="2">
        <v>185.84</v>
      </c>
    </row>
    <row r="72" spans="1:17" x14ac:dyDescent="0.25">
      <c r="A72" s="3"/>
      <c r="B72" s="2" t="s">
        <v>26</v>
      </c>
      <c r="C72" s="4">
        <v>471.73</v>
      </c>
      <c r="D72" s="2">
        <v>162.43</v>
      </c>
      <c r="E72" s="2">
        <v>77.12</v>
      </c>
      <c r="F72" s="4">
        <v>26.2</v>
      </c>
      <c r="G72" s="2">
        <v>21.39</v>
      </c>
      <c r="H72" s="2">
        <v>31.12</v>
      </c>
      <c r="I72" s="2">
        <v>0.49</v>
      </c>
      <c r="J72" s="2">
        <v>342.24</v>
      </c>
      <c r="K72" s="2">
        <v>12.28</v>
      </c>
      <c r="L72" s="2">
        <v>111.93</v>
      </c>
      <c r="M72" s="2">
        <v>12.28</v>
      </c>
      <c r="N72" s="2">
        <v>97.18</v>
      </c>
      <c r="O72" s="2">
        <v>11.81</v>
      </c>
      <c r="P72" s="2">
        <v>0</v>
      </c>
      <c r="Q72" s="2">
        <v>338.41</v>
      </c>
    </row>
    <row r="73" spans="1:17" x14ac:dyDescent="0.25">
      <c r="A73" s="3"/>
      <c r="B73" s="2" t="s">
        <v>27</v>
      </c>
      <c r="C73" s="4">
        <v>264.26</v>
      </c>
      <c r="D73" s="2">
        <v>175.03</v>
      </c>
      <c r="E73" s="2">
        <v>74.63</v>
      </c>
      <c r="F73" s="4">
        <v>26.65</v>
      </c>
      <c r="G73" s="2">
        <v>21.83</v>
      </c>
      <c r="H73" s="2">
        <v>31.5</v>
      </c>
      <c r="I73" s="2">
        <v>1.43</v>
      </c>
      <c r="J73" s="2">
        <v>328.21</v>
      </c>
      <c r="K73" s="2">
        <v>12.2</v>
      </c>
      <c r="L73" s="2">
        <v>113.63</v>
      </c>
      <c r="M73" s="2">
        <v>12.6</v>
      </c>
      <c r="N73" s="2">
        <v>91.38</v>
      </c>
      <c r="O73" s="2">
        <v>5.81</v>
      </c>
      <c r="P73" s="2">
        <v>0</v>
      </c>
      <c r="Q73" s="2">
        <v>197.74</v>
      </c>
    </row>
    <row r="74" spans="1:17" x14ac:dyDescent="0.25">
      <c r="A74" s="3"/>
      <c r="B74" s="2" t="s">
        <v>28</v>
      </c>
      <c r="C74" s="4">
        <v>364.17</v>
      </c>
      <c r="D74" s="2">
        <v>193.05</v>
      </c>
      <c r="E74" s="2">
        <v>73.28</v>
      </c>
      <c r="F74" s="4">
        <v>26.75</v>
      </c>
      <c r="G74" s="2">
        <v>21.92</v>
      </c>
      <c r="H74" s="2">
        <v>31.58</v>
      </c>
      <c r="I74" s="2">
        <v>1.38</v>
      </c>
      <c r="J74" s="2">
        <v>337.27</v>
      </c>
      <c r="K74" s="2">
        <v>12.14</v>
      </c>
      <c r="L74" s="2">
        <v>117.68</v>
      </c>
      <c r="M74" s="2">
        <v>12.67</v>
      </c>
      <c r="N74" s="2">
        <v>87.37</v>
      </c>
      <c r="O74" s="2">
        <v>7.69</v>
      </c>
      <c r="P74" s="2">
        <v>0</v>
      </c>
      <c r="Q74" s="2">
        <v>214.13</v>
      </c>
    </row>
    <row r="75" spans="1:17" x14ac:dyDescent="0.25">
      <c r="A75" s="2">
        <v>2013</v>
      </c>
      <c r="B75" s="2" t="s">
        <v>17</v>
      </c>
      <c r="C75" s="4">
        <v>0.76</v>
      </c>
      <c r="D75" s="2">
        <v>183.13</v>
      </c>
      <c r="E75" s="2">
        <v>66.69</v>
      </c>
      <c r="F75" s="4">
        <v>27.61</v>
      </c>
      <c r="G75" s="2">
        <v>22.31</v>
      </c>
      <c r="H75" s="2">
        <v>32.53</v>
      </c>
      <c r="I75" s="2">
        <v>1.31</v>
      </c>
      <c r="J75" s="2">
        <v>333.9</v>
      </c>
      <c r="K75" s="2">
        <v>12.17</v>
      </c>
      <c r="L75" s="2">
        <v>122.19</v>
      </c>
      <c r="M75" s="2">
        <v>13.29</v>
      </c>
      <c r="N75" s="2">
        <v>7.5</v>
      </c>
      <c r="O75" s="2">
        <v>0</v>
      </c>
      <c r="P75" s="2">
        <v>2.4300000000000002</v>
      </c>
      <c r="Q75" s="2">
        <v>-37.520000000000003</v>
      </c>
    </row>
    <row r="76" spans="1:17" x14ac:dyDescent="0.25">
      <c r="A76" s="3"/>
      <c r="B76" s="2" t="s">
        <v>18</v>
      </c>
      <c r="C76" s="4">
        <v>79.27</v>
      </c>
      <c r="D76" s="2">
        <v>106.55</v>
      </c>
      <c r="E76" s="2">
        <v>65.709999999999994</v>
      </c>
      <c r="F76" s="4">
        <v>26.76</v>
      </c>
      <c r="G76" s="2">
        <v>22.07</v>
      </c>
      <c r="H76" s="2">
        <v>31.54</v>
      </c>
      <c r="I76" s="2">
        <v>1.21</v>
      </c>
      <c r="J76" s="2">
        <v>277.68</v>
      </c>
      <c r="K76" s="2">
        <v>12.28</v>
      </c>
      <c r="L76" s="2">
        <v>102.22</v>
      </c>
      <c r="M76" s="2">
        <v>12.67</v>
      </c>
      <c r="N76" s="2">
        <v>9.4499999999999993</v>
      </c>
      <c r="O76" s="2">
        <v>0</v>
      </c>
      <c r="P76" s="2">
        <v>1.71</v>
      </c>
      <c r="Q76" s="2">
        <v>-26.07</v>
      </c>
    </row>
    <row r="77" spans="1:17" x14ac:dyDescent="0.25">
      <c r="A77" s="3"/>
      <c r="B77" s="2" t="s">
        <v>19</v>
      </c>
      <c r="C77" s="4">
        <v>274.55</v>
      </c>
      <c r="D77" s="2">
        <v>115.9</v>
      </c>
      <c r="E77" s="2">
        <v>75.16</v>
      </c>
      <c r="F77" s="4">
        <v>26.92</v>
      </c>
      <c r="G77" s="2">
        <v>22.38</v>
      </c>
      <c r="H77" s="2">
        <v>31.52</v>
      </c>
      <c r="I77" s="2">
        <v>1.1200000000000001</v>
      </c>
      <c r="J77" s="2">
        <v>312.5</v>
      </c>
      <c r="K77" s="2">
        <v>12.37</v>
      </c>
      <c r="L77" s="2">
        <v>107.82</v>
      </c>
      <c r="M77" s="2">
        <v>12.79</v>
      </c>
      <c r="N77" s="2">
        <v>77.319999999999993</v>
      </c>
      <c r="O77" s="2">
        <v>3.12</v>
      </c>
      <c r="P77" s="2">
        <v>0</v>
      </c>
      <c r="Q77" s="2">
        <v>135.96</v>
      </c>
    </row>
    <row r="78" spans="1:17" x14ac:dyDescent="0.25">
      <c r="A78" s="3"/>
      <c r="B78" s="2" t="s">
        <v>20</v>
      </c>
      <c r="C78" s="4">
        <v>605.70000000000005</v>
      </c>
      <c r="D78" s="2">
        <v>133.30000000000001</v>
      </c>
      <c r="E78" s="2">
        <v>75.38</v>
      </c>
      <c r="F78" s="4">
        <v>26.67</v>
      </c>
      <c r="G78" s="2">
        <v>22.11</v>
      </c>
      <c r="H78" s="2">
        <v>31.33</v>
      </c>
      <c r="I78" s="2">
        <v>1.1100000000000001</v>
      </c>
      <c r="J78" s="2">
        <v>317.93</v>
      </c>
      <c r="K78" s="2">
        <v>12.5</v>
      </c>
      <c r="L78" s="2">
        <v>107.79</v>
      </c>
      <c r="M78" s="2">
        <v>12.61</v>
      </c>
      <c r="N78" s="2">
        <v>92.04</v>
      </c>
      <c r="O78" s="2">
        <v>16.489999999999998</v>
      </c>
      <c r="P78" s="2">
        <v>0</v>
      </c>
      <c r="Q78" s="2">
        <v>501.31</v>
      </c>
    </row>
    <row r="79" spans="1:17" x14ac:dyDescent="0.25">
      <c r="A79" s="3"/>
      <c r="B79" s="2" t="s">
        <v>21</v>
      </c>
      <c r="C79" s="4">
        <v>736.64</v>
      </c>
      <c r="D79" s="2">
        <v>117.6</v>
      </c>
      <c r="E79" s="2">
        <v>82.13</v>
      </c>
      <c r="F79" s="4">
        <v>25.61</v>
      </c>
      <c r="G79" s="2">
        <v>21.68</v>
      </c>
      <c r="H79" s="2">
        <v>30.1</v>
      </c>
      <c r="I79" s="2">
        <v>1.19</v>
      </c>
      <c r="J79" s="2">
        <v>299.68</v>
      </c>
      <c r="K79" s="2">
        <v>12.58</v>
      </c>
      <c r="L79" s="2">
        <v>97.87</v>
      </c>
      <c r="M79" s="2">
        <v>11.86</v>
      </c>
      <c r="N79" s="2">
        <v>99.08</v>
      </c>
      <c r="O79" s="2">
        <v>20.67</v>
      </c>
      <c r="P79" s="2">
        <v>0</v>
      </c>
      <c r="Q79" s="2">
        <v>711.93</v>
      </c>
    </row>
    <row r="80" spans="1:17" x14ac:dyDescent="0.25">
      <c r="A80" s="3"/>
      <c r="B80" s="2" t="s">
        <v>22</v>
      </c>
      <c r="C80" s="4">
        <v>451.01</v>
      </c>
      <c r="D80" s="2">
        <v>157.65</v>
      </c>
      <c r="E80" s="2">
        <v>80.95</v>
      </c>
      <c r="F80" s="4">
        <v>25.56</v>
      </c>
      <c r="G80" s="2">
        <v>21.15</v>
      </c>
      <c r="H80" s="2">
        <v>30.16</v>
      </c>
      <c r="I80" s="2">
        <v>0.63</v>
      </c>
      <c r="J80" s="2">
        <v>314.63</v>
      </c>
      <c r="K80" s="2">
        <v>12.64</v>
      </c>
      <c r="L80" s="2">
        <v>100.84</v>
      </c>
      <c r="M80" s="2">
        <v>11.82</v>
      </c>
      <c r="N80" s="2">
        <v>99.23</v>
      </c>
      <c r="O80" s="2">
        <v>11.6</v>
      </c>
      <c r="P80" s="2">
        <v>0</v>
      </c>
      <c r="Q80" s="2">
        <v>386.96</v>
      </c>
    </row>
    <row r="81" spans="1:17" x14ac:dyDescent="0.25">
      <c r="A81" s="3"/>
      <c r="B81" s="2" t="s">
        <v>23</v>
      </c>
      <c r="C81" s="4">
        <v>505.24</v>
      </c>
      <c r="D81" s="2">
        <v>132.07</v>
      </c>
      <c r="E81" s="2">
        <v>80.37</v>
      </c>
      <c r="F81" s="4">
        <v>24.86</v>
      </c>
      <c r="G81" s="2">
        <v>20.37</v>
      </c>
      <c r="H81" s="2">
        <v>29.16</v>
      </c>
      <c r="I81" s="2">
        <v>1.1000000000000001</v>
      </c>
      <c r="J81" s="2">
        <v>301.33999999999997</v>
      </c>
      <c r="K81" s="2">
        <v>12.6</v>
      </c>
      <c r="L81" s="2">
        <v>97.49</v>
      </c>
      <c r="M81" s="2">
        <v>11.34</v>
      </c>
      <c r="N81" s="2">
        <v>99.31</v>
      </c>
      <c r="O81" s="2">
        <v>13.26</v>
      </c>
      <c r="P81" s="2">
        <v>0</v>
      </c>
      <c r="Q81" s="2">
        <v>489.14</v>
      </c>
    </row>
    <row r="82" spans="1:17" x14ac:dyDescent="0.25">
      <c r="A82" s="3"/>
      <c r="B82" s="2" t="s">
        <v>24</v>
      </c>
      <c r="C82" s="4">
        <v>293.22000000000003</v>
      </c>
      <c r="D82" s="2">
        <v>120.28</v>
      </c>
      <c r="E82" s="2">
        <v>82.03</v>
      </c>
      <c r="F82" s="4">
        <v>24.95</v>
      </c>
      <c r="G82" s="2">
        <v>20.97</v>
      </c>
      <c r="H82" s="2">
        <v>29.51</v>
      </c>
      <c r="I82" s="2">
        <v>1.04</v>
      </c>
      <c r="J82" s="2">
        <v>307.60000000000002</v>
      </c>
      <c r="K82" s="2">
        <v>12.52</v>
      </c>
      <c r="L82" s="2">
        <v>98.32</v>
      </c>
      <c r="M82" s="2">
        <v>11.4</v>
      </c>
      <c r="N82" s="2">
        <v>99.12</v>
      </c>
      <c r="O82" s="2">
        <v>6.18</v>
      </c>
      <c r="P82" s="2">
        <v>0</v>
      </c>
      <c r="Q82" s="2">
        <v>209.46</v>
      </c>
    </row>
    <row r="83" spans="1:17" x14ac:dyDescent="0.25">
      <c r="A83" s="3"/>
      <c r="B83" s="2" t="s">
        <v>25</v>
      </c>
      <c r="C83" s="4">
        <v>262.67</v>
      </c>
      <c r="D83" s="2">
        <v>151.93</v>
      </c>
      <c r="E83" s="2">
        <v>78.23</v>
      </c>
      <c r="F83" s="4">
        <v>25.65</v>
      </c>
      <c r="G83" s="2">
        <v>21.2</v>
      </c>
      <c r="H83" s="2">
        <v>30.91</v>
      </c>
      <c r="I83" s="2">
        <v>1.0900000000000001</v>
      </c>
      <c r="J83" s="2">
        <v>334.54</v>
      </c>
      <c r="K83" s="2">
        <v>12.41</v>
      </c>
      <c r="L83" s="2">
        <v>109.38</v>
      </c>
      <c r="M83" s="2">
        <v>11.89</v>
      </c>
      <c r="N83" s="2">
        <v>97.75</v>
      </c>
      <c r="O83" s="2">
        <v>5.1100000000000003</v>
      </c>
      <c r="P83" s="2">
        <v>0</v>
      </c>
      <c r="Q83" s="2">
        <v>164.63</v>
      </c>
    </row>
    <row r="84" spans="1:17" x14ac:dyDescent="0.25">
      <c r="A84" s="3"/>
      <c r="B84" s="2" t="s">
        <v>26</v>
      </c>
      <c r="C84" s="4">
        <v>354.06</v>
      </c>
      <c r="D84" s="2">
        <v>191</v>
      </c>
      <c r="E84" s="2">
        <v>76.23</v>
      </c>
      <c r="F84" s="4">
        <v>26.32</v>
      </c>
      <c r="G84" s="2">
        <v>21.44</v>
      </c>
      <c r="H84" s="2">
        <v>31.23</v>
      </c>
      <c r="I84" s="2">
        <v>1.21</v>
      </c>
      <c r="J84" s="2">
        <v>366.24</v>
      </c>
      <c r="K84" s="2">
        <v>12.28</v>
      </c>
      <c r="L84" s="2">
        <v>121.84</v>
      </c>
      <c r="M84" s="2">
        <v>12.36</v>
      </c>
      <c r="N84" s="2">
        <v>93.51</v>
      </c>
      <c r="O84" s="2">
        <v>7.49</v>
      </c>
      <c r="P84" s="2">
        <v>0</v>
      </c>
      <c r="Q84" s="2">
        <v>247.84</v>
      </c>
    </row>
    <row r="85" spans="1:17" x14ac:dyDescent="0.25">
      <c r="A85" s="3"/>
      <c r="B85" s="2" t="s">
        <v>27</v>
      </c>
      <c r="C85" s="4">
        <v>505.48</v>
      </c>
      <c r="D85" s="2">
        <v>0</v>
      </c>
      <c r="E85" s="2">
        <v>80</v>
      </c>
      <c r="F85" s="4">
        <v>25.77</v>
      </c>
      <c r="G85" s="2">
        <v>21.47</v>
      </c>
      <c r="H85" s="2">
        <v>30.51</v>
      </c>
      <c r="I85" s="2">
        <v>1.21</v>
      </c>
      <c r="J85" s="2">
        <v>188.76</v>
      </c>
      <c r="K85" s="2">
        <v>12.2</v>
      </c>
      <c r="L85" s="2">
        <v>67.14</v>
      </c>
      <c r="M85" s="2">
        <v>11.97</v>
      </c>
      <c r="N85" s="2">
        <v>99.11</v>
      </c>
      <c r="O85" s="2">
        <v>14.65</v>
      </c>
      <c r="P85" s="2">
        <v>0</v>
      </c>
      <c r="Q85" s="2">
        <v>664.64</v>
      </c>
    </row>
    <row r="86" spans="1:17" x14ac:dyDescent="0.25">
      <c r="A86" s="3"/>
      <c r="B86" s="2" t="s">
        <v>28</v>
      </c>
      <c r="C86" s="4">
        <v>152.84</v>
      </c>
      <c r="D86" s="2">
        <v>168.08</v>
      </c>
      <c r="E86" s="2">
        <v>75.23</v>
      </c>
      <c r="F86" s="4">
        <v>26.35</v>
      </c>
      <c r="G86" s="2">
        <v>21.37</v>
      </c>
      <c r="H86" s="2">
        <v>31.04</v>
      </c>
      <c r="I86" s="2">
        <v>1.28</v>
      </c>
      <c r="J86" s="2">
        <v>318.66000000000003</v>
      </c>
      <c r="K86" s="2">
        <v>12.14</v>
      </c>
      <c r="L86" s="2">
        <v>109.19</v>
      </c>
      <c r="M86" s="2">
        <v>12.38</v>
      </c>
      <c r="N86" s="2">
        <v>86.22</v>
      </c>
      <c r="O86" s="2">
        <v>3.11</v>
      </c>
      <c r="P86" s="2">
        <v>0</v>
      </c>
      <c r="Q86" s="2">
        <v>97.29</v>
      </c>
    </row>
    <row r="87" spans="1:17" x14ac:dyDescent="0.25">
      <c r="A87" s="2">
        <v>2014</v>
      </c>
      <c r="B87" s="2" t="s">
        <v>17</v>
      </c>
      <c r="C87" s="4">
        <v>27.7</v>
      </c>
      <c r="D87" s="2">
        <v>206.07</v>
      </c>
      <c r="E87" s="2">
        <v>65.75</v>
      </c>
      <c r="F87" s="4">
        <v>27.56</v>
      </c>
      <c r="G87" s="2">
        <v>21.89</v>
      </c>
      <c r="H87" s="2">
        <v>32.700000000000003</v>
      </c>
      <c r="I87" s="2">
        <v>0</v>
      </c>
      <c r="J87" s="2">
        <v>349.88</v>
      </c>
      <c r="K87" s="2">
        <v>12.17</v>
      </c>
      <c r="L87" s="2">
        <v>119.21</v>
      </c>
      <c r="M87" s="2">
        <v>13.25</v>
      </c>
      <c r="N87" s="2">
        <v>13.68</v>
      </c>
      <c r="O87" s="2">
        <v>0</v>
      </c>
      <c r="P87" s="2">
        <v>1.28</v>
      </c>
      <c r="Q87" s="2">
        <v>-19.23</v>
      </c>
    </row>
    <row r="88" spans="1:17" x14ac:dyDescent="0.25">
      <c r="A88" s="3"/>
      <c r="B88" s="2" t="s">
        <v>18</v>
      </c>
      <c r="C88" s="4">
        <v>106.79</v>
      </c>
      <c r="D88" s="2">
        <v>141.02000000000001</v>
      </c>
      <c r="E88" s="2">
        <v>59.83</v>
      </c>
      <c r="F88" s="4">
        <v>27.48</v>
      </c>
      <c r="G88" s="2">
        <v>21.87</v>
      </c>
      <c r="H88" s="2">
        <v>32.9</v>
      </c>
      <c r="I88" s="2">
        <v>1.63</v>
      </c>
      <c r="J88" s="2">
        <v>302.56</v>
      </c>
      <c r="K88" s="2">
        <v>12.28</v>
      </c>
      <c r="L88" s="2">
        <v>120.77</v>
      </c>
      <c r="M88" s="2">
        <v>13.19</v>
      </c>
      <c r="N88" s="2">
        <v>8.94</v>
      </c>
      <c r="O88" s="2">
        <v>0</v>
      </c>
      <c r="P88" s="2">
        <v>3.42</v>
      </c>
      <c r="Q88" s="2">
        <v>-45.68</v>
      </c>
    </row>
    <row r="89" spans="1:17" x14ac:dyDescent="0.25">
      <c r="A89" s="3"/>
      <c r="B89" s="2" t="s">
        <v>19</v>
      </c>
      <c r="C89" s="4">
        <v>177.46</v>
      </c>
      <c r="D89" s="2">
        <v>110.57</v>
      </c>
      <c r="E89" s="2">
        <v>70.13</v>
      </c>
      <c r="F89" s="4">
        <v>27.34</v>
      </c>
      <c r="G89" s="2">
        <v>22.28</v>
      </c>
      <c r="H89" s="2">
        <v>32.19</v>
      </c>
      <c r="I89" s="2">
        <v>1.51</v>
      </c>
      <c r="J89" s="2">
        <v>306.77</v>
      </c>
      <c r="K89" s="2">
        <v>12.37</v>
      </c>
      <c r="L89" s="2">
        <v>113.85</v>
      </c>
      <c r="M89" s="2">
        <v>13.09</v>
      </c>
      <c r="N89" s="2">
        <v>92.14</v>
      </c>
      <c r="O89" s="2">
        <v>2.29</v>
      </c>
      <c r="P89" s="2">
        <v>0</v>
      </c>
      <c r="Q89" s="2">
        <v>61.52</v>
      </c>
    </row>
    <row r="90" spans="1:17" x14ac:dyDescent="0.25">
      <c r="A90" s="3"/>
      <c r="B90" s="2" t="s">
        <v>20</v>
      </c>
      <c r="C90" s="4">
        <v>590.11</v>
      </c>
      <c r="D90" s="2">
        <v>121.7</v>
      </c>
      <c r="E90" s="2">
        <v>77.7</v>
      </c>
      <c r="F90" s="4">
        <v>26.08</v>
      </c>
      <c r="G90" s="2">
        <v>21.15</v>
      </c>
      <c r="H90" s="2">
        <v>31.05</v>
      </c>
      <c r="I90" s="2">
        <v>1.4</v>
      </c>
      <c r="J90" s="2">
        <v>308.52</v>
      </c>
      <c r="K90" s="2">
        <v>12.5</v>
      </c>
      <c r="L90" s="2">
        <v>104.82</v>
      </c>
      <c r="M90" s="2">
        <v>12.19</v>
      </c>
      <c r="N90" s="2">
        <v>99.1</v>
      </c>
      <c r="O90" s="2">
        <v>15.44</v>
      </c>
      <c r="P90" s="2">
        <v>0</v>
      </c>
      <c r="Q90" s="2">
        <v>430.27</v>
      </c>
    </row>
    <row r="91" spans="1:17" x14ac:dyDescent="0.25">
      <c r="A91" s="3"/>
      <c r="B91" s="2" t="s">
        <v>21</v>
      </c>
      <c r="C91" s="4">
        <v>441.43</v>
      </c>
      <c r="D91" s="2">
        <v>143.6</v>
      </c>
      <c r="E91" s="2">
        <v>76.72</v>
      </c>
      <c r="F91" s="4">
        <v>26.28</v>
      </c>
      <c r="G91" s="2">
        <v>21.47</v>
      </c>
      <c r="H91" s="2">
        <v>30.98</v>
      </c>
      <c r="I91" s="2">
        <v>1.33</v>
      </c>
      <c r="J91" s="2">
        <v>318.85000000000002</v>
      </c>
      <c r="K91" s="2">
        <v>12.58</v>
      </c>
      <c r="L91" s="2">
        <v>109.1</v>
      </c>
      <c r="M91" s="2">
        <v>12.34</v>
      </c>
      <c r="N91" s="2">
        <v>97.75</v>
      </c>
      <c r="O91" s="2">
        <v>10.77</v>
      </c>
      <c r="P91" s="2">
        <v>0</v>
      </c>
      <c r="Q91" s="2">
        <v>356.7</v>
      </c>
    </row>
    <row r="92" spans="1:17" x14ac:dyDescent="0.25">
      <c r="A92" s="3"/>
      <c r="B92" s="2" t="s">
        <v>22</v>
      </c>
      <c r="C92" s="4">
        <v>605.16999999999996</v>
      </c>
      <c r="D92" s="2">
        <v>85.67</v>
      </c>
      <c r="E92" s="2">
        <v>82.92</v>
      </c>
      <c r="F92" s="4">
        <v>24.62</v>
      </c>
      <c r="G92" s="2">
        <v>20.87</v>
      </c>
      <c r="H92" s="2">
        <v>29.25</v>
      </c>
      <c r="I92" s="2">
        <v>1.23</v>
      </c>
      <c r="J92" s="2">
        <v>258.14999999999998</v>
      </c>
      <c r="K92" s="2">
        <v>12.64</v>
      </c>
      <c r="L92" s="2">
        <v>83.96</v>
      </c>
      <c r="M92" s="2">
        <v>11.18</v>
      </c>
      <c r="N92" s="2">
        <v>99.82</v>
      </c>
      <c r="O92" s="2">
        <v>17.32</v>
      </c>
      <c r="P92" s="2">
        <v>0</v>
      </c>
      <c r="Q92" s="2">
        <v>651.09</v>
      </c>
    </row>
    <row r="93" spans="1:17" x14ac:dyDescent="0.25">
      <c r="A93" s="3"/>
      <c r="B93" s="2" t="s">
        <v>23</v>
      </c>
      <c r="C93" s="4">
        <v>345.08</v>
      </c>
      <c r="D93" s="2">
        <v>104.35</v>
      </c>
      <c r="E93" s="2">
        <v>82.89</v>
      </c>
      <c r="F93" s="4">
        <v>24.73</v>
      </c>
      <c r="G93" s="2">
        <v>20.83</v>
      </c>
      <c r="H93" s="2">
        <v>29.44</v>
      </c>
      <c r="I93" s="2">
        <v>1.18</v>
      </c>
      <c r="J93" s="2">
        <v>282.87</v>
      </c>
      <c r="K93" s="2">
        <v>12.6</v>
      </c>
      <c r="L93" s="2">
        <v>91.2</v>
      </c>
      <c r="M93" s="2">
        <v>11.25</v>
      </c>
      <c r="N93" s="2">
        <v>99.44</v>
      </c>
      <c r="O93" s="2">
        <v>8.41</v>
      </c>
      <c r="P93" s="2">
        <v>0</v>
      </c>
      <c r="Q93" s="2">
        <v>309.62</v>
      </c>
    </row>
    <row r="94" spans="1:17" x14ac:dyDescent="0.25">
      <c r="A94" s="3"/>
      <c r="B94" s="2" t="s">
        <v>24</v>
      </c>
      <c r="C94" s="4">
        <v>301.97000000000003</v>
      </c>
      <c r="D94" s="2">
        <v>126.72</v>
      </c>
      <c r="E94" s="2">
        <v>79.72</v>
      </c>
      <c r="F94" s="4">
        <v>25.2</v>
      </c>
      <c r="G94" s="2">
        <v>20.62</v>
      </c>
      <c r="H94" s="2">
        <v>29.58</v>
      </c>
      <c r="I94" s="2">
        <v>1.36</v>
      </c>
      <c r="J94" s="2">
        <v>311.02</v>
      </c>
      <c r="K94" s="2">
        <v>12.52</v>
      </c>
      <c r="L94" s="2">
        <v>102.43</v>
      </c>
      <c r="M94" s="2">
        <v>11.57</v>
      </c>
      <c r="N94" s="2">
        <v>96.97</v>
      </c>
      <c r="O94" s="2">
        <v>6.68</v>
      </c>
      <c r="P94" s="2">
        <v>0</v>
      </c>
      <c r="Q94" s="2">
        <v>232.63</v>
      </c>
    </row>
    <row r="95" spans="1:17" x14ac:dyDescent="0.25">
      <c r="A95" s="3"/>
      <c r="B95" s="2" t="s">
        <v>25</v>
      </c>
      <c r="C95" s="4">
        <v>276.22000000000003</v>
      </c>
      <c r="D95" s="2">
        <v>162.77000000000001</v>
      </c>
      <c r="E95" s="2">
        <v>76.44</v>
      </c>
      <c r="F95" s="4">
        <v>26.19</v>
      </c>
      <c r="G95" s="2">
        <v>21.04</v>
      </c>
      <c r="H95" s="2">
        <v>31.54</v>
      </c>
      <c r="I95" s="2">
        <v>1.43</v>
      </c>
      <c r="J95" s="2">
        <v>343.71</v>
      </c>
      <c r="K95" s="2">
        <v>12.41</v>
      </c>
      <c r="L95" s="2">
        <v>116.02</v>
      </c>
      <c r="M95" s="2">
        <v>12.27</v>
      </c>
      <c r="N95" s="2">
        <v>95.56</v>
      </c>
      <c r="O95" s="2">
        <v>5.6</v>
      </c>
      <c r="P95" s="2">
        <v>0</v>
      </c>
      <c r="Q95" s="2">
        <v>168.94</v>
      </c>
    </row>
    <row r="96" spans="1:17" x14ac:dyDescent="0.25">
      <c r="A96" s="3"/>
      <c r="B96" s="2" t="s">
        <v>26</v>
      </c>
      <c r="C96" s="4">
        <v>334.49</v>
      </c>
      <c r="D96" s="2">
        <v>128.85</v>
      </c>
      <c r="E96" s="2">
        <v>78.540000000000006</v>
      </c>
      <c r="F96" s="4">
        <v>25.71</v>
      </c>
      <c r="G96" s="2">
        <v>21.3</v>
      </c>
      <c r="H96" s="2">
        <v>30.48</v>
      </c>
      <c r="I96" s="2">
        <v>1.35</v>
      </c>
      <c r="J96" s="2">
        <v>313.94</v>
      </c>
      <c r="K96" s="2">
        <v>12.28</v>
      </c>
      <c r="L96" s="2">
        <v>105.06</v>
      </c>
      <c r="M96" s="2">
        <v>11.93</v>
      </c>
      <c r="N96" s="2">
        <v>96.69</v>
      </c>
      <c r="O96" s="2">
        <v>7.08</v>
      </c>
      <c r="P96" s="2">
        <v>0</v>
      </c>
      <c r="Q96" s="2">
        <v>269.79000000000002</v>
      </c>
    </row>
    <row r="97" spans="1:17" x14ac:dyDescent="0.25">
      <c r="A97" s="3"/>
      <c r="B97" s="2" t="s">
        <v>27</v>
      </c>
      <c r="C97" s="4">
        <v>424.2</v>
      </c>
      <c r="D97" s="2">
        <v>143.53</v>
      </c>
      <c r="E97" s="2">
        <v>78.81</v>
      </c>
      <c r="F97" s="4">
        <v>26.17</v>
      </c>
      <c r="G97" s="2">
        <v>21.66</v>
      </c>
      <c r="H97" s="2">
        <v>31.01</v>
      </c>
      <c r="I97" s="2">
        <v>1.48</v>
      </c>
      <c r="J97" s="2">
        <v>305.52</v>
      </c>
      <c r="K97" s="2">
        <v>12.2</v>
      </c>
      <c r="L97" s="2">
        <v>103.39</v>
      </c>
      <c r="M97" s="2">
        <v>12.26</v>
      </c>
      <c r="N97" s="2">
        <v>95.73</v>
      </c>
      <c r="O97" s="2">
        <v>10.58</v>
      </c>
      <c r="P97" s="2">
        <v>0</v>
      </c>
      <c r="Q97" s="2">
        <v>338.81</v>
      </c>
    </row>
    <row r="98" spans="1:17" x14ac:dyDescent="0.25">
      <c r="A98" s="3"/>
      <c r="B98" s="2" t="s">
        <v>28</v>
      </c>
      <c r="C98" s="4">
        <v>204.14</v>
      </c>
      <c r="D98" s="2">
        <v>203.67</v>
      </c>
      <c r="E98" s="2">
        <v>71.63</v>
      </c>
      <c r="F98" s="4">
        <v>26.82</v>
      </c>
      <c r="G98" s="2">
        <v>21.47</v>
      </c>
      <c r="H98" s="2">
        <v>31.57</v>
      </c>
      <c r="I98" s="2">
        <v>1.62</v>
      </c>
      <c r="J98" s="2">
        <v>342.99</v>
      </c>
      <c r="K98" s="2">
        <v>12.14</v>
      </c>
      <c r="L98" s="2">
        <v>122.35</v>
      </c>
      <c r="M98" s="2">
        <v>12.72</v>
      </c>
      <c r="N98" s="2">
        <v>86.33</v>
      </c>
      <c r="O98" s="2">
        <v>3.91</v>
      </c>
      <c r="P98" s="2">
        <v>0</v>
      </c>
      <c r="Q98" s="2">
        <v>123.69</v>
      </c>
    </row>
    <row r="99" spans="1:17" x14ac:dyDescent="0.25">
      <c r="A99" s="2">
        <v>2015</v>
      </c>
      <c r="B99" s="2" t="s">
        <v>17</v>
      </c>
      <c r="C99" s="4">
        <v>163.66</v>
      </c>
      <c r="D99" s="2">
        <v>171.27</v>
      </c>
      <c r="E99" s="2">
        <v>72.2</v>
      </c>
      <c r="F99" s="4">
        <v>26.59</v>
      </c>
      <c r="G99" s="2">
        <v>21.68</v>
      </c>
      <c r="H99" s="2">
        <v>31.54</v>
      </c>
      <c r="I99" s="2">
        <v>1.64</v>
      </c>
      <c r="J99" s="2">
        <v>325.14</v>
      </c>
      <c r="K99" s="2">
        <v>12.17</v>
      </c>
      <c r="L99" s="2">
        <v>117.4</v>
      </c>
      <c r="M99" s="2">
        <v>12.55</v>
      </c>
      <c r="N99" s="2">
        <v>54.52</v>
      </c>
      <c r="O99" s="2">
        <v>0.63</v>
      </c>
      <c r="P99" s="2">
        <v>0</v>
      </c>
      <c r="Q99" s="2">
        <v>19.899999999999999</v>
      </c>
    </row>
    <row r="100" spans="1:17" x14ac:dyDescent="0.25">
      <c r="A100" s="3"/>
      <c r="B100" s="2" t="s">
        <v>18</v>
      </c>
      <c r="C100" s="4">
        <v>28.8</v>
      </c>
      <c r="D100" s="2">
        <v>149.4</v>
      </c>
      <c r="E100" s="2">
        <v>65.900000000000006</v>
      </c>
      <c r="F100" s="4">
        <v>26.45</v>
      </c>
      <c r="G100" s="2">
        <v>21.93</v>
      </c>
      <c r="H100" s="2">
        <v>31.23</v>
      </c>
      <c r="I100" s="2">
        <v>1.46</v>
      </c>
      <c r="J100" s="2">
        <v>313.74</v>
      </c>
      <c r="K100" s="2">
        <v>12.28</v>
      </c>
      <c r="L100" s="2">
        <v>114.93</v>
      </c>
      <c r="M100" s="2">
        <v>12.46</v>
      </c>
      <c r="N100" s="2">
        <v>56.06</v>
      </c>
      <c r="O100" s="2">
        <v>0.34</v>
      </c>
      <c r="P100" s="2">
        <v>0</v>
      </c>
      <c r="Q100" s="2">
        <v>12.74</v>
      </c>
    </row>
    <row r="101" spans="1:17" x14ac:dyDescent="0.25">
      <c r="A101" s="3"/>
      <c r="B101" s="2" t="s">
        <v>19</v>
      </c>
      <c r="C101" s="4">
        <v>177.62</v>
      </c>
      <c r="D101" s="2">
        <v>111.1</v>
      </c>
      <c r="E101" s="2">
        <v>69.34</v>
      </c>
      <c r="F101" s="4">
        <v>27.33</v>
      </c>
      <c r="G101" s="2">
        <v>23.02</v>
      </c>
      <c r="H101" s="2">
        <v>32.07</v>
      </c>
      <c r="I101" s="2">
        <v>1.49</v>
      </c>
      <c r="J101" s="2">
        <v>306.02</v>
      </c>
      <c r="K101" s="2">
        <v>12.37</v>
      </c>
      <c r="L101" s="2">
        <v>115.14</v>
      </c>
      <c r="M101" s="2">
        <v>13.08</v>
      </c>
      <c r="N101" s="2">
        <v>31.98</v>
      </c>
      <c r="O101" s="2">
        <v>0.62</v>
      </c>
      <c r="P101" s="2">
        <v>1.51</v>
      </c>
      <c r="Q101" s="2">
        <v>7.33</v>
      </c>
    </row>
    <row r="102" spans="1:17" x14ac:dyDescent="0.25">
      <c r="A102" s="3"/>
      <c r="B102" s="2" t="s">
        <v>20</v>
      </c>
      <c r="C102" s="4">
        <v>402.71</v>
      </c>
      <c r="D102" s="2">
        <v>120.23</v>
      </c>
      <c r="E102" s="2">
        <v>78.06</v>
      </c>
      <c r="F102" s="4">
        <v>26.13</v>
      </c>
      <c r="G102" s="2">
        <v>21.88</v>
      </c>
      <c r="H102" s="2">
        <v>31.22</v>
      </c>
      <c r="I102" s="2">
        <v>1.39</v>
      </c>
      <c r="J102" s="2">
        <v>308.07</v>
      </c>
      <c r="K102" s="2">
        <v>12.5</v>
      </c>
      <c r="L102" s="2">
        <v>104.78</v>
      </c>
      <c r="M102" s="2">
        <v>12.23</v>
      </c>
      <c r="N102" s="2">
        <v>98.02</v>
      </c>
      <c r="O102" s="2">
        <v>9.74</v>
      </c>
      <c r="P102" s="2">
        <v>0</v>
      </c>
      <c r="Q102" s="2">
        <v>297.47000000000003</v>
      </c>
    </row>
    <row r="103" spans="1:17" x14ac:dyDescent="0.25">
      <c r="A103" s="3"/>
      <c r="B103" s="2" t="s">
        <v>21</v>
      </c>
      <c r="C103" s="4">
        <v>354.47</v>
      </c>
      <c r="D103" s="2">
        <v>124.17</v>
      </c>
      <c r="E103" s="2">
        <v>77.84</v>
      </c>
      <c r="F103" s="4">
        <v>26.18</v>
      </c>
      <c r="G103" s="2">
        <v>22.12</v>
      </c>
      <c r="H103" s="2">
        <v>30.81</v>
      </c>
      <c r="I103" s="2">
        <v>1.27</v>
      </c>
      <c r="J103" s="2">
        <v>304.06</v>
      </c>
      <c r="K103" s="2">
        <v>12.58</v>
      </c>
      <c r="L103" s="2">
        <v>103.55</v>
      </c>
      <c r="M103" s="2">
        <v>12.26</v>
      </c>
      <c r="N103" s="2">
        <v>97.22</v>
      </c>
      <c r="O103" s="2">
        <v>8.09</v>
      </c>
      <c r="P103" s="2">
        <v>0</v>
      </c>
      <c r="Q103" s="2">
        <v>270.99</v>
      </c>
    </row>
    <row r="104" spans="1:17" x14ac:dyDescent="0.25">
      <c r="A104" s="3"/>
      <c r="B104" s="2" t="s">
        <v>22</v>
      </c>
      <c r="C104" s="4">
        <v>428.17</v>
      </c>
      <c r="D104" s="2">
        <v>75.52</v>
      </c>
      <c r="E104" s="2">
        <v>82.71</v>
      </c>
      <c r="F104" s="4">
        <v>24.71</v>
      </c>
      <c r="G104" s="2">
        <v>21.37</v>
      </c>
      <c r="H104" s="2">
        <v>29.21</v>
      </c>
      <c r="I104" s="2">
        <v>0.84</v>
      </c>
      <c r="J104" s="2">
        <v>249.53</v>
      </c>
      <c r="K104" s="2">
        <v>12.64</v>
      </c>
      <c r="L104" s="2">
        <v>80.95</v>
      </c>
      <c r="M104" s="2">
        <v>11.24</v>
      </c>
      <c r="N104" s="2">
        <v>99.61</v>
      </c>
      <c r="O104" s="2">
        <v>11.63</v>
      </c>
      <c r="P104" s="2">
        <v>0</v>
      </c>
      <c r="Q104" s="2">
        <v>472.28</v>
      </c>
    </row>
    <row r="105" spans="1:17" x14ac:dyDescent="0.25">
      <c r="A105" s="3"/>
      <c r="B105" s="2" t="s">
        <v>23</v>
      </c>
      <c r="C105" s="4">
        <v>431.48</v>
      </c>
      <c r="D105" s="2">
        <v>133.03</v>
      </c>
      <c r="E105" s="2">
        <v>81</v>
      </c>
      <c r="F105" s="4">
        <v>25.24</v>
      </c>
      <c r="G105" s="2">
        <v>21.7</v>
      </c>
      <c r="H105" s="2">
        <v>29.74</v>
      </c>
      <c r="I105" s="2">
        <v>0</v>
      </c>
      <c r="J105" s="2">
        <v>305.49</v>
      </c>
      <c r="K105" s="2">
        <v>12.6</v>
      </c>
      <c r="L105" s="2">
        <v>96.98</v>
      </c>
      <c r="M105" s="2">
        <v>11.6</v>
      </c>
      <c r="N105" s="2">
        <v>99.12</v>
      </c>
      <c r="O105" s="2">
        <v>10.83</v>
      </c>
      <c r="P105" s="2">
        <v>0</v>
      </c>
      <c r="Q105" s="2">
        <v>395.27</v>
      </c>
    </row>
    <row r="106" spans="1:17" x14ac:dyDescent="0.25">
      <c r="A106" s="3"/>
      <c r="B106" s="2" t="s">
        <v>24</v>
      </c>
      <c r="C106" s="4">
        <v>304.83</v>
      </c>
      <c r="D106" s="2">
        <v>124.23</v>
      </c>
      <c r="E106" s="2">
        <v>80.08</v>
      </c>
      <c r="F106" s="4">
        <v>25.35</v>
      </c>
      <c r="G106" s="2">
        <v>21.52</v>
      </c>
      <c r="H106" s="2">
        <v>30.15</v>
      </c>
      <c r="I106" s="2">
        <v>0</v>
      </c>
      <c r="J106" s="2">
        <v>311.25</v>
      </c>
      <c r="K106" s="2">
        <v>12.52</v>
      </c>
      <c r="L106" s="2">
        <v>99.27</v>
      </c>
      <c r="M106" s="2">
        <v>11.68</v>
      </c>
      <c r="N106" s="2">
        <v>98.79</v>
      </c>
      <c r="O106" s="2">
        <v>6.73</v>
      </c>
      <c r="P106" s="2">
        <v>0</v>
      </c>
      <c r="Q106" s="2">
        <v>238.11</v>
      </c>
    </row>
    <row r="107" spans="1:17" x14ac:dyDescent="0.25">
      <c r="A107" s="3"/>
      <c r="B107" s="2" t="s">
        <v>25</v>
      </c>
      <c r="C107" s="4">
        <v>333.08</v>
      </c>
      <c r="D107" s="2">
        <v>174.35</v>
      </c>
      <c r="E107" s="2">
        <v>72.03</v>
      </c>
      <c r="F107" s="4">
        <v>27.08</v>
      </c>
      <c r="G107" s="2">
        <v>21.94</v>
      </c>
      <c r="H107" s="2">
        <v>32.17</v>
      </c>
      <c r="I107" s="2">
        <v>0</v>
      </c>
      <c r="J107" s="2">
        <v>351.54</v>
      </c>
      <c r="K107" s="2">
        <v>12.41</v>
      </c>
      <c r="L107" s="2">
        <v>116.49</v>
      </c>
      <c r="M107" s="2">
        <v>12.9</v>
      </c>
      <c r="N107" s="2">
        <v>93.69</v>
      </c>
      <c r="O107" s="2">
        <v>7.03</v>
      </c>
      <c r="P107" s="2">
        <v>0</v>
      </c>
      <c r="Q107" s="2">
        <v>215.12</v>
      </c>
    </row>
    <row r="108" spans="1:17" x14ac:dyDescent="0.25">
      <c r="A108" s="3"/>
      <c r="B108" s="2" t="s">
        <v>26</v>
      </c>
      <c r="C108" s="4">
        <v>373.94</v>
      </c>
      <c r="D108" s="2">
        <v>179.87</v>
      </c>
      <c r="E108" s="2">
        <v>74.45</v>
      </c>
      <c r="F108" s="4">
        <v>26.85</v>
      </c>
      <c r="G108" s="2">
        <v>22.06</v>
      </c>
      <c r="H108" s="2">
        <v>31.9</v>
      </c>
      <c r="I108" s="2">
        <v>0</v>
      </c>
      <c r="J108" s="2">
        <v>357.39</v>
      </c>
      <c r="K108" s="2">
        <v>12.28</v>
      </c>
      <c r="L108" s="2">
        <v>117.26</v>
      </c>
      <c r="M108" s="2">
        <v>12.74</v>
      </c>
      <c r="N108" s="2">
        <v>95.7</v>
      </c>
      <c r="O108" s="2">
        <v>8.33</v>
      </c>
      <c r="P108" s="2">
        <v>0</v>
      </c>
      <c r="Q108" s="2">
        <v>250.1</v>
      </c>
    </row>
    <row r="109" spans="1:17" x14ac:dyDescent="0.25">
      <c r="A109" s="3"/>
      <c r="B109" s="2" t="s">
        <v>27</v>
      </c>
      <c r="C109" s="4">
        <v>345.49</v>
      </c>
      <c r="D109" s="2">
        <v>151.57</v>
      </c>
      <c r="E109" s="2">
        <v>77.819999999999993</v>
      </c>
      <c r="F109" s="4">
        <v>26.3</v>
      </c>
      <c r="G109" s="2">
        <v>22.27</v>
      </c>
      <c r="H109" s="2">
        <v>31.11</v>
      </c>
      <c r="I109" s="2">
        <v>0</v>
      </c>
      <c r="J109" s="2">
        <v>311.69</v>
      </c>
      <c r="K109" s="2">
        <v>12.2</v>
      </c>
      <c r="L109" s="2">
        <v>101.19</v>
      </c>
      <c r="M109" s="2">
        <v>12.35</v>
      </c>
      <c r="N109" s="2">
        <v>98.68</v>
      </c>
      <c r="O109" s="2">
        <v>8.1</v>
      </c>
      <c r="P109" s="2">
        <v>0</v>
      </c>
      <c r="Q109" s="2">
        <v>260.95999999999998</v>
      </c>
    </row>
    <row r="110" spans="1:17" x14ac:dyDescent="0.25">
      <c r="A110" s="3"/>
      <c r="B110" s="2" t="s">
        <v>28</v>
      </c>
      <c r="C110" s="4">
        <v>159.1</v>
      </c>
      <c r="D110" s="2">
        <v>139.19999999999999</v>
      </c>
      <c r="E110" s="2">
        <v>73.260000000000005</v>
      </c>
      <c r="F110" s="4">
        <v>26.72</v>
      </c>
      <c r="G110" s="2">
        <v>21.65</v>
      </c>
      <c r="H110" s="2">
        <v>31.48</v>
      </c>
      <c r="I110" s="2">
        <v>0</v>
      </c>
      <c r="J110" s="2">
        <v>294.76</v>
      </c>
      <c r="K110" s="2">
        <v>12.14</v>
      </c>
      <c r="L110" s="2">
        <v>98.58</v>
      </c>
      <c r="M110" s="2">
        <v>12.65</v>
      </c>
      <c r="N110" s="2">
        <v>87.23</v>
      </c>
      <c r="O110" s="2">
        <v>2.82</v>
      </c>
      <c r="P110" s="2">
        <v>0</v>
      </c>
      <c r="Q110" s="2">
        <v>103.99</v>
      </c>
    </row>
    <row r="111" spans="1:17" x14ac:dyDescent="0.25">
      <c r="A111" s="2">
        <v>2016</v>
      </c>
      <c r="B111" s="2" t="s">
        <v>17</v>
      </c>
      <c r="C111" s="4">
        <v>3.47</v>
      </c>
      <c r="D111" s="2">
        <v>219.85</v>
      </c>
      <c r="E111" s="2">
        <v>64.540000000000006</v>
      </c>
      <c r="F111" s="4">
        <v>28.23</v>
      </c>
      <c r="G111" s="2">
        <v>22.53</v>
      </c>
      <c r="H111" s="2">
        <v>33.56</v>
      </c>
      <c r="I111" s="2">
        <v>0</v>
      </c>
      <c r="J111" s="2">
        <v>362.54</v>
      </c>
      <c r="K111" s="2">
        <v>12.17</v>
      </c>
      <c r="L111" s="2">
        <v>124.78</v>
      </c>
      <c r="M111" s="2">
        <v>13.75</v>
      </c>
      <c r="N111" s="2">
        <v>43.21</v>
      </c>
      <c r="O111" s="2">
        <v>0</v>
      </c>
      <c r="P111" s="2">
        <v>0.73</v>
      </c>
      <c r="Q111" s="2">
        <v>-9.5</v>
      </c>
    </row>
    <row r="112" spans="1:17" x14ac:dyDescent="0.25">
      <c r="A112" s="3"/>
      <c r="B112" s="2" t="s">
        <v>18</v>
      </c>
      <c r="C112" s="4">
        <v>48.21</v>
      </c>
      <c r="D112" s="2">
        <v>120.77</v>
      </c>
      <c r="E112" s="2">
        <v>62.7</v>
      </c>
      <c r="F112" s="4">
        <v>28.76</v>
      </c>
      <c r="G112" s="2">
        <v>23.75</v>
      </c>
      <c r="H112" s="2">
        <v>34.07</v>
      </c>
      <c r="I112" s="2">
        <v>1.4</v>
      </c>
      <c r="J112" s="2">
        <v>288.27</v>
      </c>
      <c r="K112" s="2">
        <v>12.28</v>
      </c>
      <c r="L112" s="2">
        <v>113.93</v>
      </c>
      <c r="M112" s="2">
        <v>14.14</v>
      </c>
      <c r="N112" s="2">
        <v>1.73</v>
      </c>
      <c r="O112" s="2">
        <v>0</v>
      </c>
      <c r="P112" s="2">
        <v>2.27</v>
      </c>
      <c r="Q112" s="2">
        <v>-35.24</v>
      </c>
    </row>
    <row r="113" spans="1:17" x14ac:dyDescent="0.25">
      <c r="A113" s="3"/>
      <c r="B113" s="2" t="s">
        <v>19</v>
      </c>
      <c r="C113" s="4">
        <v>216.47</v>
      </c>
      <c r="D113" s="2">
        <v>109.53</v>
      </c>
      <c r="E113" s="2">
        <v>68</v>
      </c>
      <c r="F113" s="4">
        <v>28.42</v>
      </c>
      <c r="G113" s="2">
        <v>23.74</v>
      </c>
      <c r="H113" s="2">
        <v>33.229999999999997</v>
      </c>
      <c r="I113" s="2">
        <v>1.34</v>
      </c>
      <c r="J113" s="2">
        <v>304.98</v>
      </c>
      <c r="K113" s="2">
        <v>12.37</v>
      </c>
      <c r="L113" s="2">
        <v>115.82</v>
      </c>
      <c r="M113" s="2">
        <v>13.88</v>
      </c>
      <c r="N113" s="2">
        <v>19.48</v>
      </c>
      <c r="O113" s="2">
        <v>1.28</v>
      </c>
      <c r="P113" s="2">
        <v>1.26</v>
      </c>
      <c r="Q113" s="2">
        <v>43.19</v>
      </c>
    </row>
    <row r="114" spans="1:17" x14ac:dyDescent="0.25">
      <c r="A114" s="3"/>
      <c r="B114" s="2" t="s">
        <v>20</v>
      </c>
      <c r="C114" s="4">
        <v>716.27</v>
      </c>
      <c r="D114" s="2">
        <v>105.95</v>
      </c>
      <c r="E114" s="2">
        <v>81.540000000000006</v>
      </c>
      <c r="F114" s="4">
        <v>26.06</v>
      </c>
      <c r="G114" s="2">
        <v>22.21</v>
      </c>
      <c r="H114" s="2">
        <v>30.6</v>
      </c>
      <c r="I114" s="2">
        <v>1.2</v>
      </c>
      <c r="J114" s="2">
        <v>297.20999999999998</v>
      </c>
      <c r="K114" s="2">
        <v>12.5</v>
      </c>
      <c r="L114" s="2">
        <v>98.05</v>
      </c>
      <c r="M114" s="2">
        <v>12.17</v>
      </c>
      <c r="N114" s="2">
        <v>99.67</v>
      </c>
      <c r="O114" s="2">
        <v>20.61</v>
      </c>
      <c r="P114" s="2">
        <v>0</v>
      </c>
      <c r="Q114" s="2">
        <v>640.36</v>
      </c>
    </row>
    <row r="115" spans="1:17" x14ac:dyDescent="0.25">
      <c r="A115" s="3"/>
      <c r="B115" s="2" t="s">
        <v>21</v>
      </c>
      <c r="C115" s="4">
        <v>545.63</v>
      </c>
      <c r="D115" s="2">
        <v>115.73</v>
      </c>
      <c r="E115" s="2">
        <v>81.45</v>
      </c>
      <c r="F115" s="4">
        <v>25.76</v>
      </c>
      <c r="G115" s="2">
        <v>22.01</v>
      </c>
      <c r="H115" s="2">
        <v>30.2</v>
      </c>
      <c r="I115" s="2">
        <v>1.17</v>
      </c>
      <c r="J115" s="2">
        <v>298.74</v>
      </c>
      <c r="K115" s="2">
        <v>12.58</v>
      </c>
      <c r="L115" s="2">
        <v>97.83</v>
      </c>
      <c r="M115" s="2">
        <v>11.96</v>
      </c>
      <c r="N115" s="2">
        <v>98.85</v>
      </c>
      <c r="O115" s="2">
        <v>14.45</v>
      </c>
      <c r="P115" s="2">
        <v>0</v>
      </c>
      <c r="Q115" s="2">
        <v>492.32</v>
      </c>
    </row>
    <row r="116" spans="1:17" x14ac:dyDescent="0.25">
      <c r="A116" s="3"/>
      <c r="B116" s="2" t="s">
        <v>22</v>
      </c>
      <c r="C116" s="4">
        <v>330.91</v>
      </c>
      <c r="D116" s="2">
        <v>114.4</v>
      </c>
      <c r="E116" s="2">
        <v>82.57</v>
      </c>
      <c r="F116" s="4">
        <v>24.88</v>
      </c>
      <c r="G116" s="2">
        <v>21.37</v>
      </c>
      <c r="H116" s="2">
        <v>29.14</v>
      </c>
      <c r="I116" s="2">
        <v>1.17</v>
      </c>
      <c r="J116" s="2">
        <v>280.62</v>
      </c>
      <c r="K116" s="2">
        <v>12.64</v>
      </c>
      <c r="L116" s="2">
        <v>90.58</v>
      </c>
      <c r="M116" s="2">
        <v>11.35</v>
      </c>
      <c r="N116" s="2">
        <v>99.65</v>
      </c>
      <c r="O116" s="2">
        <v>8.01</v>
      </c>
      <c r="P116" s="2">
        <v>0</v>
      </c>
      <c r="Q116" s="2">
        <v>313.88</v>
      </c>
    </row>
    <row r="117" spans="1:17" x14ac:dyDescent="0.25">
      <c r="A117" s="3"/>
      <c r="B117" s="2" t="s">
        <v>23</v>
      </c>
      <c r="C117" s="4">
        <v>423.81</v>
      </c>
      <c r="D117" s="2">
        <v>103.23</v>
      </c>
      <c r="E117" s="2">
        <v>82.98</v>
      </c>
      <c r="F117" s="4">
        <v>24.5</v>
      </c>
      <c r="G117" s="2">
        <v>20.94</v>
      </c>
      <c r="H117" s="2">
        <v>28.7</v>
      </c>
      <c r="I117" s="2">
        <v>1.17</v>
      </c>
      <c r="J117" s="2">
        <v>280.91000000000003</v>
      </c>
      <c r="K117" s="2">
        <v>12.6</v>
      </c>
      <c r="L117" s="2">
        <v>90.01</v>
      </c>
      <c r="M117" s="2">
        <v>11.09</v>
      </c>
      <c r="N117" s="2">
        <v>98.15</v>
      </c>
      <c r="O117" s="2">
        <v>10.85</v>
      </c>
      <c r="P117" s="2">
        <v>0</v>
      </c>
      <c r="Q117" s="2">
        <v>393.34</v>
      </c>
    </row>
    <row r="118" spans="1:17" x14ac:dyDescent="0.25">
      <c r="A118" s="3"/>
      <c r="B118" s="2" t="s">
        <v>24</v>
      </c>
      <c r="C118" s="4">
        <v>698.71</v>
      </c>
      <c r="D118" s="2">
        <v>153.72999999999999</v>
      </c>
      <c r="E118" s="2">
        <v>78.81</v>
      </c>
      <c r="F118" s="4">
        <v>25.48</v>
      </c>
      <c r="G118" s="2">
        <v>21.23</v>
      </c>
      <c r="H118" s="2">
        <v>30.26</v>
      </c>
      <c r="I118" s="2">
        <v>1.42</v>
      </c>
      <c r="J118" s="2">
        <v>335.48</v>
      </c>
      <c r="K118" s="2">
        <v>12.52</v>
      </c>
      <c r="L118" s="2">
        <v>111.19</v>
      </c>
      <c r="M118" s="2">
        <v>11.77</v>
      </c>
      <c r="N118" s="2">
        <v>99.21</v>
      </c>
      <c r="O118" s="2">
        <v>18.87</v>
      </c>
      <c r="P118" s="2">
        <v>0</v>
      </c>
      <c r="Q118" s="2">
        <v>527.48</v>
      </c>
    </row>
    <row r="119" spans="1:17" x14ac:dyDescent="0.25">
      <c r="A119" s="3"/>
      <c r="B119" s="2" t="s">
        <v>25</v>
      </c>
      <c r="C119" s="4">
        <v>376.48</v>
      </c>
      <c r="D119" s="2">
        <v>142.97</v>
      </c>
      <c r="E119" s="2">
        <v>76.86</v>
      </c>
      <c r="F119" s="4">
        <v>26.02</v>
      </c>
      <c r="G119" s="2">
        <v>21.45</v>
      </c>
      <c r="H119" s="2">
        <v>30.92</v>
      </c>
      <c r="I119" s="2">
        <v>1.32</v>
      </c>
      <c r="J119" s="2">
        <v>326.81</v>
      </c>
      <c r="K119" s="2">
        <v>12.41</v>
      </c>
      <c r="L119" s="2">
        <v>109.78</v>
      </c>
      <c r="M119" s="2">
        <v>12.15</v>
      </c>
      <c r="N119" s="2">
        <v>97.9</v>
      </c>
      <c r="O119" s="2">
        <v>8.89</v>
      </c>
      <c r="P119" s="2">
        <v>0</v>
      </c>
      <c r="Q119" s="2">
        <v>259.39</v>
      </c>
    </row>
    <row r="120" spans="1:17" x14ac:dyDescent="0.25">
      <c r="A120" s="3"/>
      <c r="B120" s="2" t="s">
        <v>26</v>
      </c>
      <c r="C120" s="4">
        <v>451.94</v>
      </c>
      <c r="D120" s="2">
        <v>150.87</v>
      </c>
      <c r="E120" s="2">
        <v>78.319999999999993</v>
      </c>
      <c r="F120" s="4">
        <v>26.13</v>
      </c>
      <c r="G120" s="2">
        <v>21.66</v>
      </c>
      <c r="H120" s="2">
        <v>31.09</v>
      </c>
      <c r="I120" s="2">
        <v>0</v>
      </c>
      <c r="J120" s="2">
        <v>333.66</v>
      </c>
      <c r="K120" s="2">
        <v>12.28</v>
      </c>
      <c r="L120" s="2">
        <v>107.64</v>
      </c>
      <c r="M120" s="2">
        <v>12.23</v>
      </c>
      <c r="N120" s="2">
        <v>99.44</v>
      </c>
      <c r="O120" s="2">
        <v>11.23</v>
      </c>
      <c r="P120" s="2">
        <v>0</v>
      </c>
      <c r="Q120" s="2">
        <v>360.36</v>
      </c>
    </row>
    <row r="121" spans="1:17" x14ac:dyDescent="0.25">
      <c r="A121" s="3"/>
      <c r="B121" s="2" t="s">
        <v>27</v>
      </c>
      <c r="C121" s="4">
        <v>529.79</v>
      </c>
      <c r="D121" s="2">
        <v>130.88</v>
      </c>
      <c r="E121" s="2">
        <v>79.569999999999993</v>
      </c>
      <c r="F121" s="4">
        <v>25.95</v>
      </c>
      <c r="G121" s="2">
        <v>21.78</v>
      </c>
      <c r="H121" s="2">
        <v>30.54</v>
      </c>
      <c r="I121" s="2">
        <v>0</v>
      </c>
      <c r="J121" s="2">
        <v>295.32</v>
      </c>
      <c r="K121" s="2">
        <v>12.2</v>
      </c>
      <c r="L121" s="2">
        <v>95.29</v>
      </c>
      <c r="M121" s="2">
        <v>12.1</v>
      </c>
      <c r="N121" s="2">
        <v>97.91</v>
      </c>
      <c r="O121" s="2">
        <v>14.36</v>
      </c>
      <c r="P121" s="2">
        <v>0</v>
      </c>
      <c r="Q121" s="2">
        <v>450.34</v>
      </c>
    </row>
    <row r="122" spans="1:17" x14ac:dyDescent="0.25">
      <c r="A122" s="3"/>
      <c r="B122" s="2" t="s">
        <v>28</v>
      </c>
      <c r="C122" s="4">
        <v>432.17</v>
      </c>
      <c r="D122" s="2">
        <v>90.6</v>
      </c>
      <c r="E122" s="2">
        <v>75.08</v>
      </c>
      <c r="F122" s="4">
        <v>25.91</v>
      </c>
      <c r="G122" s="2">
        <v>20.87</v>
      </c>
      <c r="H122" s="2">
        <v>30.55</v>
      </c>
      <c r="I122" s="2">
        <v>0</v>
      </c>
      <c r="J122" s="2">
        <v>258.26</v>
      </c>
      <c r="K122" s="2">
        <v>12.14</v>
      </c>
      <c r="L122" s="2">
        <v>85.8</v>
      </c>
      <c r="M122" s="2">
        <v>12.07</v>
      </c>
      <c r="N122" s="2">
        <v>91.17</v>
      </c>
      <c r="O122" s="2">
        <v>11.22</v>
      </c>
      <c r="P122" s="2">
        <v>0</v>
      </c>
      <c r="Q122" s="2">
        <v>440.22</v>
      </c>
    </row>
    <row r="123" spans="1:17" x14ac:dyDescent="0.25">
      <c r="C123" s="5">
        <f>MIN(C3:C122)</f>
        <v>0.42</v>
      </c>
      <c r="F123" s="5">
        <f>MIN(F3:F122)</f>
        <v>23.93</v>
      </c>
    </row>
    <row r="124" spans="1:17" x14ac:dyDescent="0.25">
      <c r="C124" s="5">
        <f>MAX(C3:C122)</f>
        <v>736.64</v>
      </c>
      <c r="F124" s="5">
        <f>MAX(F3:F122)</f>
        <v>28.76</v>
      </c>
    </row>
  </sheetData>
  <sheetProtection algorithmName="SHA-512" hashValue="9DFokl00jjrM56MF093hEFGBIo1z5gN5zp/EQKoTPJqkBwubuc5XjrKFkK/4VI1ZB7S63JVNytO9wcBqGe8HXA==" saltValue="CQu4o5NbqxLaquwS8MGocg==" spinCount="100000" sheet="1" objects="1" scenarios="1" selectLockedCells="1" selectUnlockedCells="1"/>
  <mergeCells count="1">
    <mergeCell ref="A1:Q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U81"/>
  <sheetViews>
    <sheetView topLeftCell="I54" zoomScaleNormal="100" workbookViewId="0">
      <selection activeCell="Q66" sqref="Q66"/>
    </sheetView>
  </sheetViews>
  <sheetFormatPr baseColWidth="10" defaultRowHeight="15" x14ac:dyDescent="0.25"/>
  <cols>
    <col min="1" max="1" width="11.42578125" style="7"/>
    <col min="2" max="2" width="12.28515625" style="7" customWidth="1"/>
    <col min="3" max="3" width="11.85546875" style="7" bestFit="1" customWidth="1"/>
    <col min="4" max="4" width="14.28515625" style="7" bestFit="1" customWidth="1"/>
    <col min="5" max="5" width="11.42578125" style="7"/>
    <col min="6" max="6" width="14.140625" style="7" customWidth="1"/>
    <col min="7" max="7" width="11.42578125" style="7"/>
    <col min="8" max="8" width="14.28515625" style="7" bestFit="1" customWidth="1"/>
    <col min="9" max="9" width="11.42578125" style="7"/>
    <col min="10" max="10" width="13.42578125" style="7" customWidth="1"/>
    <col min="11" max="11" width="12.85546875" style="7" customWidth="1"/>
    <col min="12" max="12" width="14.28515625" style="7" bestFit="1" customWidth="1"/>
    <col min="13" max="13" width="12.42578125" style="7" customWidth="1"/>
    <col min="14" max="14" width="15" style="7" customWidth="1"/>
    <col min="15" max="15" width="11.42578125" style="7"/>
    <col min="16" max="16" width="14.7109375" style="7" customWidth="1"/>
    <col min="17" max="17" width="34.5703125" style="7" customWidth="1"/>
    <col min="18" max="16384" width="11.42578125" style="7"/>
  </cols>
  <sheetData>
    <row r="3" spans="2:14" ht="15.75" thickBot="1" x14ac:dyDescent="0.3"/>
    <row r="4" spans="2:14" ht="15.75" thickBot="1" x14ac:dyDescent="0.3">
      <c r="B4" s="151" t="s">
        <v>66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3"/>
    </row>
    <row r="5" spans="2:14" x14ac:dyDescent="0.25">
      <c r="B5" s="8" t="s">
        <v>31</v>
      </c>
      <c r="C5" s="9" t="s">
        <v>32</v>
      </c>
      <c r="D5" s="9" t="s">
        <v>33</v>
      </c>
      <c r="E5" s="9" t="s">
        <v>34</v>
      </c>
      <c r="F5" s="9" t="s">
        <v>35</v>
      </c>
      <c r="G5" s="9" t="s">
        <v>36</v>
      </c>
      <c r="H5" s="9" t="s">
        <v>37</v>
      </c>
      <c r="I5" s="9" t="s">
        <v>38</v>
      </c>
      <c r="J5" s="9" t="s">
        <v>39</v>
      </c>
      <c r="K5" s="9" t="s">
        <v>40</v>
      </c>
      <c r="L5" s="9" t="s">
        <v>41</v>
      </c>
      <c r="M5" s="9" t="s">
        <v>42</v>
      </c>
      <c r="N5" s="10" t="s">
        <v>43</v>
      </c>
    </row>
    <row r="6" spans="2:14" x14ac:dyDescent="0.25">
      <c r="B6" s="11">
        <v>2007</v>
      </c>
      <c r="C6" s="50">
        <v>27.95</v>
      </c>
      <c r="D6" s="50">
        <v>28.35</v>
      </c>
      <c r="E6" s="50">
        <v>27.2</v>
      </c>
      <c r="F6" s="50">
        <v>26.41</v>
      </c>
      <c r="G6" s="50">
        <v>25.27</v>
      </c>
      <c r="H6" s="50">
        <v>23.93</v>
      </c>
      <c r="I6" s="50">
        <v>24.93</v>
      </c>
      <c r="J6" s="50">
        <v>24.49</v>
      </c>
      <c r="K6" s="50">
        <v>25.44</v>
      </c>
      <c r="L6" s="50">
        <v>25.71</v>
      </c>
      <c r="M6" s="50">
        <v>26.25</v>
      </c>
      <c r="N6" s="51">
        <v>26.3</v>
      </c>
    </row>
    <row r="7" spans="2:14" x14ac:dyDescent="0.25">
      <c r="B7" s="11">
        <v>2008</v>
      </c>
      <c r="C7" s="50">
        <v>27.01</v>
      </c>
      <c r="D7" s="50">
        <v>27.39</v>
      </c>
      <c r="E7" s="50">
        <v>27.96</v>
      </c>
      <c r="F7" s="50">
        <v>26.37</v>
      </c>
      <c r="G7" s="50">
        <v>25.15</v>
      </c>
      <c r="H7" s="50">
        <v>24.61</v>
      </c>
      <c r="I7" s="50">
        <v>24.52</v>
      </c>
      <c r="J7" s="50">
        <v>25.73</v>
      </c>
      <c r="K7" s="50">
        <v>25.68</v>
      </c>
      <c r="L7" s="50">
        <v>25.66</v>
      </c>
      <c r="M7" s="50">
        <v>25.65</v>
      </c>
      <c r="N7" s="51">
        <v>25.99</v>
      </c>
    </row>
    <row r="8" spans="2:14" x14ac:dyDescent="0.25">
      <c r="B8" s="11">
        <v>2009</v>
      </c>
      <c r="C8" s="50">
        <v>25.87</v>
      </c>
      <c r="D8" s="50">
        <v>25.85</v>
      </c>
      <c r="E8" s="50">
        <v>26.6</v>
      </c>
      <c r="F8" s="50">
        <v>25.86</v>
      </c>
      <c r="G8" s="50">
        <v>26.09</v>
      </c>
      <c r="H8" s="50">
        <v>25.13</v>
      </c>
      <c r="I8" s="50">
        <v>24.37</v>
      </c>
      <c r="J8" s="50">
        <v>25.66</v>
      </c>
      <c r="K8" s="50">
        <v>26.09</v>
      </c>
      <c r="L8" s="50">
        <v>26.26</v>
      </c>
      <c r="M8" s="50">
        <v>26.61</v>
      </c>
      <c r="N8" s="51">
        <v>27.26</v>
      </c>
    </row>
    <row r="9" spans="2:14" x14ac:dyDescent="0.25">
      <c r="B9" s="11">
        <v>2010</v>
      </c>
      <c r="C9" s="50">
        <v>28.51</v>
      </c>
      <c r="D9" s="50">
        <v>27.95</v>
      </c>
      <c r="E9" s="50">
        <v>27.12</v>
      </c>
      <c r="F9" s="50">
        <v>26.01</v>
      </c>
      <c r="G9" s="50">
        <v>25.72</v>
      </c>
      <c r="H9" s="50">
        <v>25</v>
      </c>
      <c r="I9" s="50">
        <v>24.64</v>
      </c>
      <c r="J9" s="50">
        <v>25.07</v>
      </c>
      <c r="K9" s="50">
        <v>25.94</v>
      </c>
      <c r="L9" s="50">
        <v>25.84</v>
      </c>
      <c r="M9" s="50">
        <v>25.45</v>
      </c>
      <c r="N9" s="51">
        <v>25.89</v>
      </c>
    </row>
    <row r="10" spans="2:14" x14ac:dyDescent="0.25">
      <c r="B10" s="11">
        <v>2011</v>
      </c>
      <c r="C10" s="50">
        <v>26.63</v>
      </c>
      <c r="D10" s="50">
        <v>25.98</v>
      </c>
      <c r="E10" s="50">
        <v>26.16</v>
      </c>
      <c r="F10" s="50">
        <v>25.4</v>
      </c>
      <c r="G10" s="50">
        <v>25.08</v>
      </c>
      <c r="H10" s="50">
        <v>25.11</v>
      </c>
      <c r="I10" s="50">
        <v>24.88</v>
      </c>
      <c r="J10" s="50">
        <v>25.61</v>
      </c>
      <c r="K10" s="50">
        <v>25.64</v>
      </c>
      <c r="L10" s="50">
        <v>25.64</v>
      </c>
      <c r="M10" s="50">
        <v>25.47</v>
      </c>
      <c r="N10" s="51">
        <v>25.76</v>
      </c>
    </row>
    <row r="11" spans="2:14" x14ac:dyDescent="0.25">
      <c r="B11" s="11">
        <v>2012</v>
      </c>
      <c r="C11" s="50">
        <v>26.73</v>
      </c>
      <c r="D11" s="50">
        <v>26.77</v>
      </c>
      <c r="E11" s="50">
        <v>25.52</v>
      </c>
      <c r="F11" s="50">
        <v>25.27</v>
      </c>
      <c r="G11" s="50">
        <v>25.34</v>
      </c>
      <c r="H11" s="50">
        <v>24.79</v>
      </c>
      <c r="I11" s="50">
        <v>24.44</v>
      </c>
      <c r="J11" s="50">
        <v>24.76</v>
      </c>
      <c r="K11" s="50">
        <v>25.56</v>
      </c>
      <c r="L11" s="50">
        <v>26.2</v>
      </c>
      <c r="M11" s="50">
        <v>26.65</v>
      </c>
      <c r="N11" s="51">
        <v>26.75</v>
      </c>
    </row>
    <row r="12" spans="2:14" x14ac:dyDescent="0.25">
      <c r="B12" s="11">
        <v>2013</v>
      </c>
      <c r="C12" s="50">
        <v>27.61</v>
      </c>
      <c r="D12" s="50">
        <v>26.76</v>
      </c>
      <c r="E12" s="50">
        <v>26.92</v>
      </c>
      <c r="F12" s="50">
        <v>26.67</v>
      </c>
      <c r="G12" s="50">
        <v>25.61</v>
      </c>
      <c r="H12" s="50">
        <v>25.56</v>
      </c>
      <c r="I12" s="50">
        <v>24.86</v>
      </c>
      <c r="J12" s="50">
        <v>24.95</v>
      </c>
      <c r="K12" s="50">
        <v>25.65</v>
      </c>
      <c r="L12" s="50">
        <v>26.32</v>
      </c>
      <c r="M12" s="50">
        <v>25.77</v>
      </c>
      <c r="N12" s="51">
        <v>26.35</v>
      </c>
    </row>
    <row r="13" spans="2:14" x14ac:dyDescent="0.25">
      <c r="B13" s="11">
        <v>2014</v>
      </c>
      <c r="C13" s="50">
        <v>27.56</v>
      </c>
      <c r="D13" s="50">
        <v>27.48</v>
      </c>
      <c r="E13" s="50">
        <v>27.34</v>
      </c>
      <c r="F13" s="50">
        <v>26.08</v>
      </c>
      <c r="G13" s="50">
        <v>26.28</v>
      </c>
      <c r="H13" s="50">
        <v>24.62</v>
      </c>
      <c r="I13" s="50">
        <v>24.73</v>
      </c>
      <c r="J13" s="50">
        <v>25.2</v>
      </c>
      <c r="K13" s="50">
        <v>26.19</v>
      </c>
      <c r="L13" s="50">
        <v>25.71</v>
      </c>
      <c r="M13" s="50">
        <v>26.17</v>
      </c>
      <c r="N13" s="51">
        <v>26.82</v>
      </c>
    </row>
    <row r="14" spans="2:14" x14ac:dyDescent="0.25">
      <c r="B14" s="11">
        <v>2015</v>
      </c>
      <c r="C14" s="50">
        <v>26.59</v>
      </c>
      <c r="D14" s="50">
        <v>26.45</v>
      </c>
      <c r="E14" s="50">
        <v>27.33</v>
      </c>
      <c r="F14" s="50">
        <v>26.13</v>
      </c>
      <c r="G14" s="50">
        <v>26.18</v>
      </c>
      <c r="H14" s="50">
        <v>24.71</v>
      </c>
      <c r="I14" s="50">
        <v>25.24</v>
      </c>
      <c r="J14" s="50">
        <v>25.35</v>
      </c>
      <c r="K14" s="50">
        <v>27.08</v>
      </c>
      <c r="L14" s="50">
        <v>26.85</v>
      </c>
      <c r="M14" s="50">
        <v>26.3</v>
      </c>
      <c r="N14" s="51">
        <v>26.72</v>
      </c>
    </row>
    <row r="15" spans="2:14" ht="15.75" thickBot="1" x14ac:dyDescent="0.3">
      <c r="B15" s="14">
        <v>2016</v>
      </c>
      <c r="C15" s="52">
        <v>28.23</v>
      </c>
      <c r="D15" s="52">
        <v>28.76</v>
      </c>
      <c r="E15" s="52">
        <v>28.42</v>
      </c>
      <c r="F15" s="52">
        <v>26.06</v>
      </c>
      <c r="G15" s="52">
        <v>25.76</v>
      </c>
      <c r="H15" s="52">
        <v>24.88</v>
      </c>
      <c r="I15" s="52">
        <v>24.5</v>
      </c>
      <c r="J15" s="52">
        <v>25.48</v>
      </c>
      <c r="K15" s="52">
        <v>26.02</v>
      </c>
      <c r="L15" s="52">
        <v>26.13</v>
      </c>
      <c r="M15" s="52">
        <v>25.95</v>
      </c>
      <c r="N15" s="53">
        <v>25.91</v>
      </c>
    </row>
    <row r="16" spans="2:14" ht="15.75" thickBot="1" x14ac:dyDescent="0.3"/>
    <row r="17" spans="2:21" ht="15.75" thickBot="1" x14ac:dyDescent="0.3">
      <c r="B17" s="151" t="s">
        <v>67</v>
      </c>
      <c r="C17" s="152"/>
      <c r="D17" s="153"/>
      <c r="F17" s="136" t="s">
        <v>68</v>
      </c>
      <c r="G17" s="137"/>
      <c r="H17" s="138"/>
      <c r="J17" s="124" t="s">
        <v>44</v>
      </c>
      <c r="K17" s="125"/>
      <c r="L17" s="126"/>
      <c r="M17" s="15"/>
      <c r="N17" s="136" t="s">
        <v>45</v>
      </c>
      <c r="O17" s="137"/>
      <c r="P17" s="138"/>
    </row>
    <row r="18" spans="2:21" ht="45" x14ac:dyDescent="0.25">
      <c r="B18" s="16" t="s">
        <v>48</v>
      </c>
      <c r="C18" s="17" t="s">
        <v>49</v>
      </c>
      <c r="D18" s="18" t="s">
        <v>50</v>
      </c>
      <c r="F18" s="19" t="s">
        <v>48</v>
      </c>
      <c r="G18" s="20" t="s">
        <v>51</v>
      </c>
      <c r="H18" s="21" t="s">
        <v>50</v>
      </c>
      <c r="J18" s="19" t="s">
        <v>48</v>
      </c>
      <c r="K18" s="20" t="s">
        <v>51</v>
      </c>
      <c r="L18" s="21" t="s">
        <v>50</v>
      </c>
      <c r="M18" s="15"/>
      <c r="N18" s="19" t="s">
        <v>48</v>
      </c>
      <c r="O18" s="20" t="s">
        <v>51</v>
      </c>
      <c r="P18" s="21" t="s">
        <v>50</v>
      </c>
    </row>
    <row r="19" spans="2:21" x14ac:dyDescent="0.25">
      <c r="B19" s="22" t="s">
        <v>32</v>
      </c>
      <c r="C19" s="13">
        <f>C6</f>
        <v>27.95</v>
      </c>
      <c r="D19" s="23">
        <f t="shared" ref="D19:D30" si="0">ROUND(10^((C19-20.348)/17.5683),2)</f>
        <v>2.71</v>
      </c>
      <c r="E19" s="24"/>
      <c r="F19" s="22" t="s">
        <v>32</v>
      </c>
      <c r="G19" s="13">
        <f>C7</f>
        <v>27.01</v>
      </c>
      <c r="H19" s="25">
        <f>ROUND(10^((G19-20.348)/17.5683),2)</f>
        <v>2.39</v>
      </c>
      <c r="J19" s="19" t="s">
        <v>32</v>
      </c>
      <c r="K19" s="13">
        <f>C8</f>
        <v>25.87</v>
      </c>
      <c r="L19" s="25">
        <f>ROUND(10^((K19-20.348)/17.5683),2)</f>
        <v>2.06</v>
      </c>
      <c r="N19" s="19" t="s">
        <v>32</v>
      </c>
      <c r="O19" s="13">
        <f>C9</f>
        <v>28.51</v>
      </c>
      <c r="P19" s="23">
        <f>10^((O19-20.348)/17.5683)</f>
        <v>2.9146525054491552</v>
      </c>
    </row>
    <row r="20" spans="2:21" x14ac:dyDescent="0.25">
      <c r="B20" s="22" t="s">
        <v>33</v>
      </c>
      <c r="C20" s="13">
        <f>D6</f>
        <v>28.35</v>
      </c>
      <c r="D20" s="23">
        <f t="shared" si="0"/>
        <v>2.85</v>
      </c>
      <c r="E20" s="24"/>
      <c r="F20" s="22" t="s">
        <v>33</v>
      </c>
      <c r="G20" s="13">
        <f>D7</f>
        <v>27.39</v>
      </c>
      <c r="H20" s="25">
        <f t="shared" ref="H20:H30" si="1">ROUND(10^((G20-20.348)/17.5683),2)</f>
        <v>2.52</v>
      </c>
      <c r="J20" s="19" t="s">
        <v>33</v>
      </c>
      <c r="K20" s="13">
        <f>D8</f>
        <v>25.85</v>
      </c>
      <c r="L20" s="25">
        <f t="shared" ref="L20:L30" si="2">10^((K20-20.348)/17.5683)</f>
        <v>2.0567320330094625</v>
      </c>
      <c r="N20" s="19" t="s">
        <v>33</v>
      </c>
      <c r="O20" s="13">
        <f>D9</f>
        <v>27.95</v>
      </c>
      <c r="P20" s="23">
        <f t="shared" ref="P20:P30" si="3">10^((O20-20.348)/17.5683)</f>
        <v>2.708389927834256</v>
      </c>
    </row>
    <row r="21" spans="2:21" x14ac:dyDescent="0.25">
      <c r="B21" s="22" t="s">
        <v>34</v>
      </c>
      <c r="C21" s="13">
        <f>E6</f>
        <v>27.2</v>
      </c>
      <c r="D21" s="23">
        <f>ROUND(10^((C21-20.348)/17.5683),2)</f>
        <v>2.4500000000000002</v>
      </c>
      <c r="E21" s="24"/>
      <c r="F21" s="22" t="s">
        <v>34</v>
      </c>
      <c r="G21" s="13">
        <f>E7</f>
        <v>27.96</v>
      </c>
      <c r="H21" s="25">
        <f t="shared" si="1"/>
        <v>2.71</v>
      </c>
      <c r="J21" s="19" t="s">
        <v>34</v>
      </c>
      <c r="K21" s="13">
        <f>E8</f>
        <v>26.6</v>
      </c>
      <c r="L21" s="25">
        <f t="shared" si="2"/>
        <v>2.2691763049556624</v>
      </c>
      <c r="N21" s="19" t="s">
        <v>34</v>
      </c>
      <c r="O21" s="13">
        <f>E9</f>
        <v>27.12</v>
      </c>
      <c r="P21" s="23">
        <f t="shared" si="3"/>
        <v>2.4292208829929485</v>
      </c>
    </row>
    <row r="22" spans="2:21" x14ac:dyDescent="0.25">
      <c r="B22" s="22" t="s">
        <v>35</v>
      </c>
      <c r="C22" s="13">
        <f>F6</f>
        <v>26.41</v>
      </c>
      <c r="D22" s="23">
        <f t="shared" si="0"/>
        <v>2.21</v>
      </c>
      <c r="E22" s="24"/>
      <c r="F22" s="22" t="s">
        <v>35</v>
      </c>
      <c r="G22" s="13">
        <f>F7</f>
        <v>26.37</v>
      </c>
      <c r="H22" s="25">
        <f t="shared" si="1"/>
        <v>2.2000000000000002</v>
      </c>
      <c r="J22" s="19" t="s">
        <v>35</v>
      </c>
      <c r="K22" s="13">
        <f>F8</f>
        <v>25.86</v>
      </c>
      <c r="L22" s="25">
        <f t="shared" si="2"/>
        <v>2.059429451290502</v>
      </c>
      <c r="N22" s="19" t="s">
        <v>35</v>
      </c>
      <c r="O22" s="13">
        <f>F9</f>
        <v>26.01</v>
      </c>
      <c r="P22" s="23">
        <f t="shared" si="3"/>
        <v>2.1003178567721146</v>
      </c>
    </row>
    <row r="23" spans="2:21" x14ac:dyDescent="0.25">
      <c r="B23" s="22" t="s">
        <v>36</v>
      </c>
      <c r="C23" s="13">
        <f>G6</f>
        <v>25.27</v>
      </c>
      <c r="D23" s="23">
        <f t="shared" si="0"/>
        <v>1.91</v>
      </c>
      <c r="E23" s="24"/>
      <c r="F23" s="22" t="s">
        <v>36</v>
      </c>
      <c r="G23" s="13">
        <f>G7</f>
        <v>25.15</v>
      </c>
      <c r="H23" s="25">
        <f t="shared" si="1"/>
        <v>1.88</v>
      </c>
      <c r="J23" s="19" t="s">
        <v>36</v>
      </c>
      <c r="K23" s="13">
        <f>G8</f>
        <v>26.09</v>
      </c>
      <c r="L23" s="25">
        <f t="shared" si="2"/>
        <v>2.12245592792963</v>
      </c>
      <c r="N23" s="19" t="s">
        <v>36</v>
      </c>
      <c r="O23" s="13">
        <f>G9</f>
        <v>25.72</v>
      </c>
      <c r="P23" s="23">
        <f t="shared" si="3"/>
        <v>2.0219854244480175</v>
      </c>
    </row>
    <row r="24" spans="2:21" x14ac:dyDescent="0.25">
      <c r="B24" s="22" t="s">
        <v>37</v>
      </c>
      <c r="C24" s="13">
        <f>H6</f>
        <v>23.93</v>
      </c>
      <c r="D24" s="23">
        <f t="shared" si="0"/>
        <v>1.6</v>
      </c>
      <c r="E24" s="24"/>
      <c r="F24" s="22" t="s">
        <v>37</v>
      </c>
      <c r="G24" s="13">
        <f>H7</f>
        <v>24.61</v>
      </c>
      <c r="H24" s="25">
        <f t="shared" si="1"/>
        <v>1.75</v>
      </c>
      <c r="J24" s="19" t="s">
        <v>37</v>
      </c>
      <c r="K24" s="13">
        <f>H8</f>
        <v>25.13</v>
      </c>
      <c r="L24" s="25">
        <f t="shared" si="2"/>
        <v>1.8715214343753226</v>
      </c>
      <c r="N24" s="19" t="s">
        <v>37</v>
      </c>
      <c r="O24" s="13">
        <f>H9</f>
        <v>25</v>
      </c>
      <c r="P24" s="23">
        <f t="shared" si="3"/>
        <v>1.8399037896598662</v>
      </c>
    </row>
    <row r="25" spans="2:21" x14ac:dyDescent="0.25">
      <c r="B25" s="22" t="s">
        <v>38</v>
      </c>
      <c r="C25" s="13">
        <f>I6</f>
        <v>24.93</v>
      </c>
      <c r="D25" s="23">
        <f t="shared" si="0"/>
        <v>1.82</v>
      </c>
      <c r="E25" s="24"/>
      <c r="F25" s="22" t="s">
        <v>38</v>
      </c>
      <c r="G25" s="13">
        <f>I7</f>
        <v>24.52</v>
      </c>
      <c r="H25" s="25">
        <f t="shared" si="1"/>
        <v>1.73</v>
      </c>
      <c r="J25" s="19" t="s">
        <v>38</v>
      </c>
      <c r="K25" s="13">
        <f>I8</f>
        <v>24.37</v>
      </c>
      <c r="L25" s="25">
        <f t="shared" si="2"/>
        <v>1.694084506432983</v>
      </c>
      <c r="N25" s="19" t="s">
        <v>38</v>
      </c>
      <c r="O25" s="13">
        <f>I9</f>
        <v>24.64</v>
      </c>
      <c r="P25" s="23">
        <f t="shared" si="3"/>
        <v>1.7551072514596959</v>
      </c>
    </row>
    <row r="26" spans="2:21" x14ac:dyDescent="0.25">
      <c r="B26" s="22" t="s">
        <v>39</v>
      </c>
      <c r="C26" s="13">
        <f>J6</f>
        <v>24.49</v>
      </c>
      <c r="D26" s="23">
        <f t="shared" si="0"/>
        <v>1.72</v>
      </c>
      <c r="E26" s="24"/>
      <c r="F26" s="22" t="s">
        <v>39</v>
      </c>
      <c r="G26" s="13">
        <f>J7</f>
        <v>25.73</v>
      </c>
      <c r="H26" s="25">
        <f t="shared" si="1"/>
        <v>2.02</v>
      </c>
      <c r="J26" s="19" t="s">
        <v>39</v>
      </c>
      <c r="K26" s="13">
        <f>J8</f>
        <v>25.66</v>
      </c>
      <c r="L26" s="25">
        <f t="shared" si="2"/>
        <v>2.0061471188371978</v>
      </c>
      <c r="N26" s="19" t="s">
        <v>39</v>
      </c>
      <c r="O26" s="13">
        <f>J9</f>
        <v>25.07</v>
      </c>
      <c r="P26" s="23">
        <f t="shared" si="3"/>
        <v>1.8568617201773689</v>
      </c>
    </row>
    <row r="27" spans="2:21" x14ac:dyDescent="0.25">
      <c r="B27" s="22" t="s">
        <v>40</v>
      </c>
      <c r="C27" s="13">
        <f>K6</f>
        <v>25.44</v>
      </c>
      <c r="D27" s="23">
        <f t="shared" si="0"/>
        <v>1.95</v>
      </c>
      <c r="E27" s="24"/>
      <c r="F27" s="22" t="s">
        <v>40</v>
      </c>
      <c r="G27" s="13">
        <f>K7</f>
        <v>25.68</v>
      </c>
      <c r="H27" s="25">
        <f t="shared" si="1"/>
        <v>2.0099999999999998</v>
      </c>
      <c r="J27" s="19" t="s">
        <v>40</v>
      </c>
      <c r="K27" s="13">
        <f>K8</f>
        <v>26.09</v>
      </c>
      <c r="L27" s="25">
        <f t="shared" si="2"/>
        <v>2.12245592792963</v>
      </c>
      <c r="N27" s="19" t="s">
        <v>40</v>
      </c>
      <c r="O27" s="13">
        <f>K9</f>
        <v>25.94</v>
      </c>
      <c r="P27" s="23">
        <f t="shared" si="3"/>
        <v>2.0811365446190431</v>
      </c>
      <c r="U27" s="15"/>
    </row>
    <row r="28" spans="2:21" x14ac:dyDescent="0.25">
      <c r="B28" s="22" t="s">
        <v>41</v>
      </c>
      <c r="C28" s="13">
        <f>L6</f>
        <v>25.71</v>
      </c>
      <c r="D28" s="23">
        <f t="shared" si="0"/>
        <v>2.02</v>
      </c>
      <c r="E28" s="24"/>
      <c r="F28" s="22" t="s">
        <v>41</v>
      </c>
      <c r="G28" s="13">
        <f>L7</f>
        <v>25.66</v>
      </c>
      <c r="H28" s="25">
        <f t="shared" si="1"/>
        <v>2.0099999999999998</v>
      </c>
      <c r="J28" s="19" t="s">
        <v>41</v>
      </c>
      <c r="K28" s="13">
        <f>L8</f>
        <v>26.26</v>
      </c>
      <c r="L28" s="25">
        <f t="shared" si="2"/>
        <v>2.170277163774105</v>
      </c>
      <c r="N28" s="19" t="s">
        <v>41</v>
      </c>
      <c r="O28" s="13">
        <f>L9</f>
        <v>25.84</v>
      </c>
      <c r="P28" s="23">
        <f t="shared" si="3"/>
        <v>2.0540381477775287</v>
      </c>
    </row>
    <row r="29" spans="2:21" x14ac:dyDescent="0.25">
      <c r="B29" s="22" t="s">
        <v>42</v>
      </c>
      <c r="C29" s="13">
        <f>M6</f>
        <v>26.25</v>
      </c>
      <c r="D29" s="23">
        <f t="shared" si="0"/>
        <v>2.17</v>
      </c>
      <c r="E29" s="24"/>
      <c r="F29" s="22" t="s">
        <v>42</v>
      </c>
      <c r="G29" s="13">
        <f>M7</f>
        <v>25.65</v>
      </c>
      <c r="H29" s="25">
        <f t="shared" si="1"/>
        <v>2</v>
      </c>
      <c r="J29" s="19" t="s">
        <v>42</v>
      </c>
      <c r="K29" s="13">
        <f>M8</f>
        <v>26.61</v>
      </c>
      <c r="L29" s="25">
        <f t="shared" si="2"/>
        <v>2.2721523453681471</v>
      </c>
      <c r="N29" s="19" t="s">
        <v>42</v>
      </c>
      <c r="O29" s="13">
        <f>M9</f>
        <v>25.45</v>
      </c>
      <c r="P29" s="23">
        <f t="shared" si="3"/>
        <v>1.9516836802661726</v>
      </c>
    </row>
    <row r="30" spans="2:21" x14ac:dyDescent="0.25">
      <c r="B30" s="22" t="s">
        <v>43</v>
      </c>
      <c r="C30" s="13">
        <f>N6</f>
        <v>26.3</v>
      </c>
      <c r="D30" s="25">
        <f t="shared" si="0"/>
        <v>2.1800000000000002</v>
      </c>
      <c r="E30" s="24"/>
      <c r="F30" s="22" t="s">
        <v>43</v>
      </c>
      <c r="G30" s="13">
        <f>N7</f>
        <v>25.99</v>
      </c>
      <c r="H30" s="25">
        <f t="shared" si="1"/>
        <v>2.09</v>
      </c>
      <c r="J30" s="19" t="s">
        <v>43</v>
      </c>
      <c r="K30" s="13">
        <f>N8</f>
        <v>27.26</v>
      </c>
      <c r="L30" s="25">
        <f t="shared" si="2"/>
        <v>2.4742062774717155</v>
      </c>
      <c r="N30" s="19" t="s">
        <v>43</v>
      </c>
      <c r="O30" s="13">
        <f>N9</f>
        <v>25.89</v>
      </c>
      <c r="P30" s="25">
        <f t="shared" si="3"/>
        <v>2.067542950794838</v>
      </c>
    </row>
    <row r="31" spans="2:21" x14ac:dyDescent="0.25">
      <c r="B31" s="147" t="s">
        <v>52</v>
      </c>
      <c r="C31" s="148"/>
      <c r="D31" s="23">
        <f>SUM(D19:D30)</f>
        <v>25.590000000000003</v>
      </c>
      <c r="E31" s="24"/>
      <c r="F31" s="147" t="s">
        <v>52</v>
      </c>
      <c r="G31" s="148"/>
      <c r="H31" s="23">
        <f>SUM(H19:H30)</f>
        <v>25.31</v>
      </c>
      <c r="J31" s="149" t="s">
        <v>52</v>
      </c>
      <c r="K31" s="150"/>
      <c r="L31" s="23">
        <f>SUM(L19:L30)</f>
        <v>25.178638491374357</v>
      </c>
      <c r="N31" s="149" t="s">
        <v>52</v>
      </c>
      <c r="O31" s="150"/>
      <c r="P31" s="23">
        <f>SUM(P19:P30)</f>
        <v>25.780840682251004</v>
      </c>
    </row>
    <row r="32" spans="2:21" x14ac:dyDescent="0.25">
      <c r="B32" s="139" t="s">
        <v>53</v>
      </c>
      <c r="C32" s="140"/>
      <c r="D32" s="23">
        <f>D31/12</f>
        <v>2.1325000000000003</v>
      </c>
      <c r="E32" s="24"/>
      <c r="F32" s="139" t="s">
        <v>53</v>
      </c>
      <c r="G32" s="140"/>
      <c r="H32" s="23">
        <f>H31/12</f>
        <v>2.1091666666666664</v>
      </c>
      <c r="J32" s="141" t="s">
        <v>53</v>
      </c>
      <c r="K32" s="142"/>
      <c r="L32" s="23">
        <f>L31/12</f>
        <v>2.0982198742811966</v>
      </c>
      <c r="N32" s="141" t="s">
        <v>53</v>
      </c>
      <c r="O32" s="142"/>
      <c r="P32" s="23">
        <f>P31/12</f>
        <v>2.1484033901875836</v>
      </c>
    </row>
    <row r="33" spans="2:17" ht="15.75" thickBot="1" x14ac:dyDescent="0.3">
      <c r="B33" s="143" t="s">
        <v>44</v>
      </c>
      <c r="C33" s="144"/>
      <c r="D33" s="26">
        <f>ROUND(20.348+17.5683*LOG(D32),2)</f>
        <v>26.13</v>
      </c>
      <c r="E33" s="24"/>
      <c r="F33" s="143" t="s">
        <v>45</v>
      </c>
      <c r="G33" s="144"/>
      <c r="H33" s="26">
        <f>ROUND(20.348+17.5683*LOG(H32),2)</f>
        <v>26.04</v>
      </c>
      <c r="J33" s="145" t="s">
        <v>46</v>
      </c>
      <c r="K33" s="146"/>
      <c r="L33" s="26">
        <f>20.348+17.5683*LOG(L32)</f>
        <v>26.002374858961574</v>
      </c>
      <c r="N33" s="145" t="s">
        <v>47</v>
      </c>
      <c r="O33" s="146"/>
      <c r="P33" s="26">
        <f>20.348+17.5683*LOG(P32)</f>
        <v>26.182710519009262</v>
      </c>
    </row>
    <row r="34" spans="2:17" ht="15.75" thickBot="1" x14ac:dyDescent="0.3"/>
    <row r="35" spans="2:17" x14ac:dyDescent="0.25">
      <c r="B35" s="124" t="s">
        <v>46</v>
      </c>
      <c r="C35" s="125"/>
      <c r="D35" s="126"/>
      <c r="F35" s="136" t="s">
        <v>47</v>
      </c>
      <c r="G35" s="137"/>
      <c r="H35" s="138"/>
      <c r="J35" s="124" t="s">
        <v>54</v>
      </c>
      <c r="K35" s="125"/>
      <c r="L35" s="126"/>
      <c r="N35" s="136" t="s">
        <v>55</v>
      </c>
      <c r="O35" s="137"/>
      <c r="P35" s="138"/>
    </row>
    <row r="36" spans="2:17" ht="45" x14ac:dyDescent="0.25">
      <c r="B36" s="19" t="s">
        <v>48</v>
      </c>
      <c r="C36" s="20" t="s">
        <v>51</v>
      </c>
      <c r="D36" s="21" t="s">
        <v>50</v>
      </c>
      <c r="F36" s="19" t="s">
        <v>48</v>
      </c>
      <c r="G36" s="20" t="s">
        <v>51</v>
      </c>
      <c r="H36" s="21" t="s">
        <v>50</v>
      </c>
      <c r="J36" s="19" t="s">
        <v>48</v>
      </c>
      <c r="K36" s="20" t="s">
        <v>51</v>
      </c>
      <c r="L36" s="21" t="s">
        <v>50</v>
      </c>
      <c r="N36" s="19" t="s">
        <v>48</v>
      </c>
      <c r="O36" s="20" t="s">
        <v>51</v>
      </c>
      <c r="P36" s="21" t="s">
        <v>50</v>
      </c>
    </row>
    <row r="37" spans="2:17" x14ac:dyDescent="0.25">
      <c r="B37" s="27" t="s">
        <v>32</v>
      </c>
      <c r="C37" s="13">
        <f>C10</f>
        <v>26.63</v>
      </c>
      <c r="D37" s="25">
        <f>ROUND(10^((C37-20.348)/17.5683),2)</f>
        <v>2.2799999999999998</v>
      </c>
      <c r="F37" s="27" t="s">
        <v>32</v>
      </c>
      <c r="G37" s="12">
        <f>C11</f>
        <v>26.73</v>
      </c>
      <c r="H37" s="23">
        <f>ROUND(10^((G37-20.348)/17.5683),2)</f>
        <v>2.31</v>
      </c>
      <c r="J37" s="27" t="s">
        <v>32</v>
      </c>
      <c r="K37" s="12">
        <f>C12</f>
        <v>27.61</v>
      </c>
      <c r="L37" s="23">
        <f>ROUND(10^((K37-20.348)/17.5683),2)</f>
        <v>2.59</v>
      </c>
      <c r="N37" s="27" t="s">
        <v>32</v>
      </c>
      <c r="O37" s="13">
        <f>C13</f>
        <v>27.56</v>
      </c>
      <c r="P37" s="23">
        <f>ROUND(10^((O37-20.348)/17.5683),2)</f>
        <v>2.57</v>
      </c>
      <c r="Q37" s="28"/>
    </row>
    <row r="38" spans="2:17" x14ac:dyDescent="0.25">
      <c r="B38" s="27" t="s">
        <v>33</v>
      </c>
      <c r="C38" s="13">
        <f>D10</f>
        <v>25.98</v>
      </c>
      <c r="D38" s="25">
        <f t="shared" ref="D38:D48" si="4">ROUND(10^((C38-20.348)/17.5683),2)</f>
        <v>2.09</v>
      </c>
      <c r="F38" s="27" t="s">
        <v>33</v>
      </c>
      <c r="G38" s="12">
        <f>D11</f>
        <v>26.77</v>
      </c>
      <c r="H38" s="23">
        <f t="shared" ref="H38:H48" si="5">ROUND(10^((G38-20.348)/17.5683),2)</f>
        <v>2.3199999999999998</v>
      </c>
      <c r="J38" s="27" t="s">
        <v>33</v>
      </c>
      <c r="K38" s="12">
        <f>D12</f>
        <v>26.76</v>
      </c>
      <c r="L38" s="23">
        <f t="shared" ref="L38:L48" si="6">ROUND(10^((K38-20.348)/17.5683),2)</f>
        <v>2.3199999999999998</v>
      </c>
      <c r="N38" s="27" t="s">
        <v>33</v>
      </c>
      <c r="O38" s="13">
        <f>D13</f>
        <v>27.48</v>
      </c>
      <c r="P38" s="23">
        <f t="shared" ref="P38:P48" si="7">ROUND(10^((O38-20.348)/17.5683),2)</f>
        <v>2.5499999999999998</v>
      </c>
    </row>
    <row r="39" spans="2:17" x14ac:dyDescent="0.25">
      <c r="B39" s="27" t="s">
        <v>34</v>
      </c>
      <c r="C39" s="13">
        <f>E10</f>
        <v>26.16</v>
      </c>
      <c r="D39" s="25">
        <f t="shared" si="4"/>
        <v>2.14</v>
      </c>
      <c r="F39" s="27" t="s">
        <v>34</v>
      </c>
      <c r="G39" s="12">
        <f>E11</f>
        <v>25.52</v>
      </c>
      <c r="H39" s="23">
        <f t="shared" si="5"/>
        <v>1.97</v>
      </c>
      <c r="J39" s="27" t="s">
        <v>34</v>
      </c>
      <c r="K39" s="12">
        <f>E12</f>
        <v>26.92</v>
      </c>
      <c r="L39" s="23">
        <f t="shared" si="6"/>
        <v>2.37</v>
      </c>
      <c r="N39" s="27" t="s">
        <v>34</v>
      </c>
      <c r="O39" s="13">
        <f>E13</f>
        <v>27.34</v>
      </c>
      <c r="P39" s="23">
        <f t="shared" si="7"/>
        <v>2.5</v>
      </c>
    </row>
    <row r="40" spans="2:17" x14ac:dyDescent="0.25">
      <c r="B40" s="27" t="s">
        <v>35</v>
      </c>
      <c r="C40" s="13">
        <f>F10</f>
        <v>25.4</v>
      </c>
      <c r="D40" s="25">
        <f t="shared" si="4"/>
        <v>1.94</v>
      </c>
      <c r="F40" s="27" t="s">
        <v>35</v>
      </c>
      <c r="G40" s="12">
        <f>F11</f>
        <v>25.27</v>
      </c>
      <c r="H40" s="23">
        <f t="shared" si="5"/>
        <v>1.91</v>
      </c>
      <c r="J40" s="27" t="s">
        <v>35</v>
      </c>
      <c r="K40" s="12">
        <f>F12</f>
        <v>26.67</v>
      </c>
      <c r="L40" s="23">
        <f t="shared" si="6"/>
        <v>2.29</v>
      </c>
      <c r="N40" s="27" t="s">
        <v>35</v>
      </c>
      <c r="O40" s="13">
        <f>F13</f>
        <v>26.08</v>
      </c>
      <c r="P40" s="23">
        <f t="shared" si="7"/>
        <v>2.12</v>
      </c>
    </row>
    <row r="41" spans="2:17" x14ac:dyDescent="0.25">
      <c r="B41" s="27" t="s">
        <v>36</v>
      </c>
      <c r="C41" s="13">
        <f>G10</f>
        <v>25.08</v>
      </c>
      <c r="D41" s="25">
        <f t="shared" si="4"/>
        <v>1.86</v>
      </c>
      <c r="F41" s="27" t="s">
        <v>36</v>
      </c>
      <c r="G41" s="12">
        <f>G11</f>
        <v>25.34</v>
      </c>
      <c r="H41" s="23">
        <f t="shared" si="5"/>
        <v>1.92</v>
      </c>
      <c r="J41" s="27" t="s">
        <v>36</v>
      </c>
      <c r="K41" s="12">
        <f>G12</f>
        <v>25.61</v>
      </c>
      <c r="L41" s="23">
        <f t="shared" si="6"/>
        <v>1.99</v>
      </c>
      <c r="N41" s="27" t="s">
        <v>36</v>
      </c>
      <c r="O41" s="13">
        <f>G13</f>
        <v>26.28</v>
      </c>
      <c r="P41" s="23">
        <f t="shared" si="7"/>
        <v>2.1800000000000002</v>
      </c>
    </row>
    <row r="42" spans="2:17" x14ac:dyDescent="0.25">
      <c r="B42" s="27" t="s">
        <v>37</v>
      </c>
      <c r="C42" s="13">
        <f>H10</f>
        <v>25.11</v>
      </c>
      <c r="D42" s="25">
        <f t="shared" si="4"/>
        <v>1.87</v>
      </c>
      <c r="F42" s="27" t="s">
        <v>37</v>
      </c>
      <c r="G42" s="12">
        <f>H11</f>
        <v>24.79</v>
      </c>
      <c r="H42" s="23">
        <f t="shared" si="5"/>
        <v>1.79</v>
      </c>
      <c r="J42" s="27" t="s">
        <v>37</v>
      </c>
      <c r="K42" s="12">
        <f>H12</f>
        <v>25.56</v>
      </c>
      <c r="L42" s="23">
        <f t="shared" si="6"/>
        <v>1.98</v>
      </c>
      <c r="N42" s="27" t="s">
        <v>37</v>
      </c>
      <c r="O42" s="13">
        <f>H13</f>
        <v>24.62</v>
      </c>
      <c r="P42" s="23">
        <f t="shared" si="7"/>
        <v>1.75</v>
      </c>
    </row>
    <row r="43" spans="2:17" x14ac:dyDescent="0.25">
      <c r="B43" s="27" t="s">
        <v>38</v>
      </c>
      <c r="C43" s="13">
        <f>I10</f>
        <v>24.88</v>
      </c>
      <c r="D43" s="25">
        <f t="shared" si="4"/>
        <v>1.81</v>
      </c>
      <c r="F43" s="27" t="s">
        <v>38</v>
      </c>
      <c r="G43" s="12">
        <f>I11</f>
        <v>24.44</v>
      </c>
      <c r="H43" s="23">
        <f t="shared" si="5"/>
        <v>1.71</v>
      </c>
      <c r="J43" s="27" t="s">
        <v>38</v>
      </c>
      <c r="K43" s="12">
        <f>I12</f>
        <v>24.86</v>
      </c>
      <c r="L43" s="23">
        <f t="shared" si="6"/>
        <v>1.81</v>
      </c>
      <c r="N43" s="27" t="s">
        <v>38</v>
      </c>
      <c r="O43" s="13">
        <f>I13</f>
        <v>24.73</v>
      </c>
      <c r="P43" s="23">
        <f t="shared" si="7"/>
        <v>1.78</v>
      </c>
    </row>
    <row r="44" spans="2:17" x14ac:dyDescent="0.25">
      <c r="B44" s="27" t="s">
        <v>39</v>
      </c>
      <c r="C44" s="13">
        <f>J10</f>
        <v>25.61</v>
      </c>
      <c r="D44" s="25">
        <f t="shared" si="4"/>
        <v>1.99</v>
      </c>
      <c r="F44" s="27" t="s">
        <v>39</v>
      </c>
      <c r="G44" s="12">
        <f t="shared" ref="G44:G48" si="8">I12</f>
        <v>24.86</v>
      </c>
      <c r="H44" s="23">
        <f t="shared" si="5"/>
        <v>1.81</v>
      </c>
      <c r="J44" s="27" t="s">
        <v>39</v>
      </c>
      <c r="K44" s="12">
        <f>J12</f>
        <v>24.95</v>
      </c>
      <c r="L44" s="23">
        <f t="shared" si="6"/>
        <v>1.83</v>
      </c>
      <c r="N44" s="27" t="s">
        <v>39</v>
      </c>
      <c r="O44" s="13">
        <f>J13</f>
        <v>25.2</v>
      </c>
      <c r="P44" s="23">
        <f t="shared" si="7"/>
        <v>1.89</v>
      </c>
    </row>
    <row r="45" spans="2:17" x14ac:dyDescent="0.25">
      <c r="B45" s="27" t="s">
        <v>40</v>
      </c>
      <c r="C45" s="13">
        <f>K10</f>
        <v>25.64</v>
      </c>
      <c r="D45" s="25">
        <f t="shared" si="4"/>
        <v>2</v>
      </c>
      <c r="F45" s="27" t="s">
        <v>40</v>
      </c>
      <c r="G45" s="12">
        <f t="shared" si="8"/>
        <v>24.73</v>
      </c>
      <c r="H45" s="23">
        <f t="shared" si="5"/>
        <v>1.78</v>
      </c>
      <c r="J45" s="27" t="s">
        <v>40</v>
      </c>
      <c r="K45" s="12">
        <f>K12</f>
        <v>25.65</v>
      </c>
      <c r="L45" s="23">
        <f t="shared" si="6"/>
        <v>2</v>
      </c>
      <c r="N45" s="27" t="s">
        <v>40</v>
      </c>
      <c r="O45" s="13">
        <f>K13</f>
        <v>26.19</v>
      </c>
      <c r="P45" s="23">
        <f t="shared" si="7"/>
        <v>2.15</v>
      </c>
    </row>
    <row r="46" spans="2:17" x14ac:dyDescent="0.25">
      <c r="B46" s="27" t="s">
        <v>41</v>
      </c>
      <c r="C46" s="13">
        <f>L10</f>
        <v>25.64</v>
      </c>
      <c r="D46" s="25">
        <f t="shared" si="4"/>
        <v>2</v>
      </c>
      <c r="F46" s="27" t="s">
        <v>41</v>
      </c>
      <c r="G46" s="12">
        <f t="shared" si="8"/>
        <v>25.24</v>
      </c>
      <c r="H46" s="23">
        <f t="shared" si="5"/>
        <v>1.9</v>
      </c>
      <c r="J46" s="27" t="s">
        <v>41</v>
      </c>
      <c r="K46" s="12">
        <f>L12</f>
        <v>26.32</v>
      </c>
      <c r="L46" s="23">
        <f t="shared" si="6"/>
        <v>2.19</v>
      </c>
      <c r="N46" s="27" t="s">
        <v>41</v>
      </c>
      <c r="O46" s="13">
        <f>L13</f>
        <v>25.71</v>
      </c>
      <c r="P46" s="23">
        <f t="shared" si="7"/>
        <v>2.02</v>
      </c>
    </row>
    <row r="47" spans="2:17" x14ac:dyDescent="0.25">
      <c r="B47" s="27" t="s">
        <v>42</v>
      </c>
      <c r="C47" s="13">
        <f>M10</f>
        <v>25.47</v>
      </c>
      <c r="D47" s="25">
        <f t="shared" si="4"/>
        <v>1.96</v>
      </c>
      <c r="F47" s="27" t="s">
        <v>42</v>
      </c>
      <c r="G47" s="12">
        <f t="shared" si="8"/>
        <v>24.5</v>
      </c>
      <c r="H47" s="23">
        <f t="shared" si="5"/>
        <v>1.72</v>
      </c>
      <c r="J47" s="27" t="s">
        <v>42</v>
      </c>
      <c r="K47" s="12">
        <f>M12</f>
        <v>25.77</v>
      </c>
      <c r="L47" s="23">
        <f t="shared" si="6"/>
        <v>2.04</v>
      </c>
      <c r="N47" s="27" t="s">
        <v>42</v>
      </c>
      <c r="O47" s="13">
        <f>M13</f>
        <v>26.17</v>
      </c>
      <c r="P47" s="23">
        <f t="shared" si="7"/>
        <v>2.14</v>
      </c>
    </row>
    <row r="48" spans="2:17" x14ac:dyDescent="0.25">
      <c r="B48" s="27" t="s">
        <v>43</v>
      </c>
      <c r="C48" s="13">
        <f>N10</f>
        <v>25.76</v>
      </c>
      <c r="D48" s="25">
        <f t="shared" si="4"/>
        <v>2.0299999999999998</v>
      </c>
      <c r="F48" s="27" t="s">
        <v>43</v>
      </c>
      <c r="G48" s="12">
        <f t="shared" si="8"/>
        <v>0</v>
      </c>
      <c r="H48" s="23">
        <f t="shared" si="5"/>
        <v>7.0000000000000007E-2</v>
      </c>
      <c r="J48" s="27" t="s">
        <v>43</v>
      </c>
      <c r="K48" s="12">
        <f>N12</f>
        <v>26.35</v>
      </c>
      <c r="L48" s="25">
        <f t="shared" si="6"/>
        <v>2.2000000000000002</v>
      </c>
      <c r="N48" s="27" t="s">
        <v>43</v>
      </c>
      <c r="O48" s="13">
        <f>N13</f>
        <v>26.82</v>
      </c>
      <c r="P48" s="25">
        <f t="shared" si="7"/>
        <v>2.34</v>
      </c>
    </row>
    <row r="49" spans="2:18" x14ac:dyDescent="0.25">
      <c r="B49" s="120" t="s">
        <v>52</v>
      </c>
      <c r="C49" s="121"/>
      <c r="D49" s="23">
        <f>SUM(D37:D48)</f>
        <v>23.970000000000002</v>
      </c>
      <c r="F49" s="120" t="s">
        <v>52</v>
      </c>
      <c r="G49" s="121"/>
      <c r="H49" s="23">
        <f>SUM(H37:H48)</f>
        <v>21.209999999999997</v>
      </c>
      <c r="J49" s="120" t="s">
        <v>52</v>
      </c>
      <c r="K49" s="121"/>
      <c r="L49" s="23">
        <f>SUM(L37:L48)</f>
        <v>25.61</v>
      </c>
      <c r="N49" s="120" t="s">
        <v>52</v>
      </c>
      <c r="O49" s="121"/>
      <c r="P49" s="23">
        <f>SUM(P37:P48)</f>
        <v>25.989999999999995</v>
      </c>
    </row>
    <row r="50" spans="2:18" x14ac:dyDescent="0.25">
      <c r="B50" s="118" t="s">
        <v>53</v>
      </c>
      <c r="C50" s="119"/>
      <c r="D50" s="23">
        <f>D49/12</f>
        <v>1.9975000000000003</v>
      </c>
      <c r="F50" s="118" t="s">
        <v>53</v>
      </c>
      <c r="G50" s="119"/>
      <c r="H50" s="23">
        <f>H49/12</f>
        <v>1.7674999999999998</v>
      </c>
      <c r="J50" s="118" t="s">
        <v>53</v>
      </c>
      <c r="K50" s="119"/>
      <c r="L50" s="23">
        <f>L49/12</f>
        <v>2.1341666666666668</v>
      </c>
      <c r="N50" s="118" t="s">
        <v>53</v>
      </c>
      <c r="O50" s="119"/>
      <c r="P50" s="23">
        <f>P49/12</f>
        <v>2.1658333333333331</v>
      </c>
    </row>
    <row r="51" spans="2:18" ht="15.75" thickBot="1" x14ac:dyDescent="0.3">
      <c r="B51" s="122" t="s">
        <v>54</v>
      </c>
      <c r="C51" s="123"/>
      <c r="D51" s="26">
        <f>ROUND(20.348+17.5683*LOG(D50),2)</f>
        <v>25.63</v>
      </c>
      <c r="F51" s="122" t="s">
        <v>55</v>
      </c>
      <c r="G51" s="123"/>
      <c r="H51" s="26">
        <f>ROUND(20.348+17.5683*LOG(H50),2)</f>
        <v>24.69</v>
      </c>
      <c r="J51" s="122" t="s">
        <v>56</v>
      </c>
      <c r="K51" s="123"/>
      <c r="L51" s="26">
        <f>ROUND(20.348+17.5683*LOG(L50),2)</f>
        <v>26.13</v>
      </c>
      <c r="N51" s="122" t="s">
        <v>57</v>
      </c>
      <c r="O51" s="123"/>
      <c r="P51" s="26">
        <f>ROUND(20.348+17.5683*LOG(P50),2)</f>
        <v>26.24</v>
      </c>
    </row>
    <row r="52" spans="2:18" ht="15.75" thickBot="1" x14ac:dyDescent="0.3"/>
    <row r="53" spans="2:18" ht="30.75" customHeight="1" thickBot="1" x14ac:dyDescent="0.3">
      <c r="B53" s="124" t="s">
        <v>56</v>
      </c>
      <c r="C53" s="125"/>
      <c r="D53" s="126"/>
      <c r="F53" s="127" t="s">
        <v>57</v>
      </c>
      <c r="G53" s="128"/>
      <c r="H53" s="129"/>
      <c r="K53" s="127" t="s">
        <v>60</v>
      </c>
      <c r="L53" s="128"/>
      <c r="M53" s="128"/>
      <c r="N53" s="129"/>
    </row>
    <row r="54" spans="2:18" ht="45" x14ac:dyDescent="0.25">
      <c r="B54" s="19" t="s">
        <v>48</v>
      </c>
      <c r="C54" s="20" t="s">
        <v>51</v>
      </c>
      <c r="D54" s="21" t="s">
        <v>50</v>
      </c>
      <c r="F54" s="29" t="s">
        <v>48</v>
      </c>
      <c r="G54" s="30" t="s">
        <v>51</v>
      </c>
      <c r="H54" s="31" t="s">
        <v>50</v>
      </c>
      <c r="K54" s="32" t="s">
        <v>31</v>
      </c>
      <c r="L54" s="33" t="s">
        <v>61</v>
      </c>
      <c r="M54" s="34" t="s">
        <v>62</v>
      </c>
      <c r="N54" s="35" t="s">
        <v>63</v>
      </c>
    </row>
    <row r="55" spans="2:18" x14ac:dyDescent="0.25">
      <c r="B55" s="27" t="s">
        <v>32</v>
      </c>
      <c r="C55" s="36">
        <f>C14</f>
        <v>26.59</v>
      </c>
      <c r="D55" s="23">
        <f>ROUND(10^((C55-20.348)/17.5683),2)</f>
        <v>2.27</v>
      </c>
      <c r="F55" s="27" t="s">
        <v>32</v>
      </c>
      <c r="G55" s="37">
        <f>C15</f>
        <v>28.23</v>
      </c>
      <c r="H55" s="25">
        <f>ROUND(10^((G55-20.348)/17.5683),2)</f>
        <v>2.81</v>
      </c>
      <c r="K55" s="38">
        <v>2007</v>
      </c>
      <c r="L55" s="39">
        <f>D33</f>
        <v>26.13</v>
      </c>
      <c r="M55" s="40">
        <f>+AVERAGE($L$55:$L$64)</f>
        <v>25.989508537797086</v>
      </c>
      <c r="N55" s="41">
        <f>D32</f>
        <v>2.1325000000000003</v>
      </c>
    </row>
    <row r="56" spans="2:18" x14ac:dyDescent="0.25">
      <c r="B56" s="27" t="s">
        <v>33</v>
      </c>
      <c r="C56" s="36">
        <f>D14</f>
        <v>26.45</v>
      </c>
      <c r="D56" s="23">
        <f t="shared" ref="D56:D66" si="9">ROUND(10^((C56-20.348)/17.5683),2)</f>
        <v>2.23</v>
      </c>
      <c r="F56" s="27" t="s">
        <v>33</v>
      </c>
      <c r="G56" s="37">
        <f>D15</f>
        <v>28.76</v>
      </c>
      <c r="H56" s="25">
        <f t="shared" ref="H56:H66" si="10">ROUND(10^((G56-20.348)/17.5683),2)</f>
        <v>3.01</v>
      </c>
      <c r="K56" s="38">
        <v>2008</v>
      </c>
      <c r="L56" s="39">
        <f>H33</f>
        <v>26.04</v>
      </c>
      <c r="M56" s="40">
        <f t="shared" ref="M56:M64" si="11">+AVERAGE($L$55:$L$64)</f>
        <v>25.989508537797086</v>
      </c>
      <c r="N56" s="41">
        <f>H32</f>
        <v>2.1091666666666664</v>
      </c>
    </row>
    <row r="57" spans="2:18" x14ac:dyDescent="0.25">
      <c r="B57" s="27" t="s">
        <v>34</v>
      </c>
      <c r="C57" s="36">
        <f>E15</f>
        <v>28.42</v>
      </c>
      <c r="D57" s="23">
        <f t="shared" si="9"/>
        <v>2.88</v>
      </c>
      <c r="F57" s="27" t="s">
        <v>34</v>
      </c>
      <c r="G57" s="37">
        <f>E15</f>
        <v>28.42</v>
      </c>
      <c r="H57" s="25">
        <f t="shared" si="10"/>
        <v>2.88</v>
      </c>
      <c r="K57" s="38">
        <v>2009</v>
      </c>
      <c r="L57" s="39">
        <f>L33</f>
        <v>26.002374858961574</v>
      </c>
      <c r="M57" s="40">
        <f t="shared" si="11"/>
        <v>25.989508537797086</v>
      </c>
      <c r="N57" s="41">
        <f>L32</f>
        <v>2.0982198742811966</v>
      </c>
    </row>
    <row r="58" spans="2:18" ht="15.75" thickBot="1" x14ac:dyDescent="0.3">
      <c r="B58" s="27" t="s">
        <v>35</v>
      </c>
      <c r="C58" s="36">
        <f>F14</f>
        <v>26.13</v>
      </c>
      <c r="D58" s="23">
        <f t="shared" si="9"/>
        <v>2.13</v>
      </c>
      <c r="F58" s="27" t="s">
        <v>35</v>
      </c>
      <c r="G58" s="37">
        <f>F15</f>
        <v>26.06</v>
      </c>
      <c r="H58" s="25">
        <f t="shared" si="10"/>
        <v>2.11</v>
      </c>
      <c r="K58" s="38">
        <v>2010</v>
      </c>
      <c r="L58" s="39">
        <f>P33</f>
        <v>26.182710519009262</v>
      </c>
      <c r="M58" s="40">
        <f t="shared" si="11"/>
        <v>25.989508537797086</v>
      </c>
      <c r="N58" s="41">
        <f>P32</f>
        <v>2.1484033901875836</v>
      </c>
    </row>
    <row r="59" spans="2:18" ht="15.75" thickBot="1" x14ac:dyDescent="0.3">
      <c r="B59" s="27" t="s">
        <v>36</v>
      </c>
      <c r="C59" s="36">
        <f>G14</f>
        <v>26.18</v>
      </c>
      <c r="D59" s="23">
        <f t="shared" si="9"/>
        <v>2.15</v>
      </c>
      <c r="F59" s="27" t="s">
        <v>36</v>
      </c>
      <c r="G59" s="37">
        <f>G15</f>
        <v>25.76</v>
      </c>
      <c r="H59" s="25">
        <f t="shared" si="10"/>
        <v>2.0299999999999998</v>
      </c>
      <c r="K59" s="38">
        <v>2011</v>
      </c>
      <c r="L59" s="39">
        <f>D51</f>
        <v>25.63</v>
      </c>
      <c r="M59" s="40">
        <f t="shared" si="11"/>
        <v>25.989508537797086</v>
      </c>
      <c r="N59" s="41">
        <f>D50</f>
        <v>1.9975000000000003</v>
      </c>
      <c r="Q59" s="42" t="s">
        <v>64</v>
      </c>
      <c r="R59" s="110">
        <f>AVERAGE(M55:M64)</f>
        <v>25.989508537797086</v>
      </c>
    </row>
    <row r="60" spans="2:18" ht="15.75" customHeight="1" thickBot="1" x14ac:dyDescent="0.3">
      <c r="B60" s="27" t="s">
        <v>37</v>
      </c>
      <c r="C60" s="36">
        <f>H14</f>
        <v>24.71</v>
      </c>
      <c r="D60" s="23">
        <f t="shared" si="9"/>
        <v>1.77</v>
      </c>
      <c r="F60" s="44" t="s">
        <v>37</v>
      </c>
      <c r="G60" s="37">
        <f>H15</f>
        <v>24.88</v>
      </c>
      <c r="H60" s="25">
        <f t="shared" si="10"/>
        <v>1.81</v>
      </c>
      <c r="K60" s="38">
        <v>2012</v>
      </c>
      <c r="L60" s="39">
        <f>H51</f>
        <v>24.69</v>
      </c>
      <c r="M60" s="40">
        <f t="shared" si="11"/>
        <v>25.989508537797086</v>
      </c>
      <c r="N60" s="41">
        <f>H50</f>
        <v>1.7674999999999998</v>
      </c>
      <c r="Q60" s="45" t="s">
        <v>65</v>
      </c>
      <c r="R60" s="43">
        <f>AVERAGE(N55:N64)</f>
        <v>2.0988289931135449</v>
      </c>
    </row>
    <row r="61" spans="2:18" x14ac:dyDescent="0.25">
      <c r="B61" s="27" t="s">
        <v>38</v>
      </c>
      <c r="C61" s="36">
        <f>I14</f>
        <v>25.24</v>
      </c>
      <c r="D61" s="23">
        <f t="shared" si="9"/>
        <v>1.9</v>
      </c>
      <c r="F61" s="27" t="s">
        <v>38</v>
      </c>
      <c r="G61" s="46">
        <f>I15</f>
        <v>24.5</v>
      </c>
      <c r="H61" s="25">
        <f t="shared" si="10"/>
        <v>1.72</v>
      </c>
      <c r="K61" s="38">
        <v>2013</v>
      </c>
      <c r="L61" s="39">
        <f>L51</f>
        <v>26.13</v>
      </c>
      <c r="M61" s="40">
        <f t="shared" si="11"/>
        <v>25.989508537797086</v>
      </c>
      <c r="N61" s="41">
        <f>L50</f>
        <v>2.1341666666666668</v>
      </c>
    </row>
    <row r="62" spans="2:18" ht="15.75" thickBot="1" x14ac:dyDescent="0.3">
      <c r="B62" s="27" t="s">
        <v>39</v>
      </c>
      <c r="C62" s="36">
        <f>J14</f>
        <v>25.35</v>
      </c>
      <c r="D62" s="23">
        <f t="shared" si="9"/>
        <v>1.93</v>
      </c>
      <c r="F62" s="47" t="s">
        <v>39</v>
      </c>
      <c r="G62" s="37">
        <f>J15</f>
        <v>25.48</v>
      </c>
      <c r="H62" s="25">
        <f t="shared" si="10"/>
        <v>1.96</v>
      </c>
      <c r="K62" s="38">
        <v>2014</v>
      </c>
      <c r="L62" s="39">
        <f>P51</f>
        <v>26.24</v>
      </c>
      <c r="M62" s="40">
        <f t="shared" si="11"/>
        <v>25.989508537797086</v>
      </c>
      <c r="N62" s="41">
        <f>P50</f>
        <v>2.1658333333333331</v>
      </c>
    </row>
    <row r="63" spans="2:18" x14ac:dyDescent="0.25">
      <c r="B63" s="27" t="s">
        <v>40</v>
      </c>
      <c r="C63" s="36">
        <f>K14</f>
        <v>27.08</v>
      </c>
      <c r="D63" s="23">
        <f t="shared" si="9"/>
        <v>2.42</v>
      </c>
      <c r="F63" s="27" t="s">
        <v>40</v>
      </c>
      <c r="G63" s="37">
        <f>K15</f>
        <v>26.02</v>
      </c>
      <c r="H63" s="25">
        <f t="shared" si="10"/>
        <v>2.1</v>
      </c>
      <c r="K63" s="38">
        <v>2015</v>
      </c>
      <c r="L63" s="39">
        <f>D69</f>
        <v>26.4</v>
      </c>
      <c r="M63" s="40">
        <f t="shared" si="11"/>
        <v>25.989508537797086</v>
      </c>
      <c r="N63" s="41">
        <f>D68</f>
        <v>2.2091666666666665</v>
      </c>
      <c r="Q63" s="130" t="s">
        <v>182</v>
      </c>
    </row>
    <row r="64" spans="2:18" ht="15.75" thickBot="1" x14ac:dyDescent="0.3">
      <c r="B64" s="27" t="s">
        <v>41</v>
      </c>
      <c r="C64" s="36">
        <f>L14</f>
        <v>26.85</v>
      </c>
      <c r="D64" s="23">
        <f t="shared" si="9"/>
        <v>2.34</v>
      </c>
      <c r="F64" s="27" t="s">
        <v>41</v>
      </c>
      <c r="G64" s="37">
        <f>L15</f>
        <v>26.13</v>
      </c>
      <c r="H64" s="25">
        <f t="shared" si="10"/>
        <v>2.13</v>
      </c>
      <c r="K64" s="111">
        <v>2016</v>
      </c>
      <c r="L64" s="112">
        <f>H69</f>
        <v>26.45</v>
      </c>
      <c r="M64" s="113">
        <f t="shared" si="11"/>
        <v>25.989508537797086</v>
      </c>
      <c r="N64" s="114">
        <f>H68</f>
        <v>2.2258333333333336</v>
      </c>
      <c r="Q64" s="131"/>
    </row>
    <row r="65" spans="2:14" x14ac:dyDescent="0.25">
      <c r="B65" s="27" t="s">
        <v>42</v>
      </c>
      <c r="C65" s="36">
        <f>M14</f>
        <v>26.3</v>
      </c>
      <c r="D65" s="23">
        <f t="shared" si="9"/>
        <v>2.1800000000000002</v>
      </c>
      <c r="F65" s="27" t="s">
        <v>42</v>
      </c>
      <c r="G65" s="37">
        <f>M15</f>
        <v>25.95</v>
      </c>
      <c r="H65" s="25">
        <f t="shared" si="10"/>
        <v>2.08</v>
      </c>
      <c r="K65" s="134" t="s">
        <v>180</v>
      </c>
      <c r="L65" s="134"/>
      <c r="M65" s="135">
        <f>R59</f>
        <v>25.989508537797086</v>
      </c>
      <c r="N65" s="135"/>
    </row>
    <row r="66" spans="2:14" x14ac:dyDescent="0.25">
      <c r="B66" s="27" t="s">
        <v>43</v>
      </c>
      <c r="C66" s="36">
        <f>N14</f>
        <v>26.72</v>
      </c>
      <c r="D66" s="23">
        <f t="shared" si="9"/>
        <v>2.31</v>
      </c>
      <c r="F66" s="27" t="s">
        <v>43</v>
      </c>
      <c r="G66" s="37">
        <f>N15</f>
        <v>25.91</v>
      </c>
      <c r="H66" s="25">
        <f t="shared" si="10"/>
        <v>2.0699999999999998</v>
      </c>
    </row>
    <row r="67" spans="2:14" x14ac:dyDescent="0.25">
      <c r="B67" s="120" t="s">
        <v>52</v>
      </c>
      <c r="C67" s="121"/>
      <c r="D67" s="23">
        <f>SUM(D55:D66)</f>
        <v>26.509999999999998</v>
      </c>
      <c r="F67" s="132" t="s">
        <v>52</v>
      </c>
      <c r="G67" s="133"/>
      <c r="H67" s="23">
        <f>SUM(H55:H66)</f>
        <v>26.71</v>
      </c>
    </row>
    <row r="68" spans="2:14" x14ac:dyDescent="0.25">
      <c r="B68" s="118" t="s">
        <v>53</v>
      </c>
      <c r="C68" s="119"/>
      <c r="D68" s="23">
        <f>D67/12</f>
        <v>2.2091666666666665</v>
      </c>
      <c r="F68" s="120" t="s">
        <v>53</v>
      </c>
      <c r="G68" s="121"/>
      <c r="H68" s="23">
        <f>H67/12</f>
        <v>2.2258333333333336</v>
      </c>
    </row>
    <row r="69" spans="2:14" ht="15.75" thickBot="1" x14ac:dyDescent="0.3">
      <c r="B69" s="122" t="s">
        <v>58</v>
      </c>
      <c r="C69" s="123"/>
      <c r="D69" s="26">
        <f>ROUND(20.348+17.5683*LOG(D68),2)</f>
        <v>26.4</v>
      </c>
      <c r="F69" s="122" t="s">
        <v>59</v>
      </c>
      <c r="G69" s="123"/>
      <c r="H69" s="26">
        <f>ROUND(20.348+17.5683*LOG(H68),2)</f>
        <v>26.45</v>
      </c>
    </row>
    <row r="76" spans="2:14" ht="15" customHeight="1" x14ac:dyDescent="0.25"/>
    <row r="78" spans="2:14" ht="15" customHeight="1" x14ac:dyDescent="0.25"/>
    <row r="80" spans="2:14" ht="35.25" customHeight="1" x14ac:dyDescent="0.25"/>
    <row r="81" ht="28.5" customHeight="1" x14ac:dyDescent="0.25"/>
  </sheetData>
  <sheetProtection algorithmName="SHA-512" hashValue="YlQ9TCptLcTlKzU4tdaL5eO/kN8uQzyzFVGYZm0RbxTuVRt85RjFeGIu0DItFBYQZzx/iJiFt8Rlw2Q4k7hHJg==" saltValue="hYfO5zc9LuDwgz/+JsTL5A==" spinCount="100000" sheet="1" objects="1" scenarios="1" selectLockedCells="1" selectUnlockedCells="1"/>
  <mergeCells count="45">
    <mergeCell ref="B31:C31"/>
    <mergeCell ref="F31:G31"/>
    <mergeCell ref="J31:K31"/>
    <mergeCell ref="N31:O31"/>
    <mergeCell ref="B4:N4"/>
    <mergeCell ref="B17:D17"/>
    <mergeCell ref="F17:H17"/>
    <mergeCell ref="J17:L17"/>
    <mergeCell ref="N17:P17"/>
    <mergeCell ref="B32:C32"/>
    <mergeCell ref="F32:G32"/>
    <mergeCell ref="J32:K32"/>
    <mergeCell ref="N32:O32"/>
    <mergeCell ref="B33:C33"/>
    <mergeCell ref="F33:G33"/>
    <mergeCell ref="J33:K33"/>
    <mergeCell ref="N33:O33"/>
    <mergeCell ref="B35:D35"/>
    <mergeCell ref="F35:H35"/>
    <mergeCell ref="J35:L35"/>
    <mergeCell ref="N35:P35"/>
    <mergeCell ref="B49:C49"/>
    <mergeCell ref="F49:G49"/>
    <mergeCell ref="J49:K49"/>
    <mergeCell ref="N49:O49"/>
    <mergeCell ref="K53:N53"/>
    <mergeCell ref="Q63:Q64"/>
    <mergeCell ref="B67:C67"/>
    <mergeCell ref="F67:G67"/>
    <mergeCell ref="B50:C50"/>
    <mergeCell ref="F50:G50"/>
    <mergeCell ref="J50:K50"/>
    <mergeCell ref="N50:O50"/>
    <mergeCell ref="B51:C51"/>
    <mergeCell ref="F51:G51"/>
    <mergeCell ref="J51:K51"/>
    <mergeCell ref="N51:O51"/>
    <mergeCell ref="K65:L65"/>
    <mergeCell ref="M65:N65"/>
    <mergeCell ref="B68:C68"/>
    <mergeCell ref="F68:G68"/>
    <mergeCell ref="B69:C69"/>
    <mergeCell ref="F69:G69"/>
    <mergeCell ref="B53:D53"/>
    <mergeCell ref="F53:H5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03"/>
  <sheetViews>
    <sheetView topLeftCell="L2" zoomScale="90" zoomScaleNormal="90" workbookViewId="0">
      <selection activeCell="U25" sqref="U25"/>
    </sheetView>
  </sheetViews>
  <sheetFormatPr baseColWidth="10" defaultRowHeight="15" x14ac:dyDescent="0.25"/>
  <cols>
    <col min="4" max="4" width="14.42578125" customWidth="1"/>
    <col min="6" max="6" width="14.42578125" bestFit="1" customWidth="1"/>
    <col min="11" max="11" width="15.28515625" customWidth="1"/>
    <col min="13" max="13" width="13.85546875" customWidth="1"/>
  </cols>
  <sheetData>
    <row r="3" spans="2:15" ht="15.75" thickBot="1" x14ac:dyDescent="0.3"/>
    <row r="4" spans="2:15" ht="15.75" thickBot="1" x14ac:dyDescent="0.3">
      <c r="B4" s="154" t="s">
        <v>69</v>
      </c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6"/>
    </row>
    <row r="5" spans="2:15" x14ac:dyDescent="0.25">
      <c r="B5" s="8" t="s">
        <v>31</v>
      </c>
      <c r="C5" s="9" t="s">
        <v>32</v>
      </c>
      <c r="D5" s="9" t="s">
        <v>33</v>
      </c>
      <c r="E5" s="9" t="s">
        <v>34</v>
      </c>
      <c r="F5" s="9" t="s">
        <v>35</v>
      </c>
      <c r="G5" s="9" t="s">
        <v>36</v>
      </c>
      <c r="H5" s="9" t="s">
        <v>37</v>
      </c>
      <c r="I5" s="9" t="s">
        <v>38</v>
      </c>
      <c r="J5" s="9" t="s">
        <v>39</v>
      </c>
      <c r="K5" s="9" t="s">
        <v>40</v>
      </c>
      <c r="L5" s="9" t="s">
        <v>41</v>
      </c>
      <c r="M5" s="9" t="s">
        <v>42</v>
      </c>
      <c r="N5" s="10" t="s">
        <v>43</v>
      </c>
    </row>
    <row r="6" spans="2:15" x14ac:dyDescent="0.25">
      <c r="B6" s="11">
        <v>2007</v>
      </c>
      <c r="C6" s="50">
        <v>11.9</v>
      </c>
      <c r="D6" s="50">
        <v>13.17</v>
      </c>
      <c r="E6" s="50">
        <v>288.57</v>
      </c>
      <c r="F6" s="50">
        <v>428.82</v>
      </c>
      <c r="G6" s="50">
        <v>598.46</v>
      </c>
      <c r="H6" s="50">
        <v>525.4</v>
      </c>
      <c r="I6" s="50">
        <v>346.76</v>
      </c>
      <c r="J6" s="50">
        <v>365.33</v>
      </c>
      <c r="K6" s="50">
        <v>344.84</v>
      </c>
      <c r="L6" s="50">
        <v>422.77</v>
      </c>
      <c r="M6" s="50">
        <v>229.61</v>
      </c>
      <c r="N6" s="51">
        <v>131.31</v>
      </c>
      <c r="O6" s="48">
        <f>AVERAGE(C6:N6)</f>
        <v>308.91166666666669</v>
      </c>
    </row>
    <row r="7" spans="2:15" x14ac:dyDescent="0.25">
      <c r="B7" s="11">
        <v>2008</v>
      </c>
      <c r="C7" s="50">
        <v>38.270000000000003</v>
      </c>
      <c r="D7" s="50">
        <v>24.24</v>
      </c>
      <c r="E7" s="50">
        <v>45.39</v>
      </c>
      <c r="F7" s="50">
        <v>376.2</v>
      </c>
      <c r="G7" s="50">
        <v>654.03</v>
      </c>
      <c r="H7" s="50">
        <v>559.16</v>
      </c>
      <c r="I7" s="50">
        <v>490.28</v>
      </c>
      <c r="J7" s="50">
        <v>340.14</v>
      </c>
      <c r="K7" s="50">
        <v>437.97</v>
      </c>
      <c r="L7" s="50">
        <v>461.24</v>
      </c>
      <c r="M7" s="50">
        <v>472.48</v>
      </c>
      <c r="N7" s="51">
        <v>215.06</v>
      </c>
      <c r="O7" s="48">
        <f t="shared" ref="O7:O12" si="0">AVERAGE(C7:N7)</f>
        <v>342.87166666666661</v>
      </c>
    </row>
    <row r="8" spans="2:15" x14ac:dyDescent="0.25">
      <c r="B8" s="11">
        <v>2009</v>
      </c>
      <c r="C8" s="50">
        <v>108.3</v>
      </c>
      <c r="D8" s="50">
        <v>56.85</v>
      </c>
      <c r="E8" s="50">
        <v>238.66</v>
      </c>
      <c r="F8" s="50">
        <v>460.14</v>
      </c>
      <c r="G8" s="50">
        <v>469.11</v>
      </c>
      <c r="H8" s="50">
        <v>628.11</v>
      </c>
      <c r="I8" s="50">
        <v>486.02</v>
      </c>
      <c r="J8" s="50">
        <v>407.34</v>
      </c>
      <c r="K8" s="50">
        <v>281.92</v>
      </c>
      <c r="L8" s="50">
        <v>386.82</v>
      </c>
      <c r="M8" s="50">
        <v>224.48</v>
      </c>
      <c r="N8" s="51">
        <v>70.08</v>
      </c>
      <c r="O8" s="48">
        <f t="shared" si="0"/>
        <v>318.15250000000003</v>
      </c>
    </row>
    <row r="9" spans="2:15" x14ac:dyDescent="0.25">
      <c r="B9" s="11">
        <v>2010</v>
      </c>
      <c r="C9" s="50">
        <v>0.42</v>
      </c>
      <c r="D9" s="50">
        <v>157.06</v>
      </c>
      <c r="E9" s="50">
        <v>349.55</v>
      </c>
      <c r="F9" s="50">
        <v>652.1</v>
      </c>
      <c r="G9" s="50">
        <v>492.18</v>
      </c>
      <c r="H9" s="50">
        <v>601.27</v>
      </c>
      <c r="I9" s="50">
        <v>550.69000000000005</v>
      </c>
      <c r="J9" s="50">
        <v>364.6</v>
      </c>
      <c r="K9" s="50">
        <v>303.97000000000003</v>
      </c>
      <c r="L9" s="50">
        <v>419.49</v>
      </c>
      <c r="M9" s="50">
        <v>411.49</v>
      </c>
      <c r="N9" s="51">
        <v>363.91</v>
      </c>
      <c r="O9" s="48">
        <f t="shared" si="0"/>
        <v>388.89416666666665</v>
      </c>
    </row>
    <row r="10" spans="2:15" x14ac:dyDescent="0.25">
      <c r="B10" s="11">
        <v>2011</v>
      </c>
      <c r="C10" s="50">
        <v>83.09</v>
      </c>
      <c r="D10" s="50">
        <v>105.81</v>
      </c>
      <c r="E10" s="50">
        <v>172.51</v>
      </c>
      <c r="F10" s="50">
        <v>530.98</v>
      </c>
      <c r="G10" s="50">
        <v>551.49</v>
      </c>
      <c r="H10" s="50">
        <v>470.92</v>
      </c>
      <c r="I10" s="50">
        <v>367.54</v>
      </c>
      <c r="J10" s="50">
        <v>314.83999999999997</v>
      </c>
      <c r="K10" s="50">
        <v>432.22</v>
      </c>
      <c r="L10" s="50">
        <v>411.06</v>
      </c>
      <c r="M10" s="50">
        <v>546.78</v>
      </c>
      <c r="N10" s="51">
        <v>325.51</v>
      </c>
      <c r="O10" s="48">
        <f t="shared" si="0"/>
        <v>359.39583333333343</v>
      </c>
    </row>
    <row r="11" spans="2:15" x14ac:dyDescent="0.25">
      <c r="B11" s="11">
        <v>2012</v>
      </c>
      <c r="C11" s="50">
        <v>38.549999999999997</v>
      </c>
      <c r="D11" s="50">
        <v>86.72</v>
      </c>
      <c r="E11" s="50">
        <v>545.80999999999995</v>
      </c>
      <c r="F11" s="50">
        <v>563.77</v>
      </c>
      <c r="G11" s="50">
        <v>596.16999999999996</v>
      </c>
      <c r="H11" s="50">
        <v>444.44</v>
      </c>
      <c r="I11" s="50">
        <v>507.03</v>
      </c>
      <c r="J11" s="50">
        <v>359.94</v>
      </c>
      <c r="K11" s="50">
        <v>274.62</v>
      </c>
      <c r="L11" s="50">
        <v>471.73</v>
      </c>
      <c r="M11" s="50">
        <v>264.26</v>
      </c>
      <c r="N11" s="51">
        <v>364.17</v>
      </c>
      <c r="O11" s="48">
        <f t="shared" si="0"/>
        <v>376.43416666666667</v>
      </c>
    </row>
    <row r="12" spans="2:15" x14ac:dyDescent="0.25">
      <c r="B12" s="11">
        <v>2013</v>
      </c>
      <c r="C12" s="50">
        <v>0.76</v>
      </c>
      <c r="D12" s="50">
        <v>79.27</v>
      </c>
      <c r="E12" s="50">
        <v>274.55</v>
      </c>
      <c r="F12" s="50">
        <v>605.70000000000005</v>
      </c>
      <c r="G12" s="50">
        <v>736.64</v>
      </c>
      <c r="H12" s="50">
        <v>451.01</v>
      </c>
      <c r="I12" s="50">
        <v>505.24</v>
      </c>
      <c r="J12" s="50">
        <v>293.22000000000003</v>
      </c>
      <c r="K12" s="50">
        <v>262.67</v>
      </c>
      <c r="L12" s="50">
        <v>354.06</v>
      </c>
      <c r="M12" s="50">
        <v>505.48</v>
      </c>
      <c r="N12" s="51">
        <v>152.84</v>
      </c>
      <c r="O12" s="48">
        <f t="shared" si="0"/>
        <v>351.78666666666669</v>
      </c>
    </row>
    <row r="13" spans="2:15" x14ac:dyDescent="0.25">
      <c r="B13" s="11">
        <v>2014</v>
      </c>
      <c r="C13" s="50">
        <v>27.7</v>
      </c>
      <c r="D13" s="50">
        <v>106.79</v>
      </c>
      <c r="E13" s="50">
        <v>177.46</v>
      </c>
      <c r="F13" s="50">
        <v>590.11</v>
      </c>
      <c r="G13" s="50">
        <v>441.43</v>
      </c>
      <c r="H13" s="50">
        <v>605.16999999999996</v>
      </c>
      <c r="I13" s="50">
        <v>345.08</v>
      </c>
      <c r="J13" s="50">
        <v>301.97000000000003</v>
      </c>
      <c r="K13" s="50">
        <v>276.22000000000003</v>
      </c>
      <c r="L13" s="50">
        <v>334.49</v>
      </c>
      <c r="M13" s="50">
        <v>424.2</v>
      </c>
      <c r="N13" s="51">
        <v>204.14</v>
      </c>
      <c r="O13" s="48"/>
    </row>
    <row r="14" spans="2:15" x14ac:dyDescent="0.25">
      <c r="B14" s="11">
        <v>2015</v>
      </c>
      <c r="C14" s="50">
        <v>163.66</v>
      </c>
      <c r="D14" s="50">
        <v>28.8</v>
      </c>
      <c r="E14" s="50">
        <v>177.62</v>
      </c>
      <c r="F14" s="50">
        <v>402.71</v>
      </c>
      <c r="G14" s="50">
        <v>354.47</v>
      </c>
      <c r="H14" s="50">
        <v>428.17</v>
      </c>
      <c r="I14" s="50">
        <v>431.48</v>
      </c>
      <c r="J14" s="50">
        <v>304.83</v>
      </c>
      <c r="K14" s="50">
        <v>333.08</v>
      </c>
      <c r="L14" s="50">
        <v>373.94</v>
      </c>
      <c r="M14" s="50">
        <v>345.49</v>
      </c>
      <c r="N14" s="51">
        <v>159.1</v>
      </c>
      <c r="O14" s="48"/>
    </row>
    <row r="15" spans="2:15" ht="15.75" thickBot="1" x14ac:dyDescent="0.3">
      <c r="B15" s="14">
        <v>2016</v>
      </c>
      <c r="C15" s="52">
        <v>3.47</v>
      </c>
      <c r="D15" s="52">
        <v>48.21</v>
      </c>
      <c r="E15" s="52">
        <v>216.47</v>
      </c>
      <c r="F15" s="52">
        <v>716.27</v>
      </c>
      <c r="G15" s="52">
        <v>545.63</v>
      </c>
      <c r="H15" s="52">
        <v>330.91</v>
      </c>
      <c r="I15" s="52">
        <v>423.81</v>
      </c>
      <c r="J15" s="52">
        <v>698.71</v>
      </c>
      <c r="K15" s="52">
        <v>376.48</v>
      </c>
      <c r="L15" s="52">
        <v>451.94</v>
      </c>
      <c r="M15" s="52">
        <v>529.79</v>
      </c>
      <c r="N15" s="53">
        <v>432.17</v>
      </c>
      <c r="O15" s="48"/>
    </row>
    <row r="16" spans="2:15" x14ac:dyDescent="0.25">
      <c r="O16" s="48"/>
    </row>
    <row r="19" spans="4:6" ht="15" customHeight="1" thickBot="1" x14ac:dyDescent="0.3"/>
    <row r="20" spans="4:6" x14ac:dyDescent="0.25">
      <c r="D20" s="157" t="s">
        <v>172</v>
      </c>
      <c r="E20" s="158"/>
      <c r="F20" s="159"/>
    </row>
    <row r="21" spans="4:6" x14ac:dyDescent="0.25">
      <c r="D21" s="160"/>
      <c r="E21" s="161"/>
      <c r="F21" s="162"/>
    </row>
    <row r="22" spans="4:6" x14ac:dyDescent="0.25">
      <c r="D22" s="91" t="s">
        <v>0</v>
      </c>
      <c r="E22" s="92" t="s">
        <v>173</v>
      </c>
      <c r="F22" s="93" t="s">
        <v>174</v>
      </c>
    </row>
    <row r="23" spans="4:6" x14ac:dyDescent="0.25">
      <c r="D23" s="91">
        <v>2007</v>
      </c>
      <c r="E23" s="94">
        <f t="shared" ref="E23:E30" si="1">SUM(C6:N6)</f>
        <v>3706.94</v>
      </c>
      <c r="F23" s="96">
        <f>AVERAGE($E$23:$E$32)</f>
        <v>4146.933</v>
      </c>
    </row>
    <row r="24" spans="4:6" x14ac:dyDescent="0.25">
      <c r="D24" s="91">
        <v>2008</v>
      </c>
      <c r="E24" s="94">
        <f t="shared" si="1"/>
        <v>4114.4599999999991</v>
      </c>
      <c r="F24" s="96">
        <f t="shared" ref="F24:F31" si="2">AVERAGE($E$23:$E$32)</f>
        <v>4146.933</v>
      </c>
    </row>
    <row r="25" spans="4:6" x14ac:dyDescent="0.25">
      <c r="D25" s="91">
        <v>2009</v>
      </c>
      <c r="E25" s="94">
        <f t="shared" si="1"/>
        <v>3817.8300000000004</v>
      </c>
      <c r="F25" s="96">
        <f t="shared" si="2"/>
        <v>4146.933</v>
      </c>
    </row>
    <row r="26" spans="4:6" x14ac:dyDescent="0.25">
      <c r="D26" s="91">
        <v>2010</v>
      </c>
      <c r="E26" s="94">
        <f t="shared" si="1"/>
        <v>4666.7299999999996</v>
      </c>
      <c r="F26" s="96">
        <f t="shared" si="2"/>
        <v>4146.933</v>
      </c>
    </row>
    <row r="27" spans="4:6" x14ac:dyDescent="0.25">
      <c r="D27" s="91">
        <v>2011</v>
      </c>
      <c r="E27" s="94">
        <f t="shared" si="1"/>
        <v>4312.7500000000009</v>
      </c>
      <c r="F27" s="96">
        <f t="shared" si="2"/>
        <v>4146.933</v>
      </c>
    </row>
    <row r="28" spans="4:6" x14ac:dyDescent="0.25">
      <c r="D28" s="91">
        <v>2012</v>
      </c>
      <c r="E28" s="94">
        <f t="shared" si="1"/>
        <v>4517.21</v>
      </c>
      <c r="F28" s="96">
        <f t="shared" si="2"/>
        <v>4146.933</v>
      </c>
    </row>
    <row r="29" spans="4:6" x14ac:dyDescent="0.25">
      <c r="D29" s="91">
        <v>2013</v>
      </c>
      <c r="E29" s="94">
        <f t="shared" si="1"/>
        <v>4221.4400000000005</v>
      </c>
      <c r="F29" s="96">
        <f t="shared" si="2"/>
        <v>4146.933</v>
      </c>
    </row>
    <row r="30" spans="4:6" x14ac:dyDescent="0.25">
      <c r="D30" s="91">
        <v>2014</v>
      </c>
      <c r="E30" s="94">
        <f t="shared" si="1"/>
        <v>3834.7599999999998</v>
      </c>
      <c r="F30" s="96">
        <f t="shared" si="2"/>
        <v>4146.933</v>
      </c>
    </row>
    <row r="31" spans="4:6" x14ac:dyDescent="0.25">
      <c r="D31" s="91">
        <v>2015</v>
      </c>
      <c r="E31" s="94">
        <f t="shared" ref="E31:E32" si="3">SUM(C14:N14)</f>
        <v>3503.35</v>
      </c>
      <c r="F31" s="96">
        <f t="shared" si="2"/>
        <v>4146.933</v>
      </c>
    </row>
    <row r="32" spans="4:6" ht="15" customHeight="1" thickBot="1" x14ac:dyDescent="0.3">
      <c r="D32" s="95">
        <v>2016</v>
      </c>
      <c r="E32" s="94">
        <f t="shared" si="3"/>
        <v>4773.8600000000006</v>
      </c>
      <c r="F32" s="96">
        <f>AVERAGE($E$23:$E$32)</f>
        <v>4146.933</v>
      </c>
    </row>
    <row r="33" spans="2:11" x14ac:dyDescent="0.25">
      <c r="D33" s="1"/>
      <c r="E33" s="1"/>
    </row>
    <row r="35" spans="2:11" x14ac:dyDescent="0.25">
      <c r="B35" s="49"/>
      <c r="C35" s="49"/>
      <c r="G35" s="49"/>
      <c r="H35" s="49"/>
      <c r="I35" s="49"/>
      <c r="J35" s="49"/>
      <c r="K35" s="49"/>
    </row>
    <row r="36" spans="2:11" x14ac:dyDescent="0.25">
      <c r="B36" s="49"/>
      <c r="C36" s="49"/>
      <c r="G36" s="49"/>
      <c r="H36" s="49"/>
      <c r="I36" s="49"/>
      <c r="J36" s="49"/>
      <c r="K36" s="49"/>
    </row>
    <row r="37" spans="2:11" x14ac:dyDescent="0.25">
      <c r="B37" s="49"/>
      <c r="C37" s="49"/>
      <c r="G37" s="49"/>
      <c r="H37" s="49"/>
      <c r="I37" s="49"/>
      <c r="J37" s="49"/>
      <c r="K37" s="49"/>
    </row>
    <row r="38" spans="2:11" x14ac:dyDescent="0.25">
      <c r="B38" s="49"/>
      <c r="C38" s="49"/>
      <c r="G38" s="49"/>
      <c r="H38" s="49"/>
      <c r="I38" s="49"/>
      <c r="J38" s="49"/>
      <c r="K38" s="49"/>
    </row>
    <row r="39" spans="2:11" x14ac:dyDescent="0.25">
      <c r="B39" s="49"/>
      <c r="C39" s="49"/>
      <c r="G39" s="49"/>
      <c r="H39" s="49"/>
      <c r="I39" s="49"/>
      <c r="J39" s="49"/>
      <c r="K39" s="49"/>
    </row>
    <row r="40" spans="2:11" x14ac:dyDescent="0.25">
      <c r="B40" s="49"/>
      <c r="C40" s="49"/>
      <c r="G40" s="49"/>
      <c r="H40" s="49"/>
      <c r="I40" s="49"/>
      <c r="J40" s="49"/>
      <c r="K40" s="49"/>
    </row>
    <row r="41" spans="2:11" x14ac:dyDescent="0.25">
      <c r="B41" s="49"/>
      <c r="C41" s="49"/>
      <c r="G41" s="49"/>
      <c r="H41" s="49"/>
      <c r="I41" s="49"/>
      <c r="J41" s="49"/>
      <c r="K41" s="49"/>
    </row>
    <row r="42" spans="2:11" x14ac:dyDescent="0.25">
      <c r="B42" s="49"/>
      <c r="C42" s="49"/>
      <c r="G42" s="49"/>
      <c r="H42" s="49"/>
      <c r="I42" s="49"/>
      <c r="J42" s="49"/>
      <c r="K42" s="49"/>
    </row>
    <row r="43" spans="2:11" x14ac:dyDescent="0.25">
      <c r="B43" s="49"/>
      <c r="C43" s="49"/>
      <c r="G43" s="49"/>
      <c r="H43" s="49"/>
      <c r="I43" s="49"/>
      <c r="J43" s="49"/>
      <c r="K43" s="49"/>
    </row>
    <row r="44" spans="2:11" x14ac:dyDescent="0.25">
      <c r="B44" s="49"/>
      <c r="C44" s="49"/>
      <c r="G44" s="49"/>
      <c r="H44" s="49"/>
      <c r="I44" s="49"/>
      <c r="J44" s="49"/>
      <c r="K44" s="49"/>
    </row>
    <row r="45" spans="2:11" x14ac:dyDescent="0.25">
      <c r="B45" s="49"/>
      <c r="C45" s="49"/>
      <c r="G45" s="49"/>
      <c r="H45" s="49"/>
      <c r="I45" s="49"/>
      <c r="J45" s="49"/>
      <c r="K45" s="49"/>
    </row>
    <row r="46" spans="2:11" x14ac:dyDescent="0.25">
      <c r="B46" s="49"/>
      <c r="C46" s="49"/>
      <c r="G46" s="49"/>
      <c r="H46" s="49"/>
      <c r="I46" s="49"/>
      <c r="J46" s="49"/>
      <c r="K46" s="49"/>
    </row>
    <row r="58" spans="4:4" x14ac:dyDescent="0.25">
      <c r="D58">
        <v>0</v>
      </c>
    </row>
    <row r="59" spans="4:4" x14ac:dyDescent="0.25">
      <c r="D59">
        <v>0</v>
      </c>
    </row>
    <row r="60" spans="4:4" x14ac:dyDescent="0.25">
      <c r="D60">
        <v>0</v>
      </c>
    </row>
    <row r="61" spans="4:4" x14ac:dyDescent="0.25">
      <c r="D61">
        <v>0</v>
      </c>
    </row>
    <row r="68" spans="17:17" x14ac:dyDescent="0.25">
      <c r="Q68">
        <v>12.41</v>
      </c>
    </row>
    <row r="69" spans="17:17" x14ac:dyDescent="0.25">
      <c r="Q69">
        <v>14.76</v>
      </c>
    </row>
    <row r="70" spans="17:17" x14ac:dyDescent="0.25">
      <c r="Q70">
        <v>3.43</v>
      </c>
    </row>
    <row r="71" spans="17:17" x14ac:dyDescent="0.25">
      <c r="Q71">
        <v>80.010000000000005</v>
      </c>
    </row>
    <row r="72" spans="17:17" x14ac:dyDescent="0.25">
      <c r="Q72">
        <v>191.85</v>
      </c>
    </row>
    <row r="73" spans="17:17" x14ac:dyDescent="0.25">
      <c r="Q73">
        <v>181.75</v>
      </c>
    </row>
    <row r="74" spans="17:17" x14ac:dyDescent="0.25">
      <c r="Q74">
        <v>0</v>
      </c>
    </row>
    <row r="75" spans="17:17" x14ac:dyDescent="0.25">
      <c r="Q75">
        <v>0</v>
      </c>
    </row>
    <row r="76" spans="17:17" x14ac:dyDescent="0.25">
      <c r="Q76">
        <v>0</v>
      </c>
    </row>
    <row r="77" spans="17:17" x14ac:dyDescent="0.25">
      <c r="Q77">
        <v>0</v>
      </c>
    </row>
    <row r="78" spans="17:17" x14ac:dyDescent="0.25">
      <c r="Q78">
        <v>0</v>
      </c>
    </row>
    <row r="79" spans="17:17" x14ac:dyDescent="0.25">
      <c r="Q79">
        <v>0</v>
      </c>
    </row>
    <row r="80" spans="17:17" x14ac:dyDescent="0.25">
      <c r="Q80">
        <v>0</v>
      </c>
    </row>
    <row r="81" spans="17:17" x14ac:dyDescent="0.25">
      <c r="Q81">
        <v>0</v>
      </c>
    </row>
    <row r="82" spans="17:17" x14ac:dyDescent="0.25">
      <c r="Q82">
        <v>0</v>
      </c>
    </row>
    <row r="83" spans="17:17" x14ac:dyDescent="0.25">
      <c r="Q83">
        <v>0</v>
      </c>
    </row>
    <row r="84" spans="17:17" x14ac:dyDescent="0.25">
      <c r="Q84">
        <v>0</v>
      </c>
    </row>
    <row r="85" spans="17:17" x14ac:dyDescent="0.25">
      <c r="Q85">
        <v>0</v>
      </c>
    </row>
    <row r="86" spans="17:17" x14ac:dyDescent="0.25">
      <c r="Q86">
        <v>0</v>
      </c>
    </row>
    <row r="87" spans="17:17" x14ac:dyDescent="0.25">
      <c r="Q87">
        <v>0</v>
      </c>
    </row>
    <row r="88" spans="17:17" x14ac:dyDescent="0.25">
      <c r="Q88">
        <v>0</v>
      </c>
    </row>
    <row r="89" spans="17:17" x14ac:dyDescent="0.25">
      <c r="Q89">
        <v>0</v>
      </c>
    </row>
    <row r="90" spans="17:17" x14ac:dyDescent="0.25">
      <c r="Q90">
        <v>0</v>
      </c>
    </row>
    <row r="91" spans="17:17" x14ac:dyDescent="0.25">
      <c r="Q91">
        <v>0</v>
      </c>
    </row>
    <row r="92" spans="17:17" x14ac:dyDescent="0.25">
      <c r="Q92">
        <v>0</v>
      </c>
    </row>
    <row r="93" spans="17:17" x14ac:dyDescent="0.25">
      <c r="Q93">
        <v>0</v>
      </c>
    </row>
    <row r="94" spans="17:17" x14ac:dyDescent="0.25">
      <c r="Q94">
        <v>0</v>
      </c>
    </row>
    <row r="95" spans="17:17" x14ac:dyDescent="0.25">
      <c r="Q95">
        <v>0</v>
      </c>
    </row>
    <row r="96" spans="17:17" x14ac:dyDescent="0.25">
      <c r="Q96">
        <v>0</v>
      </c>
    </row>
    <row r="97" spans="17:17" x14ac:dyDescent="0.25">
      <c r="Q97">
        <v>0</v>
      </c>
    </row>
    <row r="98" spans="17:17" x14ac:dyDescent="0.25">
      <c r="Q98">
        <v>0</v>
      </c>
    </row>
    <row r="99" spans="17:17" x14ac:dyDescent="0.25">
      <c r="Q99">
        <v>0</v>
      </c>
    </row>
    <row r="100" spans="17:17" x14ac:dyDescent="0.25">
      <c r="Q100">
        <v>0</v>
      </c>
    </row>
    <row r="101" spans="17:17" x14ac:dyDescent="0.25">
      <c r="Q101">
        <v>0</v>
      </c>
    </row>
    <row r="102" spans="17:17" x14ac:dyDescent="0.25">
      <c r="Q102">
        <v>0</v>
      </c>
    </row>
    <row r="103" spans="17:17" x14ac:dyDescent="0.25">
      <c r="Q103">
        <v>0</v>
      </c>
    </row>
  </sheetData>
  <sheetProtection algorithmName="SHA-512" hashValue="pjymVON7UJ4IiCZfF+fqDeeKMOrI9W91+Uxckbk8DbH/TIQcf+kRgDd5QcXfBuLOIFm8auSRU8dQAn01+KLBLA==" saltValue="oWtfimRtcMPhFcniHfC5Sw==" spinCount="100000" sheet="1" objects="1" scenarios="1" selectLockedCells="1" selectUnlockedCells="1"/>
  <mergeCells count="2">
    <mergeCell ref="B4:N4"/>
    <mergeCell ref="D20:F2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P53"/>
  <sheetViews>
    <sheetView workbookViewId="0">
      <selection activeCell="L13" sqref="L13"/>
    </sheetView>
  </sheetViews>
  <sheetFormatPr baseColWidth="10" defaultRowHeight="15" x14ac:dyDescent="0.25"/>
  <cols>
    <col min="1" max="1" width="11.42578125" style="54"/>
    <col min="2" max="2" width="30.5703125" style="54" customWidth="1"/>
    <col min="3" max="3" width="11" style="54" bestFit="1" customWidth="1"/>
    <col min="4" max="4" width="10.42578125" style="54" bestFit="1" customWidth="1"/>
    <col min="5" max="5" width="8.28515625" style="54" bestFit="1" customWidth="1"/>
    <col min="6" max="6" width="15.140625" style="54" customWidth="1"/>
    <col min="7" max="7" width="9.28515625" style="54" customWidth="1"/>
    <col min="8" max="8" width="9.140625" style="54" bestFit="1" customWidth="1"/>
    <col min="9" max="9" width="10.140625" style="54" bestFit="1" customWidth="1"/>
    <col min="10" max="10" width="9.140625" style="54" bestFit="1" customWidth="1"/>
    <col min="11" max="11" width="10.140625" style="54" bestFit="1" customWidth="1"/>
    <col min="12" max="12" width="11.42578125" style="54"/>
    <col min="13" max="13" width="17.7109375" style="54" bestFit="1" customWidth="1"/>
    <col min="14" max="31" width="11.42578125" style="54"/>
    <col min="32" max="32" width="36.42578125" style="54" bestFit="1" customWidth="1"/>
    <col min="33" max="35" width="11.42578125" style="54"/>
    <col min="36" max="36" width="19.5703125" style="54" bestFit="1" customWidth="1"/>
    <col min="37" max="39" width="11.42578125" style="54"/>
    <col min="40" max="41" width="11.42578125" style="54" customWidth="1"/>
    <col min="42" max="16384" width="11.42578125" style="54"/>
  </cols>
  <sheetData>
    <row r="2" spans="2:42" ht="16.5" thickBot="1" x14ac:dyDescent="0.3">
      <c r="B2" s="172" t="s">
        <v>91</v>
      </c>
      <c r="C2" s="172"/>
      <c r="D2" s="172"/>
      <c r="E2" s="172"/>
      <c r="F2" s="172"/>
      <c r="G2" s="172"/>
      <c r="H2" s="172"/>
      <c r="I2" s="172"/>
      <c r="J2" s="172"/>
      <c r="K2" s="172"/>
      <c r="M2"/>
      <c r="N2"/>
      <c r="O2"/>
      <c r="P2"/>
      <c r="Q2"/>
      <c r="R2"/>
      <c r="S2"/>
      <c r="T2"/>
      <c r="U2"/>
      <c r="V2"/>
      <c r="W2"/>
      <c r="X2"/>
    </row>
    <row r="3" spans="2:42" x14ac:dyDescent="0.25">
      <c r="B3" s="169" t="s">
        <v>115</v>
      </c>
      <c r="C3" s="166" t="s">
        <v>78</v>
      </c>
      <c r="D3" s="169" t="s">
        <v>79</v>
      </c>
      <c r="E3" s="169" t="s">
        <v>80</v>
      </c>
      <c r="F3" s="170" t="s">
        <v>81</v>
      </c>
      <c r="G3" s="60" t="s">
        <v>111</v>
      </c>
      <c r="H3" s="169" t="s">
        <v>83</v>
      </c>
      <c r="I3" s="169"/>
      <c r="J3" s="169" t="s">
        <v>84</v>
      </c>
      <c r="K3" s="169"/>
      <c r="M3" s="175" t="s">
        <v>92</v>
      </c>
      <c r="N3" s="175"/>
      <c r="O3" s="175"/>
      <c r="P3"/>
      <c r="Q3" s="59" t="s">
        <v>78</v>
      </c>
      <c r="R3" s="59" t="s">
        <v>93</v>
      </c>
      <c r="S3" s="59" t="s">
        <v>80</v>
      </c>
      <c r="T3" s="59" t="s">
        <v>82</v>
      </c>
      <c r="U3" s="59" t="s">
        <v>83</v>
      </c>
      <c r="V3" s="59" t="s">
        <v>87</v>
      </c>
      <c r="W3" s="59" t="s">
        <v>84</v>
      </c>
      <c r="X3"/>
      <c r="AG3" s="166" t="s">
        <v>78</v>
      </c>
      <c r="AH3" s="169" t="s">
        <v>79</v>
      </c>
      <c r="AI3" s="169" t="s">
        <v>80</v>
      </c>
      <c r="AJ3" s="170" t="s">
        <v>81</v>
      </c>
      <c r="AK3" s="163" t="s">
        <v>111</v>
      </c>
      <c r="AL3" s="166" t="s">
        <v>83</v>
      </c>
      <c r="AM3" s="166" t="s">
        <v>84</v>
      </c>
      <c r="AN3" s="71"/>
      <c r="AO3" s="102" t="s">
        <v>176</v>
      </c>
      <c r="AP3" s="103" t="s">
        <v>177</v>
      </c>
    </row>
    <row r="4" spans="2:42" ht="15" customHeight="1" x14ac:dyDescent="0.25">
      <c r="B4" s="169"/>
      <c r="C4" s="167"/>
      <c r="D4" s="169"/>
      <c r="E4" s="169"/>
      <c r="F4" s="170"/>
      <c r="G4" s="170" t="s">
        <v>86</v>
      </c>
      <c r="H4" s="166" t="s">
        <v>86</v>
      </c>
      <c r="I4" s="166" t="s">
        <v>87</v>
      </c>
      <c r="J4" s="166" t="s">
        <v>86</v>
      </c>
      <c r="K4" s="166" t="s">
        <v>87</v>
      </c>
      <c r="M4" s="61" t="str">
        <f>C3</f>
        <v>Automóvil</v>
      </c>
      <c r="N4" s="62">
        <f>C13/$C$14</f>
        <v>0.80870279146141211</v>
      </c>
      <c r="O4" s="63">
        <f>N4*$C$14</f>
        <v>328.33333333333331</v>
      </c>
      <c r="P4"/>
      <c r="Q4" s="3">
        <v>0</v>
      </c>
      <c r="R4" s="3">
        <v>0</v>
      </c>
      <c r="S4" s="3">
        <v>0.05</v>
      </c>
      <c r="T4" s="3">
        <v>1.1399999999999999</v>
      </c>
      <c r="U4" s="3">
        <v>3.44</v>
      </c>
      <c r="V4" s="3">
        <v>3.76</v>
      </c>
      <c r="W4" s="3">
        <v>3.76</v>
      </c>
      <c r="X4"/>
      <c r="AG4" s="167"/>
      <c r="AH4" s="169"/>
      <c r="AI4" s="169"/>
      <c r="AJ4" s="170"/>
      <c r="AK4" s="164"/>
      <c r="AL4" s="167"/>
      <c r="AM4" s="167"/>
      <c r="AN4" s="72"/>
      <c r="AO4" s="98">
        <v>1985</v>
      </c>
      <c r="AP4" s="99">
        <v>189048</v>
      </c>
    </row>
    <row r="5" spans="2:42" x14ac:dyDescent="0.25">
      <c r="B5" s="169"/>
      <c r="C5" s="168"/>
      <c r="D5" s="169"/>
      <c r="E5" s="169"/>
      <c r="F5" s="170"/>
      <c r="G5" s="170"/>
      <c r="H5" s="168"/>
      <c r="I5" s="168"/>
      <c r="J5" s="168"/>
      <c r="K5" s="168"/>
      <c r="M5" s="61" t="str">
        <f>D3</f>
        <v>Microbús</v>
      </c>
      <c r="N5" s="62">
        <f>D13/$C$14</f>
        <v>2.7093596059113302E-2</v>
      </c>
      <c r="O5" s="3">
        <f>N5*$C$14</f>
        <v>11</v>
      </c>
      <c r="P5"/>
      <c r="Q5"/>
      <c r="R5"/>
      <c r="S5"/>
      <c r="T5"/>
      <c r="U5"/>
      <c r="V5"/>
      <c r="W5"/>
      <c r="X5"/>
      <c r="AG5" s="168"/>
      <c r="AH5" s="169"/>
      <c r="AI5" s="169"/>
      <c r="AJ5" s="170"/>
      <c r="AK5" s="165"/>
      <c r="AL5" s="168"/>
      <c r="AM5" s="168"/>
      <c r="AN5" s="72"/>
      <c r="AO5" s="98">
        <v>1993</v>
      </c>
      <c r="AP5" s="99">
        <v>219976</v>
      </c>
    </row>
    <row r="6" spans="2:42" ht="15.75" x14ac:dyDescent="0.25">
      <c r="B6" s="163" t="s">
        <v>94</v>
      </c>
      <c r="C6" s="166">
        <f>D53</f>
        <v>333</v>
      </c>
      <c r="D6" s="166">
        <f t="shared" ref="D6:K6" si="0">E53</f>
        <v>12</v>
      </c>
      <c r="E6" s="166">
        <f t="shared" si="0"/>
        <v>8</v>
      </c>
      <c r="F6" s="166">
        <f t="shared" si="0"/>
        <v>1</v>
      </c>
      <c r="G6" s="166">
        <f t="shared" si="0"/>
        <v>35</v>
      </c>
      <c r="H6" s="166">
        <f t="shared" si="0"/>
        <v>22</v>
      </c>
      <c r="I6" s="166">
        <f t="shared" si="0"/>
        <v>4</v>
      </c>
      <c r="J6" s="166">
        <f t="shared" si="0"/>
        <v>0</v>
      </c>
      <c r="K6" s="166">
        <f t="shared" si="0"/>
        <v>1</v>
      </c>
      <c r="M6" s="61" t="str">
        <f>E3</f>
        <v>Buseta</v>
      </c>
      <c r="N6" s="62">
        <f>E13/$C$14</f>
        <v>1.9704433497536946E-2</v>
      </c>
      <c r="O6" s="3">
        <f t="shared" ref="O6:O10" si="1">N6*$C$14</f>
        <v>8</v>
      </c>
      <c r="P6"/>
      <c r="Q6" s="61" t="s">
        <v>95</v>
      </c>
      <c r="R6" s="3">
        <f>ROUNDUP(((O6*S4)+(O7*T4)+(O8*U4)+(O9*V4)+(O10*W4))/O11,2)</f>
        <v>2.6799999999999997</v>
      </c>
      <c r="S6"/>
      <c r="T6"/>
      <c r="U6"/>
      <c r="V6"/>
      <c r="W6"/>
      <c r="X6"/>
      <c r="AF6" s="55" t="s">
        <v>106</v>
      </c>
      <c r="AG6" s="57">
        <f>C15</f>
        <v>80.87</v>
      </c>
      <c r="AH6" s="57">
        <f t="shared" ref="AH6:AJ6" si="2">D15</f>
        <v>2.71</v>
      </c>
      <c r="AI6" s="57">
        <f t="shared" si="2"/>
        <v>1.97</v>
      </c>
      <c r="AJ6" s="57">
        <f t="shared" si="2"/>
        <v>0.25</v>
      </c>
      <c r="AK6" s="57">
        <f>G15</f>
        <v>7.96</v>
      </c>
      <c r="AL6" s="57">
        <f>H15+I15</f>
        <v>5.59</v>
      </c>
      <c r="AM6" s="57">
        <f>J15+K15</f>
        <v>0.58000000000000007</v>
      </c>
      <c r="AN6" s="71"/>
      <c r="AO6" s="98">
        <v>2005</v>
      </c>
      <c r="AP6" s="99">
        <v>356464</v>
      </c>
    </row>
    <row r="7" spans="2:42" x14ac:dyDescent="0.25">
      <c r="B7" s="165"/>
      <c r="C7" s="168"/>
      <c r="D7" s="168"/>
      <c r="E7" s="168"/>
      <c r="F7" s="168"/>
      <c r="G7" s="168"/>
      <c r="H7" s="168"/>
      <c r="I7" s="168"/>
      <c r="J7" s="168"/>
      <c r="K7" s="168"/>
      <c r="M7" s="61" t="str">
        <f>F3</f>
        <v>Bus intermunicipal</v>
      </c>
      <c r="N7" s="62">
        <f>F13/$C$14</f>
        <v>2.4630541871921183E-3</v>
      </c>
      <c r="O7" s="63">
        <f t="shared" si="1"/>
        <v>1</v>
      </c>
      <c r="P7"/>
      <c r="Q7" s="61" t="s">
        <v>96</v>
      </c>
      <c r="R7" s="64">
        <f>(N11*100)/100</f>
        <v>0.19047619047619047</v>
      </c>
      <c r="S7"/>
      <c r="T7" s="176"/>
      <c r="U7" s="176"/>
      <c r="V7" s="176"/>
      <c r="W7" s="176"/>
      <c r="X7" s="176"/>
      <c r="AO7" s="98">
        <v>2006</v>
      </c>
      <c r="AP7" s="99">
        <v>366621</v>
      </c>
    </row>
    <row r="8" spans="2:42" x14ac:dyDescent="0.25">
      <c r="B8" s="163" t="s">
        <v>97</v>
      </c>
      <c r="C8" s="166">
        <f>P53</f>
        <v>363</v>
      </c>
      <c r="D8" s="166">
        <f t="shared" ref="D8:K8" si="3">Q53</f>
        <v>11</v>
      </c>
      <c r="E8" s="166">
        <f t="shared" si="3"/>
        <v>9</v>
      </c>
      <c r="F8" s="166">
        <f t="shared" si="3"/>
        <v>1</v>
      </c>
      <c r="G8" s="166">
        <f>T53</f>
        <v>33</v>
      </c>
      <c r="H8" s="166">
        <f t="shared" si="3"/>
        <v>19</v>
      </c>
      <c r="I8" s="166">
        <f t="shared" si="3"/>
        <v>5</v>
      </c>
      <c r="J8" s="166">
        <f t="shared" si="3"/>
        <v>2</v>
      </c>
      <c r="K8" s="166">
        <f t="shared" si="3"/>
        <v>2</v>
      </c>
      <c r="M8" s="61" t="str">
        <f>G3</f>
        <v xml:space="preserve">C2P </v>
      </c>
      <c r="N8" s="62">
        <f>G13/$C$14</f>
        <v>7.9638752052545156E-2</v>
      </c>
      <c r="O8" s="3">
        <f t="shared" si="1"/>
        <v>32.333333333333336</v>
      </c>
      <c r="P8"/>
      <c r="Q8" s="61" t="s">
        <v>98</v>
      </c>
      <c r="R8" s="73">
        <f>50/100</f>
        <v>0.5</v>
      </c>
      <c r="S8"/>
      <c r="T8" s="176"/>
      <c r="U8" s="176"/>
      <c r="V8" s="176"/>
      <c r="W8" s="176"/>
      <c r="X8" s="176"/>
      <c r="AO8" s="98">
        <v>2007</v>
      </c>
      <c r="AP8" s="99">
        <v>376889</v>
      </c>
    </row>
    <row r="9" spans="2:42" ht="15.75" x14ac:dyDescent="0.25">
      <c r="B9" s="165"/>
      <c r="C9" s="168"/>
      <c r="D9" s="168"/>
      <c r="E9" s="168"/>
      <c r="F9" s="168"/>
      <c r="G9" s="168"/>
      <c r="H9" s="168"/>
      <c r="I9" s="168"/>
      <c r="J9" s="168"/>
      <c r="K9" s="168"/>
      <c r="M9" s="61" t="str">
        <f>H3</f>
        <v>C2G</v>
      </c>
      <c r="N9" s="62">
        <f>(H13+I13)/$C$14</f>
        <v>5.5829228243021348E-2</v>
      </c>
      <c r="O9" s="63">
        <f>N9*$C$14</f>
        <v>22.666666666666668</v>
      </c>
      <c r="P9"/>
      <c r="Q9" s="61" t="s">
        <v>99</v>
      </c>
      <c r="R9" s="63">
        <f>3/100</f>
        <v>0.03</v>
      </c>
      <c r="S9"/>
      <c r="T9" s="176"/>
      <c r="U9" s="176"/>
      <c r="V9" s="176"/>
      <c r="W9" s="176"/>
      <c r="X9" s="176"/>
      <c r="AF9" s="174" t="s">
        <v>116</v>
      </c>
      <c r="AG9" s="174"/>
      <c r="AH9" s="174"/>
      <c r="AL9" s="97"/>
      <c r="AM9" s="97"/>
      <c r="AN9" s="97"/>
      <c r="AO9" s="98">
        <v>2008</v>
      </c>
      <c r="AP9" s="99">
        <v>387182</v>
      </c>
    </row>
    <row r="10" spans="2:42" x14ac:dyDescent="0.25">
      <c r="B10" s="170" t="s">
        <v>100</v>
      </c>
      <c r="C10" s="169">
        <f>AB53</f>
        <v>289</v>
      </c>
      <c r="D10" s="169">
        <f t="shared" ref="D10:K10" si="4">AC53</f>
        <v>10</v>
      </c>
      <c r="E10" s="169">
        <f t="shared" si="4"/>
        <v>7</v>
      </c>
      <c r="F10" s="169">
        <f t="shared" si="4"/>
        <v>1</v>
      </c>
      <c r="G10" s="169">
        <f t="shared" si="4"/>
        <v>29</v>
      </c>
      <c r="H10" s="169">
        <f t="shared" si="4"/>
        <v>15</v>
      </c>
      <c r="I10" s="169">
        <f t="shared" si="4"/>
        <v>3</v>
      </c>
      <c r="J10" s="169">
        <f t="shared" si="4"/>
        <v>1</v>
      </c>
      <c r="K10" s="169">
        <f t="shared" si="4"/>
        <v>1</v>
      </c>
      <c r="M10" s="61" t="str">
        <f>J3</f>
        <v>C3</v>
      </c>
      <c r="N10" s="62">
        <f>(J13+K13)/$C$14</f>
        <v>5.7471264367816082E-3</v>
      </c>
      <c r="O10" s="63">
        <f t="shared" si="1"/>
        <v>2.333333333333333</v>
      </c>
      <c r="P10"/>
      <c r="Q10" s="61" t="s">
        <v>101</v>
      </c>
      <c r="R10" s="3">
        <v>10</v>
      </c>
      <c r="S10"/>
      <c r="T10" s="61" t="s">
        <v>102</v>
      </c>
      <c r="U10" s="3">
        <f>365*C14*R7*R8*R6*((((1+R9)^R10)-1)/(LN(1+R9)))</f>
        <v>440078.77298203734</v>
      </c>
      <c r="V10" s="3">
        <f>ROUNDUP(U10,0)</f>
        <v>440079</v>
      </c>
      <c r="W10" s="184" t="s">
        <v>103</v>
      </c>
      <c r="X10" s="185"/>
      <c r="AF10" s="74" t="s">
        <v>117</v>
      </c>
      <c r="AG10" s="70">
        <f>C14</f>
        <v>406</v>
      </c>
      <c r="AH10" s="69" t="s">
        <v>127</v>
      </c>
      <c r="AO10" s="98">
        <v>2009</v>
      </c>
      <c r="AP10" s="99">
        <v>397562</v>
      </c>
    </row>
    <row r="11" spans="2:42" x14ac:dyDescent="0.25">
      <c r="B11" s="170"/>
      <c r="C11" s="169"/>
      <c r="D11" s="169"/>
      <c r="E11" s="169"/>
      <c r="F11" s="169"/>
      <c r="G11" s="169"/>
      <c r="H11" s="169"/>
      <c r="I11" s="169"/>
      <c r="J11" s="169"/>
      <c r="K11" s="169"/>
      <c r="M11" s="3" t="s">
        <v>104</v>
      </c>
      <c r="N11" s="65">
        <f>SUM(N5:N10)</f>
        <v>0.19047619047619047</v>
      </c>
      <c r="O11" s="63">
        <f>N11*$C$14</f>
        <v>77.333333333333329</v>
      </c>
      <c r="P11"/>
      <c r="Q11"/>
      <c r="R11"/>
      <c r="S11"/>
      <c r="T11"/>
      <c r="U11"/>
      <c r="V11"/>
      <c r="W11"/>
      <c r="X11"/>
      <c r="AF11" s="74" t="s">
        <v>118</v>
      </c>
      <c r="AG11" s="66">
        <f>R7*100</f>
        <v>19.047619047619047</v>
      </c>
      <c r="AH11" s="69" t="s">
        <v>123</v>
      </c>
      <c r="AO11" s="98">
        <v>2010</v>
      </c>
      <c r="AP11" s="99">
        <v>407977</v>
      </c>
    </row>
    <row r="12" spans="2:42" x14ac:dyDescent="0.25">
      <c r="B12" s="56" t="s">
        <v>88</v>
      </c>
      <c r="C12" s="56">
        <f>SUM(C6:C11)</f>
        <v>985</v>
      </c>
      <c r="D12" s="56">
        <f>SUM(D6:D11)</f>
        <v>33</v>
      </c>
      <c r="E12" s="56">
        <f t="shared" ref="E12:K12" si="5">SUM(E6:E11)</f>
        <v>24</v>
      </c>
      <c r="F12" s="56">
        <f t="shared" si="5"/>
        <v>3</v>
      </c>
      <c r="G12" s="56">
        <f t="shared" si="5"/>
        <v>97</v>
      </c>
      <c r="H12" s="56">
        <f t="shared" si="5"/>
        <v>56</v>
      </c>
      <c r="I12" s="56">
        <f t="shared" si="5"/>
        <v>12</v>
      </c>
      <c r="J12" s="56">
        <f t="shared" si="5"/>
        <v>3</v>
      </c>
      <c r="K12" s="56">
        <f t="shared" si="5"/>
        <v>4</v>
      </c>
      <c r="M12"/>
      <c r="N12"/>
      <c r="O12" s="1"/>
      <c r="P12"/>
      <c r="Q12"/>
      <c r="R12"/>
      <c r="S12"/>
      <c r="T12"/>
      <c r="U12"/>
      <c r="V12"/>
      <c r="W12"/>
      <c r="X12"/>
      <c r="AF12" s="74" t="s">
        <v>119</v>
      </c>
      <c r="AG12" s="70">
        <f>R8*100</f>
        <v>50</v>
      </c>
      <c r="AH12" s="69" t="s">
        <v>123</v>
      </c>
      <c r="AO12" s="98">
        <v>2011</v>
      </c>
      <c r="AP12" s="99">
        <v>418454</v>
      </c>
    </row>
    <row r="13" spans="2:42" ht="16.5" thickBot="1" x14ac:dyDescent="0.3">
      <c r="B13" s="89" t="s">
        <v>105</v>
      </c>
      <c r="C13" s="66">
        <f>AVERAGE(C6:C11)</f>
        <v>328.33333333333331</v>
      </c>
      <c r="D13" s="56">
        <f>AVERAGE(D6:D11)</f>
        <v>11</v>
      </c>
      <c r="E13" s="56">
        <f t="shared" ref="E13:K13" si="6">AVERAGE(E6:E11)</f>
        <v>8</v>
      </c>
      <c r="F13" s="67">
        <f t="shared" si="6"/>
        <v>1</v>
      </c>
      <c r="G13" s="67">
        <f>AVERAGE(G6:G11)</f>
        <v>32.333333333333336</v>
      </c>
      <c r="H13" s="66">
        <f>AVERAGE(H6:H11)</f>
        <v>18.666666666666668</v>
      </c>
      <c r="I13" s="56">
        <f t="shared" si="6"/>
        <v>4</v>
      </c>
      <c r="J13" s="56">
        <f t="shared" si="6"/>
        <v>1</v>
      </c>
      <c r="K13" s="66">
        <f t="shared" si="6"/>
        <v>1.3333333333333333</v>
      </c>
      <c r="AF13" s="74" t="s">
        <v>120</v>
      </c>
      <c r="AG13" s="70">
        <f>R9*100</f>
        <v>3</v>
      </c>
      <c r="AH13" s="69" t="s">
        <v>123</v>
      </c>
      <c r="AO13" s="100">
        <v>2012</v>
      </c>
      <c r="AP13" s="101">
        <v>428941</v>
      </c>
    </row>
    <row r="14" spans="2:42" ht="15.75" x14ac:dyDescent="0.25">
      <c r="B14" s="68" t="s">
        <v>181</v>
      </c>
      <c r="C14" s="186">
        <f>ROUNDUP(SUM(C13:K13),0)</f>
        <v>406</v>
      </c>
      <c r="D14" s="186"/>
      <c r="E14" s="186"/>
      <c r="F14" s="186"/>
      <c r="G14" s="186"/>
      <c r="H14" s="186"/>
      <c r="I14" s="186"/>
      <c r="J14" s="186"/>
      <c r="K14" s="186"/>
      <c r="AF14" s="74" t="s">
        <v>121</v>
      </c>
      <c r="AG14" s="69">
        <f>R10</f>
        <v>10</v>
      </c>
      <c r="AH14" s="69" t="s">
        <v>124</v>
      </c>
      <c r="AO14" s="177" t="s">
        <v>178</v>
      </c>
      <c r="AP14" s="177"/>
    </row>
    <row r="15" spans="2:42" ht="15.75" x14ac:dyDescent="0.25">
      <c r="B15" s="55" t="s">
        <v>106</v>
      </c>
      <c r="C15" s="56">
        <f>ROUND((C13/$C$14)*100,2)</f>
        <v>80.87</v>
      </c>
      <c r="D15" s="56">
        <f>ROUND((D13/$C$14)*100,2)</f>
        <v>2.71</v>
      </c>
      <c r="E15" s="56">
        <f>ROUND((E13/$C$14)*100,2)</f>
        <v>1.97</v>
      </c>
      <c r="F15" s="56">
        <f t="shared" ref="F15:J15" si="7">ROUND((F13/$C$14)*100,2)</f>
        <v>0.25</v>
      </c>
      <c r="G15" s="56">
        <f t="shared" si="7"/>
        <v>7.96</v>
      </c>
      <c r="H15" s="56">
        <f>ROUND((H13/$C$14)*100,2)</f>
        <v>4.5999999999999996</v>
      </c>
      <c r="I15" s="56">
        <f t="shared" si="7"/>
        <v>0.99</v>
      </c>
      <c r="J15" s="56">
        <f t="shared" si="7"/>
        <v>0.25</v>
      </c>
      <c r="K15" s="56">
        <f>ROUND((K13/$C$14)*100,2)</f>
        <v>0.33</v>
      </c>
      <c r="AF15" s="74" t="s">
        <v>122</v>
      </c>
      <c r="AG15" s="69">
        <f>R6</f>
        <v>2.6799999999999997</v>
      </c>
      <c r="AH15" s="69"/>
    </row>
    <row r="16" spans="2:42" ht="15.75" thickBot="1" x14ac:dyDescent="0.3">
      <c r="B16" s="56" t="s">
        <v>107</v>
      </c>
      <c r="C16" s="187">
        <f>D13+E13+F13</f>
        <v>20</v>
      </c>
      <c r="D16" s="187"/>
      <c r="E16" s="187"/>
      <c r="F16" s="187"/>
      <c r="G16" s="187"/>
      <c r="H16" s="187"/>
      <c r="I16" s="187"/>
      <c r="J16" s="187"/>
      <c r="K16" s="187"/>
      <c r="AF16" s="74" t="s">
        <v>125</v>
      </c>
      <c r="AG16" s="69">
        <f>V10</f>
        <v>440079</v>
      </c>
      <c r="AH16" s="69" t="s">
        <v>126</v>
      </c>
    </row>
    <row r="17" spans="2:42" x14ac:dyDescent="0.25">
      <c r="B17" s="56" t="s">
        <v>108</v>
      </c>
      <c r="C17" s="178">
        <f>G13+H13+I13+J13+K13</f>
        <v>57.333333333333336</v>
      </c>
      <c r="D17" s="179"/>
      <c r="E17" s="179"/>
      <c r="F17" s="179"/>
      <c r="G17" s="179"/>
      <c r="H17" s="179"/>
      <c r="I17" s="179"/>
      <c r="J17" s="179"/>
      <c r="K17" s="180"/>
      <c r="AO17" s="104" t="s">
        <v>73</v>
      </c>
      <c r="AP17" s="105">
        <v>-2014598.2790000001</v>
      </c>
    </row>
    <row r="18" spans="2:42" x14ac:dyDescent="0.25">
      <c r="B18" s="56" t="s">
        <v>109</v>
      </c>
      <c r="C18" s="181">
        <f>SUM(D15:K15)</f>
        <v>19.059999999999999</v>
      </c>
      <c r="D18" s="182"/>
      <c r="E18" s="182"/>
      <c r="F18" s="182"/>
      <c r="G18" s="182"/>
      <c r="H18" s="182"/>
      <c r="I18" s="182"/>
      <c r="J18" s="182"/>
      <c r="K18" s="183"/>
      <c r="AO18" s="106" t="s">
        <v>74</v>
      </c>
      <c r="AP18" s="107">
        <v>1025.3244</v>
      </c>
    </row>
    <row r="19" spans="2:42" ht="15.75" thickBot="1" x14ac:dyDescent="0.3">
      <c r="AO19" s="108" t="s">
        <v>179</v>
      </c>
      <c r="AP19" s="109">
        <v>0.03</v>
      </c>
    </row>
    <row r="22" spans="2:42" ht="15.75" x14ac:dyDescent="0.25">
      <c r="B22" s="172" t="s">
        <v>112</v>
      </c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N22" s="172" t="s">
        <v>113</v>
      </c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Z22" s="172" t="s">
        <v>114</v>
      </c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</row>
    <row r="23" spans="2:42" x14ac:dyDescent="0.25">
      <c r="B23" s="173" t="s">
        <v>110</v>
      </c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N23" s="173" t="s">
        <v>110</v>
      </c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Z23" s="173" t="s">
        <v>70</v>
      </c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</row>
    <row r="24" spans="2:42" x14ac:dyDescent="0.25"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N24" s="173"/>
      <c r="O24" s="173"/>
      <c r="P24" s="173"/>
      <c r="Q24" s="173"/>
      <c r="R24" s="173"/>
      <c r="S24" s="173"/>
      <c r="T24" s="173"/>
      <c r="U24" s="173"/>
      <c r="V24" s="173"/>
      <c r="W24" s="173"/>
      <c r="X24" s="173"/>
      <c r="Z24" s="173"/>
      <c r="AA24" s="173"/>
      <c r="AB24" s="173"/>
      <c r="AC24" s="173"/>
      <c r="AD24" s="173"/>
      <c r="AE24" s="173"/>
      <c r="AF24" s="173"/>
      <c r="AG24" s="173"/>
      <c r="AH24" s="173"/>
      <c r="AI24" s="173"/>
      <c r="AJ24" s="173"/>
    </row>
    <row r="25" spans="2:42" ht="15.75" x14ac:dyDescent="0.25">
      <c r="B25" s="173" t="s">
        <v>71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N25" s="173" t="s">
        <v>89</v>
      </c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Z25" s="173" t="s">
        <v>90</v>
      </c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</row>
    <row r="26" spans="2:42" ht="15.75" x14ac:dyDescent="0.25">
      <c r="B26" s="174" t="s">
        <v>72</v>
      </c>
      <c r="C26" s="174"/>
      <c r="D26" s="55" t="s">
        <v>73</v>
      </c>
      <c r="E26" s="174" t="s">
        <v>74</v>
      </c>
      <c r="F26" s="174"/>
      <c r="G26" s="174"/>
      <c r="H26" s="174" t="s">
        <v>75</v>
      </c>
      <c r="I26" s="174"/>
      <c r="J26" s="174"/>
      <c r="K26" s="174"/>
      <c r="L26" s="174"/>
      <c r="N26" s="174" t="s">
        <v>72</v>
      </c>
      <c r="O26" s="174"/>
      <c r="P26" s="55" t="s">
        <v>73</v>
      </c>
      <c r="Q26" s="174" t="s">
        <v>74</v>
      </c>
      <c r="R26" s="174"/>
      <c r="S26" s="174"/>
      <c r="T26" s="174" t="s">
        <v>75</v>
      </c>
      <c r="U26" s="174"/>
      <c r="V26" s="174"/>
      <c r="W26" s="174"/>
      <c r="X26" s="174"/>
      <c r="Z26" s="174" t="s">
        <v>72</v>
      </c>
      <c r="AA26" s="174"/>
      <c r="AB26" s="55" t="s">
        <v>73</v>
      </c>
      <c r="AC26" s="174" t="s">
        <v>74</v>
      </c>
      <c r="AD26" s="174"/>
      <c r="AE26" s="174"/>
      <c r="AF26" s="174" t="s">
        <v>75</v>
      </c>
      <c r="AG26" s="174"/>
      <c r="AH26" s="174"/>
      <c r="AI26" s="174"/>
      <c r="AJ26" s="174"/>
    </row>
    <row r="27" spans="2:42" x14ac:dyDescent="0.25">
      <c r="B27" s="57" t="s">
        <v>76</v>
      </c>
      <c r="C27" s="57" t="s">
        <v>77</v>
      </c>
      <c r="D27" s="169" t="s">
        <v>78</v>
      </c>
      <c r="E27" s="169" t="s">
        <v>79</v>
      </c>
      <c r="F27" s="169" t="s">
        <v>80</v>
      </c>
      <c r="G27" s="169" t="s">
        <v>81</v>
      </c>
      <c r="H27" s="169" t="s">
        <v>82</v>
      </c>
      <c r="I27" s="169" t="s">
        <v>83</v>
      </c>
      <c r="J27" s="169"/>
      <c r="K27" s="169" t="s">
        <v>84</v>
      </c>
      <c r="L27" s="169"/>
      <c r="N27" s="57" t="s">
        <v>76</v>
      </c>
      <c r="O27" s="57" t="s">
        <v>77</v>
      </c>
      <c r="P27" s="169" t="s">
        <v>78</v>
      </c>
      <c r="Q27" s="169" t="s">
        <v>79</v>
      </c>
      <c r="R27" s="169" t="s">
        <v>80</v>
      </c>
      <c r="S27" s="169" t="s">
        <v>81</v>
      </c>
      <c r="T27" s="169" t="s">
        <v>82</v>
      </c>
      <c r="U27" s="169" t="s">
        <v>83</v>
      </c>
      <c r="V27" s="169"/>
      <c r="W27" s="169" t="s">
        <v>84</v>
      </c>
      <c r="X27" s="169"/>
      <c r="Z27" s="57" t="s">
        <v>76</v>
      </c>
      <c r="AA27" s="57" t="s">
        <v>77</v>
      </c>
      <c r="AB27" s="169" t="s">
        <v>78</v>
      </c>
      <c r="AC27" s="169" t="s">
        <v>79</v>
      </c>
      <c r="AD27" s="169" t="s">
        <v>80</v>
      </c>
      <c r="AE27" s="169" t="s">
        <v>81</v>
      </c>
      <c r="AF27" s="169" t="s">
        <v>82</v>
      </c>
      <c r="AG27" s="169" t="s">
        <v>83</v>
      </c>
      <c r="AH27" s="169"/>
      <c r="AI27" s="169" t="s">
        <v>84</v>
      </c>
      <c r="AJ27" s="169"/>
    </row>
    <row r="28" spans="2:42" x14ac:dyDescent="0.25">
      <c r="B28" s="57" t="s">
        <v>85</v>
      </c>
      <c r="C28" s="57" t="s">
        <v>85</v>
      </c>
      <c r="D28" s="169"/>
      <c r="E28" s="169"/>
      <c r="F28" s="169"/>
      <c r="G28" s="169"/>
      <c r="H28" s="169"/>
      <c r="I28" s="57" t="s">
        <v>86</v>
      </c>
      <c r="J28" s="57" t="s">
        <v>87</v>
      </c>
      <c r="K28" s="57" t="s">
        <v>86</v>
      </c>
      <c r="L28" s="57" t="s">
        <v>87</v>
      </c>
      <c r="N28" s="57" t="s">
        <v>85</v>
      </c>
      <c r="O28" s="57" t="s">
        <v>85</v>
      </c>
      <c r="P28" s="169"/>
      <c r="Q28" s="169"/>
      <c r="R28" s="169"/>
      <c r="S28" s="169"/>
      <c r="T28" s="169"/>
      <c r="U28" s="57" t="s">
        <v>86</v>
      </c>
      <c r="V28" s="57" t="s">
        <v>87</v>
      </c>
      <c r="W28" s="57" t="s">
        <v>86</v>
      </c>
      <c r="X28" s="57" t="s">
        <v>87</v>
      </c>
      <c r="Z28" s="57" t="s">
        <v>85</v>
      </c>
      <c r="AA28" s="57" t="s">
        <v>85</v>
      </c>
      <c r="AB28" s="169"/>
      <c r="AC28" s="169"/>
      <c r="AD28" s="169"/>
      <c r="AE28" s="169"/>
      <c r="AF28" s="169"/>
      <c r="AG28" s="57" t="s">
        <v>86</v>
      </c>
      <c r="AH28" s="57" t="s">
        <v>87</v>
      </c>
      <c r="AI28" s="57" t="s">
        <v>86</v>
      </c>
      <c r="AJ28" s="57" t="s">
        <v>87</v>
      </c>
    </row>
    <row r="29" spans="2:42" x14ac:dyDescent="0.25">
      <c r="B29" s="58">
        <v>0.29166666666666669</v>
      </c>
      <c r="C29" s="58">
        <v>0.3125</v>
      </c>
      <c r="D29" s="57">
        <v>18</v>
      </c>
      <c r="E29" s="57">
        <v>0</v>
      </c>
      <c r="F29" s="57">
        <v>0</v>
      </c>
      <c r="G29" s="57">
        <v>0</v>
      </c>
      <c r="H29" s="57">
        <v>2</v>
      </c>
      <c r="I29" s="57">
        <v>0</v>
      </c>
      <c r="J29" s="57">
        <v>0</v>
      </c>
      <c r="K29" s="57">
        <v>0</v>
      </c>
      <c r="L29" s="57">
        <v>0</v>
      </c>
      <c r="N29" s="58">
        <v>0.29166666666666669</v>
      </c>
      <c r="O29" s="58">
        <v>0.3125</v>
      </c>
      <c r="P29" s="57">
        <v>16</v>
      </c>
      <c r="Q29" s="57">
        <v>0</v>
      </c>
      <c r="R29" s="57">
        <v>0</v>
      </c>
      <c r="S29" s="57">
        <v>0</v>
      </c>
      <c r="T29" s="57">
        <v>2</v>
      </c>
      <c r="U29" s="57">
        <v>0</v>
      </c>
      <c r="V29" s="57">
        <v>0</v>
      </c>
      <c r="W29" s="57">
        <v>0</v>
      </c>
      <c r="X29" s="57">
        <v>0</v>
      </c>
      <c r="Z29" s="58">
        <v>0.29166666666666669</v>
      </c>
      <c r="AA29" s="58">
        <v>0.3125</v>
      </c>
      <c r="AB29" s="57">
        <v>12</v>
      </c>
      <c r="AC29" s="57">
        <v>0</v>
      </c>
      <c r="AD29" s="57">
        <v>0</v>
      </c>
      <c r="AE29" s="57">
        <v>0</v>
      </c>
      <c r="AF29" s="57">
        <v>1</v>
      </c>
      <c r="AG29" s="57">
        <v>1</v>
      </c>
      <c r="AH29" s="57">
        <v>0</v>
      </c>
      <c r="AI29" s="57">
        <v>0</v>
      </c>
      <c r="AJ29" s="57">
        <v>0</v>
      </c>
    </row>
    <row r="30" spans="2:42" x14ac:dyDescent="0.25">
      <c r="B30" s="58">
        <v>0.3125</v>
      </c>
      <c r="C30" s="58">
        <v>0.33333333333333331</v>
      </c>
      <c r="D30" s="57">
        <v>12</v>
      </c>
      <c r="E30" s="57">
        <v>1</v>
      </c>
      <c r="F30" s="57">
        <v>0</v>
      </c>
      <c r="G30" s="57">
        <v>0</v>
      </c>
      <c r="H30" s="57">
        <v>0</v>
      </c>
      <c r="I30" s="57">
        <v>1</v>
      </c>
      <c r="J30" s="57">
        <v>1</v>
      </c>
      <c r="K30" s="57">
        <v>0</v>
      </c>
      <c r="L30" s="57">
        <v>0</v>
      </c>
      <c r="N30" s="58">
        <v>0.3125</v>
      </c>
      <c r="O30" s="58">
        <v>0.33333333333333331</v>
      </c>
      <c r="P30" s="57">
        <v>13</v>
      </c>
      <c r="Q30" s="57">
        <v>2</v>
      </c>
      <c r="R30" s="57">
        <v>0</v>
      </c>
      <c r="S30" s="57">
        <v>0</v>
      </c>
      <c r="T30" s="57">
        <v>1</v>
      </c>
      <c r="U30" s="57">
        <v>0</v>
      </c>
      <c r="V30" s="57">
        <v>1</v>
      </c>
      <c r="W30" s="57">
        <v>0</v>
      </c>
      <c r="X30" s="57">
        <v>0</v>
      </c>
      <c r="Z30" s="58">
        <v>0.3125</v>
      </c>
      <c r="AA30" s="58">
        <v>0.33333333333333331</v>
      </c>
      <c r="AB30" s="57">
        <v>10</v>
      </c>
      <c r="AC30" s="57">
        <v>0</v>
      </c>
      <c r="AD30" s="57">
        <v>1</v>
      </c>
      <c r="AE30" s="57">
        <v>0</v>
      </c>
      <c r="AF30" s="57">
        <v>2</v>
      </c>
      <c r="AG30" s="57">
        <v>0</v>
      </c>
      <c r="AH30" s="57">
        <v>0</v>
      </c>
      <c r="AI30" s="57">
        <v>0</v>
      </c>
      <c r="AJ30" s="57">
        <v>0</v>
      </c>
    </row>
    <row r="31" spans="2:42" x14ac:dyDescent="0.25">
      <c r="B31" s="58">
        <v>0.33333333333333298</v>
      </c>
      <c r="C31" s="58">
        <v>0.35416666666666702</v>
      </c>
      <c r="D31" s="57">
        <v>16</v>
      </c>
      <c r="E31" s="57">
        <v>1</v>
      </c>
      <c r="F31" s="57">
        <v>0</v>
      </c>
      <c r="G31" s="57">
        <v>0</v>
      </c>
      <c r="H31" s="57">
        <v>1</v>
      </c>
      <c r="I31" s="57">
        <v>2</v>
      </c>
      <c r="J31" s="57">
        <v>0</v>
      </c>
      <c r="K31" s="57">
        <v>0</v>
      </c>
      <c r="L31" s="57">
        <v>0</v>
      </c>
      <c r="N31" s="58">
        <v>0.33333333333333298</v>
      </c>
      <c r="O31" s="58">
        <v>0.35416666666666702</v>
      </c>
      <c r="P31" s="57">
        <v>15</v>
      </c>
      <c r="Q31" s="57">
        <v>1</v>
      </c>
      <c r="R31" s="57">
        <v>1</v>
      </c>
      <c r="S31" s="57">
        <v>0</v>
      </c>
      <c r="T31" s="57">
        <v>2</v>
      </c>
      <c r="U31" s="57">
        <v>2</v>
      </c>
      <c r="V31" s="57">
        <v>0</v>
      </c>
      <c r="W31" s="57">
        <v>0</v>
      </c>
      <c r="X31" s="57">
        <v>0</v>
      </c>
      <c r="Z31" s="58">
        <v>0.33333333333333298</v>
      </c>
      <c r="AA31" s="58">
        <v>0.35416666666666702</v>
      </c>
      <c r="AB31" s="57">
        <v>14</v>
      </c>
      <c r="AC31" s="57">
        <v>2</v>
      </c>
      <c r="AD31" s="57">
        <v>0</v>
      </c>
      <c r="AE31" s="57">
        <v>0</v>
      </c>
      <c r="AF31" s="57">
        <v>0</v>
      </c>
      <c r="AG31" s="57">
        <v>1</v>
      </c>
      <c r="AH31" s="57">
        <v>1</v>
      </c>
      <c r="AI31" s="57">
        <v>0</v>
      </c>
      <c r="AJ31" s="57">
        <v>0</v>
      </c>
    </row>
    <row r="32" spans="2:42" x14ac:dyDescent="0.25">
      <c r="B32" s="58">
        <v>0.35416666666666702</v>
      </c>
      <c r="C32" s="58">
        <v>0.375</v>
      </c>
      <c r="D32" s="57">
        <v>9</v>
      </c>
      <c r="E32" s="57">
        <v>2</v>
      </c>
      <c r="F32" s="57">
        <v>1</v>
      </c>
      <c r="G32" s="57">
        <v>0</v>
      </c>
      <c r="H32" s="57">
        <v>2</v>
      </c>
      <c r="I32" s="57">
        <v>0</v>
      </c>
      <c r="J32" s="57">
        <v>0</v>
      </c>
      <c r="K32" s="57">
        <v>0</v>
      </c>
      <c r="L32" s="57">
        <v>0</v>
      </c>
      <c r="N32" s="58">
        <v>0.35416666666666702</v>
      </c>
      <c r="O32" s="58">
        <v>0.375</v>
      </c>
      <c r="P32" s="57">
        <v>14</v>
      </c>
      <c r="Q32" s="57">
        <v>0</v>
      </c>
      <c r="R32" s="57">
        <v>1</v>
      </c>
      <c r="S32" s="57">
        <v>0</v>
      </c>
      <c r="T32" s="57">
        <v>0</v>
      </c>
      <c r="U32" s="57">
        <v>1</v>
      </c>
      <c r="V32" s="57">
        <v>1</v>
      </c>
      <c r="W32" s="57">
        <v>0</v>
      </c>
      <c r="X32" s="57">
        <v>0</v>
      </c>
      <c r="Z32" s="58">
        <v>0.35416666666666702</v>
      </c>
      <c r="AA32" s="58">
        <v>0.375</v>
      </c>
      <c r="AB32" s="57">
        <v>10</v>
      </c>
      <c r="AC32" s="57">
        <v>0</v>
      </c>
      <c r="AD32" s="57">
        <v>0</v>
      </c>
      <c r="AE32" s="57">
        <v>0</v>
      </c>
      <c r="AF32" s="57">
        <v>1</v>
      </c>
      <c r="AG32" s="57">
        <v>1</v>
      </c>
      <c r="AH32" s="57">
        <v>0</v>
      </c>
      <c r="AI32" s="57">
        <v>0</v>
      </c>
      <c r="AJ32" s="57">
        <v>0</v>
      </c>
    </row>
    <row r="33" spans="2:36" x14ac:dyDescent="0.25">
      <c r="B33" s="58">
        <v>0.375</v>
      </c>
      <c r="C33" s="58">
        <v>0.39583333333333298</v>
      </c>
      <c r="D33" s="57">
        <v>11</v>
      </c>
      <c r="E33" s="57">
        <v>0</v>
      </c>
      <c r="F33" s="57">
        <v>0</v>
      </c>
      <c r="G33" s="57">
        <v>0</v>
      </c>
      <c r="H33" s="57">
        <v>3</v>
      </c>
      <c r="I33" s="57">
        <v>2</v>
      </c>
      <c r="J33" s="57">
        <v>1</v>
      </c>
      <c r="K33" s="57">
        <v>0</v>
      </c>
      <c r="L33" s="57">
        <v>0</v>
      </c>
      <c r="N33" s="58">
        <v>0.375</v>
      </c>
      <c r="O33" s="58">
        <v>0.39583333333333298</v>
      </c>
      <c r="P33" s="57">
        <v>17</v>
      </c>
      <c r="Q33" s="57">
        <v>1</v>
      </c>
      <c r="R33" s="57">
        <v>1</v>
      </c>
      <c r="S33" s="57">
        <v>0</v>
      </c>
      <c r="T33" s="57">
        <v>3</v>
      </c>
      <c r="U33" s="57">
        <v>1</v>
      </c>
      <c r="V33" s="57">
        <v>0</v>
      </c>
      <c r="W33" s="57">
        <v>0</v>
      </c>
      <c r="X33" s="57">
        <v>0</v>
      </c>
      <c r="Z33" s="58">
        <v>0.375</v>
      </c>
      <c r="AA33" s="58">
        <v>0.39583333333333298</v>
      </c>
      <c r="AB33" s="57">
        <v>8</v>
      </c>
      <c r="AC33" s="57">
        <v>3</v>
      </c>
      <c r="AD33" s="57">
        <v>0</v>
      </c>
      <c r="AE33" s="57">
        <v>0</v>
      </c>
      <c r="AF33" s="57">
        <v>0</v>
      </c>
      <c r="AG33" s="57">
        <v>0</v>
      </c>
      <c r="AH33" s="57">
        <v>0</v>
      </c>
      <c r="AI33" s="57">
        <v>0</v>
      </c>
      <c r="AJ33" s="57">
        <v>0</v>
      </c>
    </row>
    <row r="34" spans="2:36" x14ac:dyDescent="0.25">
      <c r="B34" s="58">
        <v>0.39583333333333398</v>
      </c>
      <c r="C34" s="58">
        <v>0.41666666666666702</v>
      </c>
      <c r="D34" s="57">
        <v>16</v>
      </c>
      <c r="E34" s="57">
        <v>0</v>
      </c>
      <c r="F34" s="57">
        <v>0</v>
      </c>
      <c r="G34" s="57">
        <v>0</v>
      </c>
      <c r="H34" s="57">
        <v>0</v>
      </c>
      <c r="I34" s="57">
        <v>1</v>
      </c>
      <c r="J34" s="57">
        <v>0</v>
      </c>
      <c r="K34" s="57">
        <v>0</v>
      </c>
      <c r="L34" s="57">
        <v>0</v>
      </c>
      <c r="N34" s="58">
        <v>0.39583333333333398</v>
      </c>
      <c r="O34" s="58">
        <v>0.41666666666666702</v>
      </c>
      <c r="P34" s="57">
        <v>14</v>
      </c>
      <c r="Q34" s="57">
        <v>0</v>
      </c>
      <c r="R34" s="57">
        <v>0</v>
      </c>
      <c r="S34" s="57">
        <v>0</v>
      </c>
      <c r="T34" s="57">
        <v>2</v>
      </c>
      <c r="U34" s="57">
        <v>2</v>
      </c>
      <c r="V34" s="57">
        <v>0</v>
      </c>
      <c r="W34" s="57">
        <v>0</v>
      </c>
      <c r="X34" s="57">
        <v>0</v>
      </c>
      <c r="Z34" s="58">
        <v>0.39583333333333398</v>
      </c>
      <c r="AA34" s="58">
        <v>0.41666666666666702</v>
      </c>
      <c r="AB34" s="57">
        <v>14</v>
      </c>
      <c r="AC34" s="57">
        <v>0</v>
      </c>
      <c r="AD34" s="57">
        <v>0</v>
      </c>
      <c r="AE34" s="57">
        <v>0</v>
      </c>
      <c r="AF34" s="57">
        <v>1</v>
      </c>
      <c r="AG34" s="57">
        <v>1</v>
      </c>
      <c r="AH34" s="57">
        <v>0</v>
      </c>
      <c r="AI34" s="57">
        <v>0</v>
      </c>
      <c r="AJ34" s="57">
        <v>0</v>
      </c>
    </row>
    <row r="35" spans="2:36" x14ac:dyDescent="0.25">
      <c r="B35" s="58">
        <v>0.41666666666666702</v>
      </c>
      <c r="C35" s="58">
        <v>0.4375</v>
      </c>
      <c r="D35" s="57">
        <v>12</v>
      </c>
      <c r="E35" s="57">
        <v>1</v>
      </c>
      <c r="F35" s="57">
        <v>0</v>
      </c>
      <c r="G35" s="57">
        <v>0</v>
      </c>
      <c r="H35" s="57">
        <v>2</v>
      </c>
      <c r="I35" s="57">
        <v>1</v>
      </c>
      <c r="J35" s="57">
        <v>0</v>
      </c>
      <c r="K35" s="57">
        <v>0</v>
      </c>
      <c r="L35" s="57">
        <v>1</v>
      </c>
      <c r="N35" s="58">
        <v>0.41666666666666702</v>
      </c>
      <c r="O35" s="58">
        <v>0.4375</v>
      </c>
      <c r="P35" s="57">
        <v>18</v>
      </c>
      <c r="Q35" s="57">
        <v>0</v>
      </c>
      <c r="R35" s="57">
        <v>0</v>
      </c>
      <c r="S35" s="57">
        <v>0</v>
      </c>
      <c r="T35" s="57">
        <v>1</v>
      </c>
      <c r="U35" s="57">
        <v>0</v>
      </c>
      <c r="V35" s="57">
        <v>0</v>
      </c>
      <c r="W35" s="57">
        <v>0</v>
      </c>
      <c r="X35" s="57">
        <v>0</v>
      </c>
      <c r="Z35" s="58">
        <v>0.41666666666666702</v>
      </c>
      <c r="AA35" s="58">
        <v>0.4375</v>
      </c>
      <c r="AB35" s="57">
        <v>16</v>
      </c>
      <c r="AC35" s="57">
        <v>1</v>
      </c>
      <c r="AD35" s="57">
        <v>0</v>
      </c>
      <c r="AE35" s="57">
        <v>0</v>
      </c>
      <c r="AF35" s="57">
        <v>3</v>
      </c>
      <c r="AG35" s="57">
        <v>0</v>
      </c>
      <c r="AH35" s="57">
        <v>0</v>
      </c>
      <c r="AI35" s="57">
        <v>0</v>
      </c>
      <c r="AJ35" s="57">
        <v>0</v>
      </c>
    </row>
    <row r="36" spans="2:36" x14ac:dyDescent="0.25">
      <c r="B36" s="58">
        <v>0.4375</v>
      </c>
      <c r="C36" s="58">
        <v>0.45833333333333298</v>
      </c>
      <c r="D36" s="57">
        <v>15</v>
      </c>
      <c r="E36" s="57">
        <v>0</v>
      </c>
      <c r="F36" s="57">
        <v>1</v>
      </c>
      <c r="G36" s="57">
        <v>0</v>
      </c>
      <c r="H36" s="57">
        <v>1</v>
      </c>
      <c r="I36" s="57">
        <v>2</v>
      </c>
      <c r="J36" s="57">
        <v>0</v>
      </c>
      <c r="K36" s="57">
        <v>0</v>
      </c>
      <c r="L36" s="57">
        <v>0</v>
      </c>
      <c r="N36" s="58">
        <v>0.4375</v>
      </c>
      <c r="O36" s="58">
        <v>0.45833333333333298</v>
      </c>
      <c r="P36" s="57">
        <v>15</v>
      </c>
      <c r="Q36" s="57">
        <v>1</v>
      </c>
      <c r="R36" s="57">
        <v>0</v>
      </c>
      <c r="S36" s="57">
        <v>1</v>
      </c>
      <c r="T36" s="57">
        <v>0</v>
      </c>
      <c r="U36" s="57">
        <v>1</v>
      </c>
      <c r="V36" s="57">
        <v>0</v>
      </c>
      <c r="W36" s="57">
        <v>0</v>
      </c>
      <c r="X36" s="57">
        <v>0</v>
      </c>
      <c r="Z36" s="58">
        <v>0.4375</v>
      </c>
      <c r="AA36" s="58">
        <v>0.45833333333333298</v>
      </c>
      <c r="AB36" s="57">
        <v>12</v>
      </c>
      <c r="AC36" s="57">
        <v>0</v>
      </c>
      <c r="AD36" s="57">
        <v>0</v>
      </c>
      <c r="AE36" s="57">
        <v>0</v>
      </c>
      <c r="AF36" s="57">
        <v>4</v>
      </c>
      <c r="AG36" s="57">
        <v>0</v>
      </c>
      <c r="AH36" s="57">
        <v>0</v>
      </c>
      <c r="AI36" s="57">
        <v>0</v>
      </c>
      <c r="AJ36" s="57">
        <v>0</v>
      </c>
    </row>
    <row r="37" spans="2:36" x14ac:dyDescent="0.25">
      <c r="B37" s="58">
        <v>0.45833333333333398</v>
      </c>
      <c r="C37" s="58">
        <v>0.47916666666666702</v>
      </c>
      <c r="D37" s="57">
        <v>10</v>
      </c>
      <c r="E37" s="57">
        <v>0</v>
      </c>
      <c r="F37" s="57">
        <v>0</v>
      </c>
      <c r="G37" s="57">
        <v>1</v>
      </c>
      <c r="H37" s="57">
        <v>1</v>
      </c>
      <c r="I37" s="57">
        <v>0</v>
      </c>
      <c r="J37" s="57">
        <v>1</v>
      </c>
      <c r="K37" s="57">
        <v>0</v>
      </c>
      <c r="L37" s="57">
        <v>0</v>
      </c>
      <c r="N37" s="58">
        <v>0.45833333333333398</v>
      </c>
      <c r="O37" s="58">
        <v>0.47916666666666702</v>
      </c>
      <c r="P37" s="57">
        <v>11</v>
      </c>
      <c r="Q37" s="57">
        <v>0</v>
      </c>
      <c r="R37" s="57">
        <v>1</v>
      </c>
      <c r="S37" s="57">
        <v>0</v>
      </c>
      <c r="T37" s="57">
        <v>3</v>
      </c>
      <c r="U37" s="57">
        <v>0</v>
      </c>
      <c r="V37" s="57">
        <v>0</v>
      </c>
      <c r="W37" s="57">
        <v>0</v>
      </c>
      <c r="X37" s="57">
        <v>0</v>
      </c>
      <c r="Z37" s="58">
        <v>0.45833333333333398</v>
      </c>
      <c r="AA37" s="58">
        <v>0.47916666666666702</v>
      </c>
      <c r="AB37" s="57">
        <v>9</v>
      </c>
      <c r="AC37" s="57">
        <v>1</v>
      </c>
      <c r="AD37" s="57">
        <v>0</v>
      </c>
      <c r="AE37" s="57">
        <v>0</v>
      </c>
      <c r="AF37" s="57">
        <v>0</v>
      </c>
      <c r="AG37" s="57">
        <v>2</v>
      </c>
      <c r="AH37" s="57">
        <v>0</v>
      </c>
      <c r="AI37" s="57">
        <v>0</v>
      </c>
      <c r="AJ37" s="57">
        <v>0</v>
      </c>
    </row>
    <row r="38" spans="2:36" x14ac:dyDescent="0.25">
      <c r="B38" s="58">
        <v>0.47916666666666702</v>
      </c>
      <c r="C38" s="58">
        <v>0.5</v>
      </c>
      <c r="D38" s="57">
        <v>9</v>
      </c>
      <c r="E38" s="57">
        <v>0</v>
      </c>
      <c r="F38" s="57">
        <v>0</v>
      </c>
      <c r="G38" s="57">
        <v>0</v>
      </c>
      <c r="H38" s="57">
        <v>2</v>
      </c>
      <c r="I38" s="57">
        <v>1</v>
      </c>
      <c r="J38" s="57">
        <v>1</v>
      </c>
      <c r="K38" s="57">
        <v>0</v>
      </c>
      <c r="L38" s="57">
        <v>0</v>
      </c>
      <c r="N38" s="58">
        <v>0.47916666666666702</v>
      </c>
      <c r="O38" s="58">
        <v>0.5</v>
      </c>
      <c r="P38" s="57">
        <v>12</v>
      </c>
      <c r="Q38" s="57">
        <v>0</v>
      </c>
      <c r="R38" s="57">
        <v>0</v>
      </c>
      <c r="S38" s="57">
        <v>0</v>
      </c>
      <c r="T38" s="57">
        <v>2</v>
      </c>
      <c r="U38" s="57">
        <v>1</v>
      </c>
      <c r="V38" s="57">
        <v>1</v>
      </c>
      <c r="W38" s="57">
        <v>0</v>
      </c>
      <c r="X38" s="57">
        <v>0</v>
      </c>
      <c r="Z38" s="58">
        <v>0.47916666666666702</v>
      </c>
      <c r="AA38" s="58">
        <v>0.5</v>
      </c>
      <c r="AB38" s="57">
        <v>8</v>
      </c>
      <c r="AC38" s="57">
        <v>0</v>
      </c>
      <c r="AD38" s="57">
        <v>0</v>
      </c>
      <c r="AE38" s="57">
        <v>0</v>
      </c>
      <c r="AF38" s="57">
        <v>1</v>
      </c>
      <c r="AG38" s="57">
        <v>2</v>
      </c>
      <c r="AH38" s="57">
        <v>0</v>
      </c>
      <c r="AI38" s="57">
        <v>0</v>
      </c>
      <c r="AJ38" s="57">
        <v>0</v>
      </c>
    </row>
    <row r="39" spans="2:36" x14ac:dyDescent="0.25">
      <c r="B39" s="58">
        <v>0.5</v>
      </c>
      <c r="C39" s="58">
        <v>0.52083333333333304</v>
      </c>
      <c r="D39" s="57">
        <v>18</v>
      </c>
      <c r="E39" s="57">
        <v>1</v>
      </c>
      <c r="F39" s="57">
        <v>0</v>
      </c>
      <c r="G39" s="57">
        <v>0</v>
      </c>
      <c r="H39" s="57">
        <v>1</v>
      </c>
      <c r="I39" s="57">
        <v>2</v>
      </c>
      <c r="J39" s="57">
        <v>0</v>
      </c>
      <c r="K39" s="57">
        <v>0</v>
      </c>
      <c r="L39" s="57">
        <v>0</v>
      </c>
      <c r="N39" s="58">
        <v>0.5</v>
      </c>
      <c r="O39" s="58">
        <v>0.52083333333333304</v>
      </c>
      <c r="P39" s="57">
        <v>20</v>
      </c>
      <c r="Q39" s="57">
        <v>2</v>
      </c>
      <c r="R39" s="57">
        <v>0</v>
      </c>
      <c r="S39" s="57">
        <v>0</v>
      </c>
      <c r="T39" s="57">
        <v>1</v>
      </c>
      <c r="U39" s="57">
        <v>2</v>
      </c>
      <c r="V39" s="57">
        <v>1</v>
      </c>
      <c r="W39" s="57">
        <v>1</v>
      </c>
      <c r="X39" s="57">
        <v>0</v>
      </c>
      <c r="Z39" s="58">
        <v>0.5</v>
      </c>
      <c r="AA39" s="58">
        <v>0.52083333333333304</v>
      </c>
      <c r="AB39" s="57">
        <v>16</v>
      </c>
      <c r="AC39" s="57">
        <v>0</v>
      </c>
      <c r="AD39" s="57">
        <v>1</v>
      </c>
      <c r="AE39" s="57">
        <v>0</v>
      </c>
      <c r="AF39" s="57">
        <v>3</v>
      </c>
      <c r="AG39" s="57">
        <v>1</v>
      </c>
      <c r="AH39" s="57">
        <v>2</v>
      </c>
      <c r="AI39" s="57">
        <v>0</v>
      </c>
      <c r="AJ39" s="57">
        <v>1</v>
      </c>
    </row>
    <row r="40" spans="2:36" x14ac:dyDescent="0.25">
      <c r="B40" s="58">
        <v>0.52083333333333304</v>
      </c>
      <c r="C40" s="58">
        <v>0.54166666666666596</v>
      </c>
      <c r="D40" s="57">
        <v>15</v>
      </c>
      <c r="E40" s="57">
        <v>0</v>
      </c>
      <c r="F40" s="57">
        <v>1</v>
      </c>
      <c r="G40" s="57">
        <v>0</v>
      </c>
      <c r="H40" s="57">
        <v>2</v>
      </c>
      <c r="I40" s="57">
        <v>1</v>
      </c>
      <c r="J40" s="57">
        <v>0</v>
      </c>
      <c r="K40" s="57">
        <v>0</v>
      </c>
      <c r="L40" s="57">
        <v>0</v>
      </c>
      <c r="N40" s="58">
        <v>0.52083333333333304</v>
      </c>
      <c r="O40" s="58">
        <v>0.54166666666666596</v>
      </c>
      <c r="P40" s="57">
        <v>14</v>
      </c>
      <c r="Q40" s="57">
        <v>0</v>
      </c>
      <c r="R40" s="57">
        <v>1</v>
      </c>
      <c r="S40" s="57">
        <v>0</v>
      </c>
      <c r="T40" s="57">
        <v>2</v>
      </c>
      <c r="U40" s="57">
        <v>0</v>
      </c>
      <c r="V40" s="57">
        <v>1</v>
      </c>
      <c r="W40" s="57">
        <v>0</v>
      </c>
      <c r="X40" s="57">
        <v>1</v>
      </c>
      <c r="Z40" s="58">
        <v>0.52083333333333304</v>
      </c>
      <c r="AA40" s="58">
        <v>0.54166666666666596</v>
      </c>
      <c r="AB40" s="57">
        <v>17</v>
      </c>
      <c r="AC40" s="57">
        <v>0</v>
      </c>
      <c r="AD40" s="57">
        <v>0</v>
      </c>
      <c r="AE40" s="57">
        <v>0</v>
      </c>
      <c r="AF40" s="57">
        <v>0</v>
      </c>
      <c r="AG40" s="57">
        <v>1</v>
      </c>
      <c r="AH40" s="57">
        <v>0</v>
      </c>
      <c r="AI40" s="57">
        <v>0</v>
      </c>
      <c r="AJ40" s="57">
        <v>0</v>
      </c>
    </row>
    <row r="41" spans="2:36" x14ac:dyDescent="0.25">
      <c r="B41" s="58">
        <v>0.54166666666666696</v>
      </c>
      <c r="C41" s="58">
        <v>0.5625</v>
      </c>
      <c r="D41" s="57">
        <v>17</v>
      </c>
      <c r="E41" s="57">
        <v>0</v>
      </c>
      <c r="F41" s="57">
        <v>1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N41" s="58">
        <v>0.54166666666666696</v>
      </c>
      <c r="O41" s="58">
        <v>0.5625</v>
      </c>
      <c r="P41" s="57">
        <v>10</v>
      </c>
      <c r="Q41" s="57">
        <v>0</v>
      </c>
      <c r="R41" s="57">
        <v>0</v>
      </c>
      <c r="S41" s="57">
        <v>0</v>
      </c>
      <c r="T41" s="57">
        <v>0</v>
      </c>
      <c r="U41" s="57">
        <v>1</v>
      </c>
      <c r="V41" s="57">
        <v>0</v>
      </c>
      <c r="W41" s="57">
        <v>0</v>
      </c>
      <c r="X41" s="57">
        <v>0</v>
      </c>
      <c r="Z41" s="58">
        <v>0.54166666666666696</v>
      </c>
      <c r="AA41" s="58">
        <v>0.5625</v>
      </c>
      <c r="AB41" s="57">
        <v>2</v>
      </c>
      <c r="AC41" s="57">
        <v>1</v>
      </c>
      <c r="AD41" s="57">
        <v>0</v>
      </c>
      <c r="AE41" s="57">
        <v>0</v>
      </c>
      <c r="AF41" s="57">
        <v>1</v>
      </c>
      <c r="AG41" s="57">
        <v>0</v>
      </c>
      <c r="AH41" s="57">
        <v>0</v>
      </c>
      <c r="AI41" s="57">
        <v>0</v>
      </c>
      <c r="AJ41" s="57">
        <v>0</v>
      </c>
    </row>
    <row r="42" spans="2:36" x14ac:dyDescent="0.25">
      <c r="B42" s="58">
        <v>0.5625</v>
      </c>
      <c r="C42" s="58">
        <v>0.58333333333333304</v>
      </c>
      <c r="D42" s="57">
        <v>19</v>
      </c>
      <c r="E42" s="57">
        <v>1</v>
      </c>
      <c r="F42" s="57">
        <v>0</v>
      </c>
      <c r="G42" s="57">
        <v>0</v>
      </c>
      <c r="H42" s="57">
        <v>4</v>
      </c>
      <c r="I42" s="57">
        <v>1</v>
      </c>
      <c r="J42" s="57">
        <v>0</v>
      </c>
      <c r="K42" s="57">
        <v>0</v>
      </c>
      <c r="L42" s="57">
        <v>0</v>
      </c>
      <c r="N42" s="58">
        <v>0.5625</v>
      </c>
      <c r="O42" s="58">
        <v>0.58333333333333304</v>
      </c>
      <c r="P42" s="57">
        <v>14</v>
      </c>
      <c r="Q42" s="57">
        <v>0</v>
      </c>
      <c r="R42" s="57">
        <v>0</v>
      </c>
      <c r="S42" s="57">
        <v>0</v>
      </c>
      <c r="T42" s="57">
        <v>3</v>
      </c>
      <c r="U42" s="57">
        <v>0</v>
      </c>
      <c r="V42" s="57">
        <v>0</v>
      </c>
      <c r="W42" s="57">
        <v>1</v>
      </c>
      <c r="X42" s="57">
        <v>0</v>
      </c>
      <c r="Z42" s="58">
        <v>0.5625</v>
      </c>
      <c r="AA42" s="58">
        <v>0.58333333333333304</v>
      </c>
      <c r="AB42" s="57">
        <v>21</v>
      </c>
      <c r="AC42" s="57">
        <v>0</v>
      </c>
      <c r="AD42" s="57">
        <v>1</v>
      </c>
      <c r="AE42" s="57">
        <v>1</v>
      </c>
      <c r="AF42" s="57">
        <v>2</v>
      </c>
      <c r="AG42" s="57">
        <v>0</v>
      </c>
      <c r="AH42" s="57">
        <v>0</v>
      </c>
      <c r="AI42" s="57">
        <v>0</v>
      </c>
      <c r="AJ42" s="57">
        <v>0</v>
      </c>
    </row>
    <row r="43" spans="2:36" x14ac:dyDescent="0.25">
      <c r="B43" s="58">
        <v>0.58333333333333304</v>
      </c>
      <c r="C43" s="58">
        <v>0.60416666666666596</v>
      </c>
      <c r="D43" s="57">
        <v>15</v>
      </c>
      <c r="E43" s="57">
        <v>1</v>
      </c>
      <c r="F43" s="57">
        <v>1</v>
      </c>
      <c r="G43" s="57">
        <v>0</v>
      </c>
      <c r="H43" s="57">
        <v>1</v>
      </c>
      <c r="I43" s="57">
        <v>2</v>
      </c>
      <c r="J43" s="57">
        <v>0</v>
      </c>
      <c r="K43" s="57">
        <v>0</v>
      </c>
      <c r="L43" s="57">
        <v>0</v>
      </c>
      <c r="N43" s="58">
        <v>0.58333333333333304</v>
      </c>
      <c r="O43" s="58">
        <v>0.60416666666666596</v>
      </c>
      <c r="P43" s="57">
        <v>15</v>
      </c>
      <c r="Q43" s="57">
        <v>0</v>
      </c>
      <c r="R43" s="57">
        <v>1</v>
      </c>
      <c r="S43" s="57">
        <v>0</v>
      </c>
      <c r="T43" s="57">
        <v>1</v>
      </c>
      <c r="U43" s="57">
        <v>0</v>
      </c>
      <c r="V43" s="57">
        <v>0</v>
      </c>
      <c r="W43" s="57">
        <v>0</v>
      </c>
      <c r="X43" s="57">
        <v>1</v>
      </c>
      <c r="Z43" s="58">
        <v>0.58333333333333304</v>
      </c>
      <c r="AA43" s="58">
        <v>0.60416666666666596</v>
      </c>
      <c r="AB43" s="57">
        <v>16</v>
      </c>
      <c r="AC43" s="57">
        <v>1</v>
      </c>
      <c r="AD43" s="57">
        <v>1</v>
      </c>
      <c r="AE43" s="57">
        <v>0</v>
      </c>
      <c r="AF43" s="57">
        <v>2</v>
      </c>
      <c r="AG43" s="57">
        <v>1</v>
      </c>
      <c r="AH43" s="57">
        <v>0</v>
      </c>
      <c r="AI43" s="57">
        <v>1</v>
      </c>
      <c r="AJ43" s="57">
        <v>0</v>
      </c>
    </row>
    <row r="44" spans="2:36" x14ac:dyDescent="0.25">
      <c r="B44" s="58">
        <v>0.60416666666666696</v>
      </c>
      <c r="C44" s="58">
        <v>0.625</v>
      </c>
      <c r="D44" s="57">
        <v>10</v>
      </c>
      <c r="E44" s="57">
        <v>0</v>
      </c>
      <c r="F44" s="57">
        <v>0</v>
      </c>
      <c r="G44" s="57">
        <v>0</v>
      </c>
      <c r="H44" s="57">
        <v>3</v>
      </c>
      <c r="I44" s="57">
        <v>0</v>
      </c>
      <c r="J44" s="57">
        <v>0</v>
      </c>
      <c r="K44" s="57">
        <v>0</v>
      </c>
      <c r="L44" s="57">
        <v>0</v>
      </c>
      <c r="N44" s="58">
        <v>0.60416666666666696</v>
      </c>
      <c r="O44" s="58">
        <v>0.625</v>
      </c>
      <c r="P44" s="57">
        <v>11</v>
      </c>
      <c r="Q44" s="57">
        <v>1</v>
      </c>
      <c r="R44" s="57">
        <v>0</v>
      </c>
      <c r="S44" s="57">
        <v>0</v>
      </c>
      <c r="T44" s="57">
        <v>0</v>
      </c>
      <c r="U44" s="57">
        <v>2</v>
      </c>
      <c r="V44" s="57">
        <v>0</v>
      </c>
      <c r="W44" s="57">
        <v>0</v>
      </c>
      <c r="X44" s="57">
        <v>0</v>
      </c>
      <c r="Z44" s="58">
        <v>0.60416666666666696</v>
      </c>
      <c r="AA44" s="58">
        <v>0.625</v>
      </c>
      <c r="AB44" s="57">
        <v>9</v>
      </c>
      <c r="AC44" s="57">
        <v>0</v>
      </c>
      <c r="AD44" s="57">
        <v>1</v>
      </c>
      <c r="AE44" s="57">
        <v>0</v>
      </c>
      <c r="AF44" s="57">
        <v>1</v>
      </c>
      <c r="AG44" s="57">
        <v>1</v>
      </c>
      <c r="AH44" s="57">
        <v>0</v>
      </c>
      <c r="AI44" s="57">
        <v>0</v>
      </c>
      <c r="AJ44" s="57">
        <v>0</v>
      </c>
    </row>
    <row r="45" spans="2:36" x14ac:dyDescent="0.25">
      <c r="B45" s="58">
        <v>0.625</v>
      </c>
      <c r="C45" s="58">
        <v>0.64583333333333304</v>
      </c>
      <c r="D45" s="57">
        <v>8</v>
      </c>
      <c r="E45" s="57">
        <v>0</v>
      </c>
      <c r="F45" s="57">
        <v>0</v>
      </c>
      <c r="G45" s="57">
        <v>0</v>
      </c>
      <c r="H45" s="57">
        <v>2</v>
      </c>
      <c r="I45" s="57">
        <v>1</v>
      </c>
      <c r="J45" s="57">
        <v>0</v>
      </c>
      <c r="K45" s="57">
        <v>0</v>
      </c>
      <c r="L45" s="57">
        <v>0</v>
      </c>
      <c r="N45" s="58">
        <v>0.625</v>
      </c>
      <c r="O45" s="58">
        <v>0.64583333333333304</v>
      </c>
      <c r="P45" s="57">
        <v>12</v>
      </c>
      <c r="Q45" s="57">
        <v>1</v>
      </c>
      <c r="R45" s="57">
        <v>0</v>
      </c>
      <c r="S45" s="57">
        <v>0</v>
      </c>
      <c r="T45" s="57">
        <v>2</v>
      </c>
      <c r="U45" s="57">
        <v>0</v>
      </c>
      <c r="V45" s="57">
        <v>0</v>
      </c>
      <c r="W45" s="57">
        <v>0</v>
      </c>
      <c r="X45" s="57">
        <v>0</v>
      </c>
      <c r="Z45" s="58">
        <v>0.625</v>
      </c>
      <c r="AA45" s="58">
        <v>0.64583333333333304</v>
      </c>
      <c r="AB45" s="57">
        <v>8</v>
      </c>
      <c r="AC45" s="57">
        <v>0</v>
      </c>
      <c r="AD45" s="57">
        <v>0</v>
      </c>
      <c r="AE45" s="57">
        <v>0</v>
      </c>
      <c r="AF45" s="57">
        <v>0</v>
      </c>
      <c r="AG45" s="57">
        <v>1</v>
      </c>
      <c r="AH45" s="57">
        <v>0</v>
      </c>
      <c r="AI45" s="57">
        <v>0</v>
      </c>
      <c r="AJ45" s="57">
        <v>0</v>
      </c>
    </row>
    <row r="46" spans="2:36" x14ac:dyDescent="0.25">
      <c r="B46" s="58">
        <v>0.64583333333333304</v>
      </c>
      <c r="C46" s="58">
        <v>0.66666666666666596</v>
      </c>
      <c r="D46" s="57">
        <v>11</v>
      </c>
      <c r="E46" s="57">
        <v>0</v>
      </c>
      <c r="F46" s="57">
        <v>0</v>
      </c>
      <c r="G46" s="57">
        <v>0</v>
      </c>
      <c r="H46" s="57">
        <v>1</v>
      </c>
      <c r="I46" s="57">
        <v>0</v>
      </c>
      <c r="J46" s="57">
        <v>0</v>
      </c>
      <c r="K46" s="57">
        <v>0</v>
      </c>
      <c r="L46" s="57">
        <v>0</v>
      </c>
      <c r="N46" s="58">
        <v>0.64583333333333304</v>
      </c>
      <c r="O46" s="58">
        <v>0.66666666666666596</v>
      </c>
      <c r="P46" s="57">
        <v>14</v>
      </c>
      <c r="Q46" s="57">
        <v>0</v>
      </c>
      <c r="R46" s="57">
        <v>1</v>
      </c>
      <c r="S46" s="57">
        <v>0</v>
      </c>
      <c r="T46" s="57">
        <v>2</v>
      </c>
      <c r="U46" s="57">
        <v>0</v>
      </c>
      <c r="V46" s="57">
        <v>0</v>
      </c>
      <c r="W46" s="57">
        <v>0</v>
      </c>
      <c r="X46" s="57">
        <v>0</v>
      </c>
      <c r="Z46" s="58">
        <v>0.64583333333333304</v>
      </c>
      <c r="AA46" s="58">
        <v>0.66666666666666596</v>
      </c>
      <c r="AB46" s="57">
        <v>11</v>
      </c>
      <c r="AC46" s="57">
        <v>0</v>
      </c>
      <c r="AD46" s="57">
        <v>0</v>
      </c>
      <c r="AE46" s="57">
        <v>0</v>
      </c>
      <c r="AF46" s="57">
        <v>3</v>
      </c>
      <c r="AG46" s="57">
        <v>0</v>
      </c>
      <c r="AH46" s="57">
        <v>0</v>
      </c>
      <c r="AI46" s="57">
        <v>0</v>
      </c>
      <c r="AJ46" s="57">
        <v>0</v>
      </c>
    </row>
    <row r="47" spans="2:36" x14ac:dyDescent="0.25">
      <c r="B47" s="58">
        <v>0.66666666666666696</v>
      </c>
      <c r="C47" s="58">
        <v>0.6875</v>
      </c>
      <c r="D47" s="57">
        <v>12</v>
      </c>
      <c r="E47" s="57">
        <v>1</v>
      </c>
      <c r="F47" s="57">
        <v>0</v>
      </c>
      <c r="G47" s="57">
        <v>0</v>
      </c>
      <c r="H47" s="57">
        <v>1</v>
      </c>
      <c r="I47" s="57">
        <v>1</v>
      </c>
      <c r="J47" s="57">
        <v>0</v>
      </c>
      <c r="K47" s="57">
        <v>0</v>
      </c>
      <c r="L47" s="57">
        <v>0</v>
      </c>
      <c r="N47" s="58">
        <v>0.66666666666666696</v>
      </c>
      <c r="O47" s="58">
        <v>0.6875</v>
      </c>
      <c r="P47" s="57">
        <v>15</v>
      </c>
      <c r="Q47" s="57">
        <v>1</v>
      </c>
      <c r="R47" s="57">
        <v>1</v>
      </c>
      <c r="S47" s="57">
        <v>0</v>
      </c>
      <c r="T47" s="57">
        <v>1</v>
      </c>
      <c r="U47" s="57">
        <v>2</v>
      </c>
      <c r="V47" s="57">
        <v>0</v>
      </c>
      <c r="W47" s="57">
        <v>0</v>
      </c>
      <c r="X47" s="57">
        <v>0</v>
      </c>
      <c r="Z47" s="58">
        <v>0.66666666666666696</v>
      </c>
      <c r="AA47" s="58">
        <v>0.6875</v>
      </c>
      <c r="AB47" s="57">
        <v>10</v>
      </c>
      <c r="AC47" s="57">
        <v>0</v>
      </c>
      <c r="AD47" s="57">
        <v>1</v>
      </c>
      <c r="AE47" s="57">
        <v>0</v>
      </c>
      <c r="AF47" s="57">
        <v>0</v>
      </c>
      <c r="AG47" s="57">
        <v>0</v>
      </c>
      <c r="AH47" s="57">
        <v>0</v>
      </c>
      <c r="AI47" s="57">
        <v>0</v>
      </c>
      <c r="AJ47" s="57">
        <v>0</v>
      </c>
    </row>
    <row r="48" spans="2:36" x14ac:dyDescent="0.25">
      <c r="B48" s="58">
        <v>0.6875</v>
      </c>
      <c r="C48" s="58">
        <v>0.70833333333333304</v>
      </c>
      <c r="D48" s="57">
        <v>14</v>
      </c>
      <c r="E48" s="57">
        <v>0</v>
      </c>
      <c r="F48" s="57">
        <v>1</v>
      </c>
      <c r="G48" s="57">
        <v>0</v>
      </c>
      <c r="H48" s="57">
        <v>0</v>
      </c>
      <c r="I48" s="57">
        <v>1</v>
      </c>
      <c r="J48" s="57">
        <v>0</v>
      </c>
      <c r="K48" s="57">
        <v>0</v>
      </c>
      <c r="L48" s="57">
        <v>0</v>
      </c>
      <c r="N48" s="58">
        <v>0.6875</v>
      </c>
      <c r="O48" s="58">
        <v>0.70833333333333304</v>
      </c>
      <c r="P48" s="57">
        <v>19</v>
      </c>
      <c r="Q48" s="57">
        <v>0</v>
      </c>
      <c r="R48" s="57">
        <v>0</v>
      </c>
      <c r="S48" s="57">
        <v>0</v>
      </c>
      <c r="T48" s="57">
        <v>1</v>
      </c>
      <c r="U48" s="57">
        <v>1</v>
      </c>
      <c r="V48" s="57">
        <v>0</v>
      </c>
      <c r="W48" s="57">
        <v>0</v>
      </c>
      <c r="X48" s="57">
        <v>0</v>
      </c>
      <c r="Z48" s="58">
        <v>0.6875</v>
      </c>
      <c r="AA48" s="58">
        <v>0.70833333333333304</v>
      </c>
      <c r="AB48" s="57">
        <v>14</v>
      </c>
      <c r="AC48" s="57">
        <v>0</v>
      </c>
      <c r="AD48" s="57">
        <v>0</v>
      </c>
      <c r="AE48" s="57">
        <v>0</v>
      </c>
      <c r="AF48" s="57">
        <v>1</v>
      </c>
      <c r="AG48" s="57">
        <v>0</v>
      </c>
      <c r="AH48" s="57">
        <v>0</v>
      </c>
      <c r="AI48" s="57">
        <v>0</v>
      </c>
      <c r="AJ48" s="57">
        <v>0</v>
      </c>
    </row>
    <row r="49" spans="2:36" x14ac:dyDescent="0.25">
      <c r="B49" s="58">
        <v>0.70833333333333304</v>
      </c>
      <c r="C49" s="58">
        <v>0.72916666666666596</v>
      </c>
      <c r="D49" s="57">
        <v>13</v>
      </c>
      <c r="E49" s="57">
        <v>1</v>
      </c>
      <c r="F49" s="57">
        <v>1</v>
      </c>
      <c r="G49" s="57">
        <v>0</v>
      </c>
      <c r="H49" s="57">
        <v>1</v>
      </c>
      <c r="I49" s="57">
        <v>0</v>
      </c>
      <c r="J49" s="57">
        <v>0</v>
      </c>
      <c r="K49" s="57">
        <v>0</v>
      </c>
      <c r="L49" s="57">
        <v>0</v>
      </c>
      <c r="N49" s="58">
        <v>0.70833333333333304</v>
      </c>
      <c r="O49" s="58">
        <v>0.72916666666666596</v>
      </c>
      <c r="P49" s="57">
        <v>16</v>
      </c>
      <c r="Q49" s="57">
        <v>1</v>
      </c>
      <c r="R49" s="57">
        <v>0</v>
      </c>
      <c r="S49" s="57">
        <v>0</v>
      </c>
      <c r="T49" s="57">
        <v>0</v>
      </c>
      <c r="U49" s="57">
        <v>2</v>
      </c>
      <c r="V49" s="57">
        <v>0</v>
      </c>
      <c r="W49" s="57">
        <v>0</v>
      </c>
      <c r="X49" s="57">
        <v>0</v>
      </c>
      <c r="Z49" s="58">
        <v>0.70833333333333304</v>
      </c>
      <c r="AA49" s="58">
        <v>0.72916666666666596</v>
      </c>
      <c r="AB49" s="57">
        <v>7</v>
      </c>
      <c r="AC49" s="57">
        <v>1</v>
      </c>
      <c r="AD49" s="57">
        <v>0</v>
      </c>
      <c r="AE49" s="57">
        <v>0</v>
      </c>
      <c r="AF49" s="57">
        <v>0</v>
      </c>
      <c r="AG49" s="57">
        <v>1</v>
      </c>
      <c r="AH49" s="57">
        <v>0</v>
      </c>
      <c r="AI49" s="57">
        <v>0</v>
      </c>
      <c r="AJ49" s="57">
        <v>0</v>
      </c>
    </row>
    <row r="50" spans="2:36" x14ac:dyDescent="0.25">
      <c r="B50" s="58">
        <v>0.72916666666666696</v>
      </c>
      <c r="C50" s="58">
        <v>0.75</v>
      </c>
      <c r="D50" s="57">
        <v>17</v>
      </c>
      <c r="E50" s="57">
        <v>0</v>
      </c>
      <c r="F50" s="57">
        <v>0</v>
      </c>
      <c r="G50" s="57">
        <v>0</v>
      </c>
      <c r="H50" s="57">
        <v>3</v>
      </c>
      <c r="I50" s="57">
        <v>0</v>
      </c>
      <c r="J50" s="57">
        <v>0</v>
      </c>
      <c r="K50" s="57">
        <v>0</v>
      </c>
      <c r="L50" s="57">
        <v>0</v>
      </c>
      <c r="N50" s="58">
        <v>0.72916666666666696</v>
      </c>
      <c r="O50" s="58">
        <v>0.75</v>
      </c>
      <c r="P50" s="57">
        <v>19</v>
      </c>
      <c r="Q50" s="57">
        <v>0</v>
      </c>
      <c r="R50" s="57">
        <v>0</v>
      </c>
      <c r="S50" s="57">
        <v>0</v>
      </c>
      <c r="T50" s="57">
        <v>2</v>
      </c>
      <c r="U50" s="57">
        <v>0</v>
      </c>
      <c r="V50" s="57">
        <v>0</v>
      </c>
      <c r="W50" s="57">
        <v>0</v>
      </c>
      <c r="X50" s="57">
        <v>0</v>
      </c>
      <c r="Z50" s="58">
        <v>0.72916666666666696</v>
      </c>
      <c r="AA50" s="58">
        <v>0.75</v>
      </c>
      <c r="AB50" s="57">
        <v>16</v>
      </c>
      <c r="AC50" s="57">
        <v>0</v>
      </c>
      <c r="AD50" s="57">
        <v>1</v>
      </c>
      <c r="AE50" s="57">
        <v>0</v>
      </c>
      <c r="AF50" s="57">
        <v>1</v>
      </c>
      <c r="AG50" s="57">
        <v>0</v>
      </c>
      <c r="AH50" s="57">
        <v>0</v>
      </c>
      <c r="AI50" s="57">
        <v>0</v>
      </c>
      <c r="AJ50" s="57">
        <v>0</v>
      </c>
    </row>
    <row r="51" spans="2:36" x14ac:dyDescent="0.25">
      <c r="B51" s="58">
        <v>0.75</v>
      </c>
      <c r="C51" s="58">
        <v>0.77083333333333304</v>
      </c>
      <c r="D51" s="57">
        <v>22</v>
      </c>
      <c r="E51" s="57">
        <v>2</v>
      </c>
      <c r="F51" s="57">
        <v>1</v>
      </c>
      <c r="G51" s="57">
        <v>0</v>
      </c>
      <c r="H51" s="57">
        <v>1</v>
      </c>
      <c r="I51" s="57">
        <v>2</v>
      </c>
      <c r="J51" s="57">
        <v>0</v>
      </c>
      <c r="K51" s="57">
        <v>0</v>
      </c>
      <c r="L51" s="57">
        <v>0</v>
      </c>
      <c r="N51" s="58">
        <v>0.75</v>
      </c>
      <c r="O51" s="58">
        <v>0.77083333333333304</v>
      </c>
      <c r="P51" s="57">
        <v>21</v>
      </c>
      <c r="Q51" s="57">
        <v>0</v>
      </c>
      <c r="R51" s="57">
        <v>1</v>
      </c>
      <c r="S51" s="57">
        <v>0</v>
      </c>
      <c r="T51" s="57">
        <v>1</v>
      </c>
      <c r="U51" s="57">
        <v>1</v>
      </c>
      <c r="V51" s="57">
        <v>0</v>
      </c>
      <c r="W51" s="57">
        <v>0</v>
      </c>
      <c r="X51" s="57">
        <v>0</v>
      </c>
      <c r="Z51" s="58">
        <v>0.75</v>
      </c>
      <c r="AA51" s="58">
        <v>0.77083333333333304</v>
      </c>
      <c r="AB51" s="57">
        <v>17</v>
      </c>
      <c r="AC51" s="57">
        <v>0</v>
      </c>
      <c r="AD51" s="57">
        <v>0</v>
      </c>
      <c r="AE51" s="57">
        <v>0</v>
      </c>
      <c r="AF51" s="57">
        <v>2</v>
      </c>
      <c r="AG51" s="57">
        <v>1</v>
      </c>
      <c r="AH51" s="57">
        <v>0</v>
      </c>
      <c r="AI51" s="57">
        <v>0</v>
      </c>
      <c r="AJ51" s="57">
        <v>0</v>
      </c>
    </row>
    <row r="52" spans="2:36" x14ac:dyDescent="0.25">
      <c r="B52" s="58">
        <v>0.77083333333333304</v>
      </c>
      <c r="C52" s="58">
        <v>0.79166666666666596</v>
      </c>
      <c r="D52" s="57">
        <v>14</v>
      </c>
      <c r="E52" s="57">
        <v>0</v>
      </c>
      <c r="F52" s="57">
        <v>0</v>
      </c>
      <c r="G52" s="57">
        <v>0</v>
      </c>
      <c r="H52" s="57">
        <v>1</v>
      </c>
      <c r="I52" s="57">
        <v>1</v>
      </c>
      <c r="J52" s="57">
        <v>0</v>
      </c>
      <c r="K52" s="57">
        <v>0</v>
      </c>
      <c r="L52" s="57">
        <v>0</v>
      </c>
      <c r="N52" s="58">
        <v>0.77083333333333304</v>
      </c>
      <c r="O52" s="58">
        <v>0.79166666666666596</v>
      </c>
      <c r="P52" s="57">
        <v>18</v>
      </c>
      <c r="Q52" s="57">
        <v>0</v>
      </c>
      <c r="R52" s="57">
        <v>0</v>
      </c>
      <c r="S52" s="57">
        <v>0</v>
      </c>
      <c r="T52" s="57">
        <v>1</v>
      </c>
      <c r="U52" s="57">
        <v>0</v>
      </c>
      <c r="V52" s="57">
        <v>0</v>
      </c>
      <c r="W52" s="57">
        <v>0</v>
      </c>
      <c r="X52" s="57">
        <v>0</v>
      </c>
      <c r="Z52" s="58">
        <v>0.77083333333333304</v>
      </c>
      <c r="AA52" s="58">
        <v>0.79166666666666596</v>
      </c>
      <c r="AB52" s="57">
        <v>12</v>
      </c>
      <c r="AC52" s="57">
        <v>0</v>
      </c>
      <c r="AD52" s="57">
        <v>0</v>
      </c>
      <c r="AE52" s="57">
        <v>0</v>
      </c>
      <c r="AF52" s="57">
        <v>0</v>
      </c>
      <c r="AG52" s="57">
        <v>0</v>
      </c>
      <c r="AH52" s="57">
        <v>0</v>
      </c>
      <c r="AI52" s="57">
        <v>0</v>
      </c>
      <c r="AJ52" s="57">
        <v>0</v>
      </c>
    </row>
    <row r="53" spans="2:36" x14ac:dyDescent="0.25">
      <c r="B53" s="171" t="s">
        <v>88</v>
      </c>
      <c r="C53" s="171"/>
      <c r="D53" s="57">
        <f>SUM(D29:D52)</f>
        <v>333</v>
      </c>
      <c r="E53" s="57">
        <f t="shared" ref="E53:L53" si="8">SUM(E29:E52)</f>
        <v>12</v>
      </c>
      <c r="F53" s="57">
        <f t="shared" si="8"/>
        <v>8</v>
      </c>
      <c r="G53" s="57">
        <f t="shared" si="8"/>
        <v>1</v>
      </c>
      <c r="H53" s="57">
        <f t="shared" si="8"/>
        <v>35</v>
      </c>
      <c r="I53" s="57">
        <f t="shared" si="8"/>
        <v>22</v>
      </c>
      <c r="J53" s="57">
        <f t="shared" si="8"/>
        <v>4</v>
      </c>
      <c r="K53" s="57">
        <f t="shared" si="8"/>
        <v>0</v>
      </c>
      <c r="L53" s="57">
        <f t="shared" si="8"/>
        <v>1</v>
      </c>
      <c r="N53" s="171" t="s">
        <v>88</v>
      </c>
      <c r="O53" s="171"/>
      <c r="P53" s="57">
        <f>SUM(P29:P52)</f>
        <v>363</v>
      </c>
      <c r="Q53" s="57">
        <f t="shared" ref="Q53:X53" si="9">SUM(Q29:Q52)</f>
        <v>11</v>
      </c>
      <c r="R53" s="57">
        <f t="shared" si="9"/>
        <v>9</v>
      </c>
      <c r="S53" s="57">
        <f t="shared" si="9"/>
        <v>1</v>
      </c>
      <c r="T53" s="57">
        <f t="shared" si="9"/>
        <v>33</v>
      </c>
      <c r="U53" s="57">
        <f t="shared" si="9"/>
        <v>19</v>
      </c>
      <c r="V53" s="57">
        <f t="shared" si="9"/>
        <v>5</v>
      </c>
      <c r="W53" s="57">
        <f t="shared" si="9"/>
        <v>2</v>
      </c>
      <c r="X53" s="57">
        <f t="shared" si="9"/>
        <v>2</v>
      </c>
      <c r="Z53" s="171" t="s">
        <v>88</v>
      </c>
      <c r="AA53" s="171"/>
      <c r="AB53" s="57">
        <f>SUM(AB29:AB52)</f>
        <v>289</v>
      </c>
      <c r="AC53" s="57">
        <f t="shared" ref="AC53:AJ53" si="10">SUM(AC29:AC52)</f>
        <v>10</v>
      </c>
      <c r="AD53" s="57">
        <f t="shared" si="10"/>
        <v>7</v>
      </c>
      <c r="AE53" s="57">
        <f t="shared" si="10"/>
        <v>1</v>
      </c>
      <c r="AF53" s="57">
        <f t="shared" si="10"/>
        <v>29</v>
      </c>
      <c r="AG53" s="57">
        <f t="shared" si="10"/>
        <v>15</v>
      </c>
      <c r="AH53" s="57">
        <f t="shared" si="10"/>
        <v>3</v>
      </c>
      <c r="AI53" s="57">
        <f t="shared" si="10"/>
        <v>1</v>
      </c>
      <c r="AJ53" s="57">
        <f t="shared" si="10"/>
        <v>1</v>
      </c>
    </row>
  </sheetData>
  <sheetProtection algorithmName="SHA-512" hashValue="Ud0QWlM607EMPLHyG3cUbjoVLheRy2aNLPljk1pGtqGojtH9aarEB2//+G0B5NUaBB5tINi7cnhfkMSqopBEqQ==" saltValue="E/+JctqguEpO1z37ob8LsA==" spinCount="100000" sheet="1" objects="1" scenarios="1" selectLockedCells="1" selectUnlockedCells="1"/>
  <mergeCells count="101">
    <mergeCell ref="AO14:AP14"/>
    <mergeCell ref="C17:K17"/>
    <mergeCell ref="C18:K18"/>
    <mergeCell ref="I10:I11"/>
    <mergeCell ref="J10:J11"/>
    <mergeCell ref="K10:K11"/>
    <mergeCell ref="AF9:AH9"/>
    <mergeCell ref="B10:B11"/>
    <mergeCell ref="C10:C11"/>
    <mergeCell ref="D10:D11"/>
    <mergeCell ref="E10:E11"/>
    <mergeCell ref="F10:F11"/>
    <mergeCell ref="W10:X10"/>
    <mergeCell ref="C14:K14"/>
    <mergeCell ref="C16:K16"/>
    <mergeCell ref="I8:I9"/>
    <mergeCell ref="J8:J9"/>
    <mergeCell ref="K8:K9"/>
    <mergeCell ref="G10:G11"/>
    <mergeCell ref="H10:H11"/>
    <mergeCell ref="K4:K5"/>
    <mergeCell ref="J6:J7"/>
    <mergeCell ref="K6:K7"/>
    <mergeCell ref="T7:X9"/>
    <mergeCell ref="B8:B9"/>
    <mergeCell ref="C8:C9"/>
    <mergeCell ref="D8:D9"/>
    <mergeCell ref="E8:E9"/>
    <mergeCell ref="F8:F9"/>
    <mergeCell ref="G8:G9"/>
    <mergeCell ref="H8:H9"/>
    <mergeCell ref="B26:C26"/>
    <mergeCell ref="E26:G26"/>
    <mergeCell ref="H26:L26"/>
    <mergeCell ref="B2:K2"/>
    <mergeCell ref="B3:B5"/>
    <mergeCell ref="M3:O3"/>
    <mergeCell ref="G4:G5"/>
    <mergeCell ref="C3:C5"/>
    <mergeCell ref="D3:D5"/>
    <mergeCell ref="E3:E5"/>
    <mergeCell ref="F3:F5"/>
    <mergeCell ref="H3:I3"/>
    <mergeCell ref="J3:K3"/>
    <mergeCell ref="B6:B7"/>
    <mergeCell ref="C6:C7"/>
    <mergeCell ref="D6:D7"/>
    <mergeCell ref="E6:E7"/>
    <mergeCell ref="F6:F7"/>
    <mergeCell ref="G6:G7"/>
    <mergeCell ref="H6:H7"/>
    <mergeCell ref="I6:I7"/>
    <mergeCell ref="H4:H5"/>
    <mergeCell ref="I4:I5"/>
    <mergeCell ref="J4:J5"/>
    <mergeCell ref="I27:J27"/>
    <mergeCell ref="K27:L27"/>
    <mergeCell ref="B53:C53"/>
    <mergeCell ref="N22:X22"/>
    <mergeCell ref="N23:X24"/>
    <mergeCell ref="N25:X25"/>
    <mergeCell ref="N26:O26"/>
    <mergeCell ref="Q26:S26"/>
    <mergeCell ref="T26:X26"/>
    <mergeCell ref="P27:P28"/>
    <mergeCell ref="Q27:Q28"/>
    <mergeCell ref="R27:R28"/>
    <mergeCell ref="S27:S28"/>
    <mergeCell ref="T27:T28"/>
    <mergeCell ref="U27:V27"/>
    <mergeCell ref="W27:X27"/>
    <mergeCell ref="D27:D28"/>
    <mergeCell ref="E27:E28"/>
    <mergeCell ref="F27:F28"/>
    <mergeCell ref="G27:G28"/>
    <mergeCell ref="H27:H28"/>
    <mergeCell ref="B22:L22"/>
    <mergeCell ref="B23:L24"/>
    <mergeCell ref="B25:L25"/>
    <mergeCell ref="AK3:AK5"/>
    <mergeCell ref="AL3:AL5"/>
    <mergeCell ref="AM3:AM5"/>
    <mergeCell ref="AG3:AG5"/>
    <mergeCell ref="AH3:AH5"/>
    <mergeCell ref="AI3:AI5"/>
    <mergeCell ref="AJ3:AJ5"/>
    <mergeCell ref="N53:O53"/>
    <mergeCell ref="Z22:AJ22"/>
    <mergeCell ref="Z23:AJ24"/>
    <mergeCell ref="Z25:AJ25"/>
    <mergeCell ref="Z26:AA26"/>
    <mergeCell ref="AC26:AE26"/>
    <mergeCell ref="AF26:AJ26"/>
    <mergeCell ref="AB27:AB28"/>
    <mergeCell ref="AC27:AC28"/>
    <mergeCell ref="AD27:AD28"/>
    <mergeCell ref="AE27:AE28"/>
    <mergeCell ref="AF27:AF28"/>
    <mergeCell ref="AG27:AH27"/>
    <mergeCell ref="AI27:AJ27"/>
    <mergeCell ref="Z53:AA53"/>
  </mergeCells>
  <pageMargins left="0.7" right="0.7" top="0.75" bottom="0.75" header="0.3" footer="0.3"/>
  <pageSetup orientation="portrait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30"/>
  <sheetViews>
    <sheetView tabSelected="1" topLeftCell="Q1" zoomScaleNormal="100" workbookViewId="0">
      <selection activeCell="G21" sqref="G21"/>
    </sheetView>
  </sheetViews>
  <sheetFormatPr baseColWidth="10" defaultRowHeight="12.75" x14ac:dyDescent="0.25"/>
  <cols>
    <col min="1" max="1" width="11.42578125" style="79"/>
    <col min="2" max="2" width="7.42578125" style="79" bestFit="1" customWidth="1"/>
    <col min="3" max="3" width="10.42578125" style="79" bestFit="1" customWidth="1"/>
    <col min="4" max="4" width="12.5703125" style="79" bestFit="1" customWidth="1"/>
    <col min="5" max="5" width="14.140625" style="79" bestFit="1" customWidth="1"/>
    <col min="6" max="6" width="14.42578125" style="79" bestFit="1" customWidth="1"/>
    <col min="7" max="7" width="6" style="79" bestFit="1" customWidth="1"/>
    <col min="8" max="8" width="17" style="79" bestFit="1" customWidth="1"/>
    <col min="9" max="9" width="8.85546875" style="79" bestFit="1" customWidth="1"/>
    <col min="10" max="10" width="4.85546875" style="79" bestFit="1" customWidth="1"/>
    <col min="11" max="13" width="11.42578125" style="79"/>
    <col min="14" max="14" width="32.7109375" style="79" bestFit="1" customWidth="1"/>
    <col min="15" max="15" width="11.42578125" style="79"/>
    <col min="16" max="16" width="11.42578125" style="79" customWidth="1"/>
    <col min="17" max="17" width="11.42578125" style="79"/>
    <col min="18" max="18" width="17.42578125" style="79" bestFit="1" customWidth="1"/>
    <col min="19" max="19" width="39" style="79" bestFit="1" customWidth="1"/>
    <col min="20" max="20" width="11.42578125" style="79" customWidth="1"/>
    <col min="21" max="16384" width="11.42578125" style="79"/>
  </cols>
  <sheetData>
    <row r="3" spans="2:19" x14ac:dyDescent="0.25">
      <c r="B3" s="75" t="s">
        <v>128</v>
      </c>
      <c r="C3" s="75" t="s">
        <v>132</v>
      </c>
      <c r="D3" s="75" t="s">
        <v>133</v>
      </c>
      <c r="E3" s="75" t="s">
        <v>134</v>
      </c>
      <c r="F3" s="75" t="s">
        <v>135</v>
      </c>
      <c r="G3" s="75" t="s">
        <v>136</v>
      </c>
      <c r="H3" s="75" t="s">
        <v>137</v>
      </c>
      <c r="I3" s="75" t="s">
        <v>138</v>
      </c>
      <c r="J3" s="75" t="s">
        <v>139</v>
      </c>
      <c r="L3" s="189" t="s">
        <v>171</v>
      </c>
      <c r="M3" s="189"/>
      <c r="N3" s="189"/>
      <c r="O3" s="189"/>
      <c r="Q3" s="188" t="s">
        <v>157</v>
      </c>
      <c r="R3" s="188"/>
      <c r="S3" s="188"/>
    </row>
    <row r="4" spans="2:19" x14ac:dyDescent="0.25">
      <c r="B4" s="76">
        <v>10</v>
      </c>
      <c r="C4" s="76" t="s">
        <v>140</v>
      </c>
      <c r="D4" s="76" t="s">
        <v>141</v>
      </c>
      <c r="E4" s="78">
        <v>39.090000000000003</v>
      </c>
      <c r="F4" s="78">
        <v>18.47</v>
      </c>
      <c r="G4" s="76">
        <v>20.62</v>
      </c>
      <c r="H4" s="76">
        <v>23.6</v>
      </c>
      <c r="I4" s="76">
        <v>8.14</v>
      </c>
      <c r="J4" s="76" t="s">
        <v>142</v>
      </c>
      <c r="L4" s="85" t="s">
        <v>128</v>
      </c>
      <c r="M4" s="90" t="s">
        <v>129</v>
      </c>
      <c r="N4" s="90" t="s">
        <v>130</v>
      </c>
      <c r="O4" s="90" t="s">
        <v>131</v>
      </c>
      <c r="Q4" s="75" t="s">
        <v>158</v>
      </c>
      <c r="R4" s="75" t="s">
        <v>162</v>
      </c>
      <c r="S4" s="75" t="s">
        <v>163</v>
      </c>
    </row>
    <row r="5" spans="2:19" x14ac:dyDescent="0.25">
      <c r="B5" s="76">
        <v>11</v>
      </c>
      <c r="C5" s="76" t="s">
        <v>143</v>
      </c>
      <c r="D5" s="76" t="s">
        <v>144</v>
      </c>
      <c r="E5" s="78">
        <v>38.96</v>
      </c>
      <c r="F5" s="78">
        <v>16.649999999999999</v>
      </c>
      <c r="G5" s="76">
        <v>20.309999999999999</v>
      </c>
      <c r="H5" s="76">
        <v>23.5</v>
      </c>
      <c r="I5" s="76">
        <v>8.2899999999999991</v>
      </c>
      <c r="J5" s="76" t="s">
        <v>142</v>
      </c>
      <c r="L5" s="76">
        <v>16</v>
      </c>
      <c r="M5" s="76">
        <f>I10</f>
        <v>6.66</v>
      </c>
      <c r="N5" s="76">
        <v>9</v>
      </c>
      <c r="O5" s="81">
        <f>(N5/$N$5)</f>
        <v>1</v>
      </c>
      <c r="Q5" s="76" t="s">
        <v>159</v>
      </c>
      <c r="R5" s="76" t="s">
        <v>164</v>
      </c>
      <c r="S5" s="82">
        <v>0.6</v>
      </c>
    </row>
    <row r="6" spans="2:19" x14ac:dyDescent="0.25">
      <c r="B6" s="76">
        <v>12</v>
      </c>
      <c r="C6" s="76" t="s">
        <v>145</v>
      </c>
      <c r="D6" s="76" t="s">
        <v>146</v>
      </c>
      <c r="E6" s="78">
        <v>38.25</v>
      </c>
      <c r="F6" s="78">
        <v>19.32</v>
      </c>
      <c r="G6" s="76">
        <v>18.93</v>
      </c>
      <c r="H6" s="76">
        <v>23.1</v>
      </c>
      <c r="I6" s="76">
        <v>8.41</v>
      </c>
      <c r="J6" s="76" t="s">
        <v>142</v>
      </c>
      <c r="L6" s="76">
        <v>17</v>
      </c>
      <c r="M6" s="76">
        <f>I11</f>
        <v>7.07</v>
      </c>
      <c r="N6" s="76">
        <v>8</v>
      </c>
      <c r="O6" s="81">
        <f t="shared" ref="O6:O13" si="0">(N6/$N$5)</f>
        <v>0.88888888888888884</v>
      </c>
      <c r="Q6" s="83" t="s">
        <v>161</v>
      </c>
      <c r="R6" s="83" t="s">
        <v>165</v>
      </c>
      <c r="S6" s="84">
        <v>0.75</v>
      </c>
    </row>
    <row r="7" spans="2:19" x14ac:dyDescent="0.25">
      <c r="B7" s="76">
        <v>13</v>
      </c>
      <c r="C7" s="76" t="s">
        <v>147</v>
      </c>
      <c r="D7" s="76" t="s">
        <v>148</v>
      </c>
      <c r="E7" s="78">
        <v>41.75</v>
      </c>
      <c r="F7" s="78">
        <v>19.46</v>
      </c>
      <c r="G7" s="76">
        <v>22.29</v>
      </c>
      <c r="H7" s="76">
        <v>20.100000000000001</v>
      </c>
      <c r="I7" s="88">
        <v>7.37</v>
      </c>
      <c r="J7" s="76" t="s">
        <v>142</v>
      </c>
      <c r="L7" s="76">
        <v>13</v>
      </c>
      <c r="M7" s="76">
        <f>MIN(I4:I9,I12)</f>
        <v>7.37</v>
      </c>
      <c r="N7" s="76">
        <v>7</v>
      </c>
      <c r="O7" s="81">
        <f t="shared" si="0"/>
        <v>0.77777777777777779</v>
      </c>
      <c r="Q7" s="76" t="s">
        <v>160</v>
      </c>
      <c r="R7" s="76" t="s">
        <v>166</v>
      </c>
      <c r="S7" s="76" t="s">
        <v>167</v>
      </c>
    </row>
    <row r="8" spans="2:19" x14ac:dyDescent="0.25">
      <c r="B8" s="76">
        <v>14</v>
      </c>
      <c r="C8" s="76" t="s">
        <v>147</v>
      </c>
      <c r="D8" s="76" t="s">
        <v>148</v>
      </c>
      <c r="E8" s="78">
        <v>36.909999999999997</v>
      </c>
      <c r="F8" s="78">
        <v>19.510000000000002</v>
      </c>
      <c r="G8" s="76">
        <v>17.399999999999999</v>
      </c>
      <c r="H8" s="76">
        <v>23.7</v>
      </c>
      <c r="I8" s="76">
        <v>7.68</v>
      </c>
      <c r="J8" s="76" t="s">
        <v>142</v>
      </c>
      <c r="L8" s="76">
        <v>18</v>
      </c>
      <c r="M8" s="76">
        <f>I7</f>
        <v>7.37</v>
      </c>
      <c r="N8" s="76">
        <v>6</v>
      </c>
      <c r="O8" s="81">
        <f t="shared" si="0"/>
        <v>0.66666666666666663</v>
      </c>
    </row>
    <row r="9" spans="2:19" x14ac:dyDescent="0.25">
      <c r="B9" s="76">
        <v>15</v>
      </c>
      <c r="C9" s="76" t="s">
        <v>149</v>
      </c>
      <c r="D9" s="76" t="s">
        <v>150</v>
      </c>
      <c r="E9" s="78">
        <v>48.6</v>
      </c>
      <c r="F9" s="78">
        <v>23.81</v>
      </c>
      <c r="G9" s="76">
        <v>24.74</v>
      </c>
      <c r="H9" s="76">
        <v>22.6</v>
      </c>
      <c r="I9" s="76">
        <v>7.75</v>
      </c>
      <c r="J9" s="76" t="s">
        <v>142</v>
      </c>
      <c r="L9" s="76">
        <v>14</v>
      </c>
      <c r="M9" s="76">
        <f>I8</f>
        <v>7.68</v>
      </c>
      <c r="N9" s="76">
        <v>5</v>
      </c>
      <c r="O9" s="81">
        <f t="shared" si="0"/>
        <v>0.55555555555555558</v>
      </c>
    </row>
    <row r="10" spans="2:19" x14ac:dyDescent="0.25">
      <c r="B10" s="76">
        <v>16</v>
      </c>
      <c r="C10" s="76" t="s">
        <v>151</v>
      </c>
      <c r="D10" s="76" t="s">
        <v>152</v>
      </c>
      <c r="E10" s="78">
        <v>37.47</v>
      </c>
      <c r="F10" s="78">
        <v>18.25</v>
      </c>
      <c r="G10" s="76">
        <v>18.22</v>
      </c>
      <c r="H10" s="76">
        <v>23.2</v>
      </c>
      <c r="I10" s="76">
        <v>6.66</v>
      </c>
      <c r="J10" s="76" t="s">
        <v>142</v>
      </c>
      <c r="L10" s="76">
        <v>15</v>
      </c>
      <c r="M10" s="76">
        <f>I9</f>
        <v>7.75</v>
      </c>
      <c r="N10" s="76">
        <v>4</v>
      </c>
      <c r="O10" s="81">
        <f t="shared" si="0"/>
        <v>0.44444444444444442</v>
      </c>
      <c r="Q10" s="76" t="s">
        <v>168</v>
      </c>
      <c r="R10" s="76" t="s">
        <v>169</v>
      </c>
      <c r="S10" s="76" t="s">
        <v>170</v>
      </c>
    </row>
    <row r="11" spans="2:19" x14ac:dyDescent="0.25">
      <c r="B11" s="76">
        <v>17</v>
      </c>
      <c r="C11" s="76" t="s">
        <v>153</v>
      </c>
      <c r="D11" s="76" t="s">
        <v>154</v>
      </c>
      <c r="E11" s="78">
        <v>32.119999999999997</v>
      </c>
      <c r="F11" s="78">
        <v>19.43</v>
      </c>
      <c r="G11" s="76">
        <v>12.69</v>
      </c>
      <c r="H11" s="76">
        <v>24.7</v>
      </c>
      <c r="I11" s="76">
        <v>7.07</v>
      </c>
      <c r="J11" s="76" t="s">
        <v>142</v>
      </c>
      <c r="L11" s="76">
        <v>10</v>
      </c>
      <c r="M11" s="76">
        <f>I4</f>
        <v>8.14</v>
      </c>
      <c r="N11" s="76">
        <v>3</v>
      </c>
      <c r="O11" s="81">
        <f t="shared" si="0"/>
        <v>0.33333333333333331</v>
      </c>
      <c r="Q11" s="88">
        <f t="shared" ref="Q11:Q19" si="1">M5</f>
        <v>6.66</v>
      </c>
      <c r="R11" s="87">
        <f>O5*100</f>
        <v>100</v>
      </c>
      <c r="S11" s="77">
        <f>$S$6*100</f>
        <v>75</v>
      </c>
    </row>
    <row r="12" spans="2:19" x14ac:dyDescent="0.25">
      <c r="B12" s="76">
        <v>18</v>
      </c>
      <c r="C12" s="76" t="s">
        <v>155</v>
      </c>
      <c r="D12" s="76" t="s">
        <v>156</v>
      </c>
      <c r="E12" s="78">
        <v>39.22</v>
      </c>
      <c r="F12" s="76">
        <v>18.28</v>
      </c>
      <c r="G12" s="76">
        <v>20.94</v>
      </c>
      <c r="H12" s="76">
        <v>23.5</v>
      </c>
      <c r="I12" s="76">
        <v>7.37</v>
      </c>
      <c r="J12" s="76" t="s">
        <v>142</v>
      </c>
      <c r="L12" s="76">
        <v>11</v>
      </c>
      <c r="M12" s="76">
        <f>I5</f>
        <v>8.2899999999999991</v>
      </c>
      <c r="N12" s="76">
        <v>2</v>
      </c>
      <c r="O12" s="81">
        <f t="shared" si="0"/>
        <v>0.22222222222222221</v>
      </c>
      <c r="Q12" s="88">
        <f t="shared" si="1"/>
        <v>7.07</v>
      </c>
      <c r="R12" s="87">
        <f t="shared" ref="R12:R19" si="2">O6*100</f>
        <v>88.888888888888886</v>
      </c>
      <c r="S12" s="77">
        <f t="shared" ref="S12:S19" si="3">$S$6*100</f>
        <v>75</v>
      </c>
    </row>
    <row r="13" spans="2:19" x14ac:dyDescent="0.25">
      <c r="L13" s="76">
        <v>12</v>
      </c>
      <c r="M13" s="76">
        <f>I6</f>
        <v>8.41</v>
      </c>
      <c r="N13" s="76">
        <v>1</v>
      </c>
      <c r="O13" s="81">
        <f t="shared" si="0"/>
        <v>0.1111111111111111</v>
      </c>
      <c r="Q13" s="88">
        <f t="shared" si="1"/>
        <v>7.37</v>
      </c>
      <c r="R13" s="87">
        <f t="shared" si="2"/>
        <v>77.777777777777786</v>
      </c>
      <c r="S13" s="77">
        <f t="shared" si="3"/>
        <v>75</v>
      </c>
    </row>
    <row r="14" spans="2:19" x14ac:dyDescent="0.25">
      <c r="L14" s="188" t="s">
        <v>175</v>
      </c>
      <c r="M14" s="188"/>
      <c r="N14" s="190">
        <v>7.37</v>
      </c>
      <c r="O14" s="191"/>
      <c r="Q14" s="88">
        <f t="shared" si="1"/>
        <v>7.37</v>
      </c>
      <c r="R14" s="87">
        <f t="shared" si="2"/>
        <v>66.666666666666657</v>
      </c>
      <c r="S14" s="77">
        <f t="shared" si="3"/>
        <v>75</v>
      </c>
    </row>
    <row r="15" spans="2:19" x14ac:dyDescent="0.25">
      <c r="Q15" s="88">
        <f t="shared" si="1"/>
        <v>7.68</v>
      </c>
      <c r="R15" s="87">
        <f t="shared" si="2"/>
        <v>55.555555555555557</v>
      </c>
      <c r="S15" s="77">
        <f t="shared" si="3"/>
        <v>75</v>
      </c>
    </row>
    <row r="16" spans="2:19" x14ac:dyDescent="0.25">
      <c r="Q16" s="88">
        <f t="shared" si="1"/>
        <v>7.75</v>
      </c>
      <c r="R16" s="87">
        <f t="shared" si="2"/>
        <v>44.444444444444443</v>
      </c>
      <c r="S16" s="77">
        <f t="shared" si="3"/>
        <v>75</v>
      </c>
    </row>
    <row r="17" spans="17:20" x14ac:dyDescent="0.25">
      <c r="Q17" s="88">
        <f t="shared" si="1"/>
        <v>8.14</v>
      </c>
      <c r="R17" s="87">
        <f t="shared" si="2"/>
        <v>33.333333333333329</v>
      </c>
      <c r="S17" s="77">
        <f t="shared" si="3"/>
        <v>75</v>
      </c>
    </row>
    <row r="18" spans="17:20" x14ac:dyDescent="0.25">
      <c r="Q18" s="88">
        <f t="shared" si="1"/>
        <v>8.2899999999999991</v>
      </c>
      <c r="R18" s="87">
        <f t="shared" si="2"/>
        <v>22.222222222222221</v>
      </c>
      <c r="S18" s="77">
        <f t="shared" si="3"/>
        <v>75</v>
      </c>
    </row>
    <row r="19" spans="17:20" x14ac:dyDescent="0.25">
      <c r="Q19" s="88">
        <f t="shared" si="1"/>
        <v>8.41</v>
      </c>
      <c r="R19" s="87">
        <f t="shared" si="2"/>
        <v>11.111111111111111</v>
      </c>
      <c r="S19" s="77">
        <f t="shared" si="3"/>
        <v>75</v>
      </c>
    </row>
    <row r="22" spans="17:20" x14ac:dyDescent="0.25">
      <c r="S22" s="80"/>
      <c r="T22" s="86"/>
    </row>
    <row r="23" spans="17:20" x14ac:dyDescent="0.25">
      <c r="S23" s="80"/>
      <c r="T23" s="86"/>
    </row>
    <row r="24" spans="17:20" x14ac:dyDescent="0.25">
      <c r="S24" s="80"/>
      <c r="T24" s="86"/>
    </row>
    <row r="25" spans="17:20" x14ac:dyDescent="0.25">
      <c r="S25" s="80"/>
      <c r="T25" s="86"/>
    </row>
    <row r="26" spans="17:20" x14ac:dyDescent="0.25">
      <c r="S26" s="80"/>
      <c r="T26" s="86"/>
    </row>
    <row r="27" spans="17:20" x14ac:dyDescent="0.25">
      <c r="S27" s="80"/>
      <c r="T27" s="86"/>
    </row>
    <row r="28" spans="17:20" x14ac:dyDescent="0.25">
      <c r="S28" s="80"/>
      <c r="T28" s="86"/>
    </row>
    <row r="29" spans="17:20" x14ac:dyDescent="0.25">
      <c r="S29" s="80"/>
      <c r="T29" s="86"/>
    </row>
    <row r="30" spans="17:20" x14ac:dyDescent="0.25">
      <c r="S30" s="80"/>
      <c r="T30" s="86"/>
    </row>
  </sheetData>
  <sheetProtection algorithmName="SHA-512" hashValue="71myCZ0mtQL5mNf/liQzGy/USv5Anmepw9EMr2Ij4RELjngnzsctehYXPxk6ruMiY+yg3LRXpjFv2gN2AXSw+Q==" saltValue="CI8orV9A2tonJiJLx9EdaA==" spinCount="100000" sheet="1" objects="1" scenarios="1" selectLockedCells="1" selectUnlockedCells="1"/>
  <mergeCells count="4">
    <mergeCell ref="Q3:S3"/>
    <mergeCell ref="L3:O3"/>
    <mergeCell ref="L14:M14"/>
    <mergeCell ref="N14:O1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2009-2018</vt:lpstr>
      <vt:lpstr>2007-2016</vt:lpstr>
      <vt:lpstr>TMAP</vt:lpstr>
      <vt:lpstr>PMA</vt:lpstr>
      <vt:lpstr>TRANSITO</vt:lpstr>
      <vt:lpstr>CBR DE DISEÑO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Galeano</dc:creator>
  <cp:lastModifiedBy>Jefferson Zapata Moreno</cp:lastModifiedBy>
  <dcterms:created xsi:type="dcterms:W3CDTF">2019-10-01T04:45:37Z</dcterms:created>
  <dcterms:modified xsi:type="dcterms:W3CDTF">2021-02-01T16:36:18Z</dcterms:modified>
</cp:coreProperties>
</file>