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.biblioteca\Downloads\Carlos Arias\"/>
    </mc:Choice>
  </mc:AlternateContent>
  <workbookProtection workbookAlgorithmName="SHA-512" workbookHashValue="4av/QWsG37RXDweEiUZYcN9NihmyH5RcgXh8+fX0nPJ4iGVGTUUXvCwJhqPA8q14CAm+ZTZ+4Qnfuslb3+kr7A==" workbookSaltValue="ZA9JziInWICZL7E/EMw+9w==" workbookSpinCount="100000" lockStructure="1"/>
  <bookViews>
    <workbookView xWindow="0" yWindow="0" windowWidth="28800" windowHeight="12030" firstSheet="1" activeTab="1"/>
  </bookViews>
  <sheets>
    <sheet name=" 2009" sheetId="1" state="hidden" r:id="rId1"/>
    <sheet name="presupuesto" sheetId="9" r:id="rId2"/>
  </sheets>
  <definedNames>
    <definedName name="_xlnm.Print_Area" localSheetId="1">presupuesto!$A$1:$AD$77</definedName>
    <definedName name="_xlnm.Print_Area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9" l="1"/>
  <c r="E58" i="9"/>
  <c r="F58" i="9"/>
  <c r="G58" i="9"/>
  <c r="H58" i="9"/>
  <c r="I58" i="9"/>
  <c r="J58" i="9"/>
  <c r="K58" i="9"/>
  <c r="L58" i="9"/>
  <c r="M58" i="9"/>
  <c r="O58" i="9"/>
  <c r="P58" i="9"/>
  <c r="Q58" i="9"/>
  <c r="R58" i="9"/>
  <c r="S58" i="9"/>
  <c r="T58" i="9"/>
  <c r="U58" i="9"/>
  <c r="V58" i="9"/>
  <c r="W58" i="9"/>
  <c r="X58" i="9"/>
  <c r="Y58" i="9"/>
  <c r="Z58" i="9"/>
  <c r="AA58" i="9"/>
  <c r="N58" i="9"/>
  <c r="P57" i="9"/>
  <c r="Q57" i="9"/>
  <c r="R57" i="9"/>
  <c r="S57" i="9"/>
  <c r="T57" i="9"/>
  <c r="U57" i="9"/>
  <c r="V57" i="9"/>
  <c r="W57" i="9"/>
  <c r="X57" i="9"/>
  <c r="Y57" i="9"/>
  <c r="Z57" i="9"/>
  <c r="AA57" i="9"/>
  <c r="D57" i="9"/>
  <c r="E57" i="9"/>
  <c r="F57" i="9"/>
  <c r="G57" i="9"/>
  <c r="H57" i="9"/>
  <c r="I57" i="9"/>
  <c r="J57" i="9"/>
  <c r="K57" i="9"/>
  <c r="L57" i="9"/>
  <c r="M57" i="9"/>
  <c r="N57" i="9"/>
  <c r="O57" i="9"/>
  <c r="L11" i="9"/>
  <c r="M11" i="9"/>
  <c r="AC54" i="9"/>
  <c r="AB40" i="9"/>
  <c r="AC40" i="9"/>
  <c r="Z41" i="9"/>
  <c r="D41" i="9"/>
  <c r="Z35" i="9"/>
  <c r="F26" i="9"/>
  <c r="AC9" i="9"/>
  <c r="AB10" i="9"/>
  <c r="AB9" i="9"/>
  <c r="AB11" i="9" s="1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AC55" i="9"/>
  <c r="D55" i="9"/>
  <c r="AB54" i="9"/>
  <c r="AB55" i="9" s="1"/>
  <c r="D38" i="9"/>
  <c r="E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D26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Q11" i="9"/>
  <c r="Q35" i="9"/>
  <c r="Q38" i="9"/>
  <c r="Q41" i="9"/>
  <c r="Q43" i="9"/>
  <c r="Q47" i="9"/>
  <c r="Q51" i="9"/>
  <c r="Q53" i="9"/>
  <c r="R18" i="9"/>
  <c r="S18" i="9"/>
  <c r="T18" i="9"/>
  <c r="U18" i="9"/>
  <c r="V18" i="9"/>
  <c r="W18" i="9"/>
  <c r="X18" i="9"/>
  <c r="Y18" i="9"/>
  <c r="Z18" i="9"/>
  <c r="AA18" i="9"/>
  <c r="AA11" i="9"/>
  <c r="AA35" i="9"/>
  <c r="AA38" i="9"/>
  <c r="AA41" i="9"/>
  <c r="AA43" i="9"/>
  <c r="AA47" i="9"/>
  <c r="AA51" i="9"/>
  <c r="AA53" i="9"/>
  <c r="D18" i="9"/>
  <c r="E11" i="9"/>
  <c r="F11" i="9"/>
  <c r="G11" i="9"/>
  <c r="H11" i="9"/>
  <c r="I11" i="9"/>
  <c r="J11" i="9"/>
  <c r="K11" i="9"/>
  <c r="N11" i="9"/>
  <c r="O11" i="9"/>
  <c r="O35" i="9"/>
  <c r="O38" i="9"/>
  <c r="O41" i="9"/>
  <c r="O43" i="9"/>
  <c r="O47" i="9"/>
  <c r="O51" i="9"/>
  <c r="O53" i="9"/>
  <c r="P11" i="9"/>
  <c r="R11" i="9"/>
  <c r="S11" i="9"/>
  <c r="T11" i="9"/>
  <c r="U11" i="9"/>
  <c r="V11" i="9"/>
  <c r="W11" i="9"/>
  <c r="X11" i="9"/>
  <c r="Y11" i="9"/>
  <c r="Z11" i="9"/>
  <c r="D11" i="9"/>
  <c r="E35" i="9"/>
  <c r="F35" i="9"/>
  <c r="F38" i="9"/>
  <c r="F41" i="9"/>
  <c r="F43" i="9"/>
  <c r="F47" i="9"/>
  <c r="F51" i="9"/>
  <c r="F53" i="9"/>
  <c r="G35" i="9"/>
  <c r="H35" i="9"/>
  <c r="I35" i="9"/>
  <c r="J35" i="9"/>
  <c r="K35" i="9"/>
  <c r="L35" i="9"/>
  <c r="M35" i="9"/>
  <c r="N35" i="9"/>
  <c r="P35" i="9"/>
  <c r="R35" i="9"/>
  <c r="S35" i="9"/>
  <c r="T35" i="9"/>
  <c r="U35" i="9"/>
  <c r="V35" i="9"/>
  <c r="W35" i="9"/>
  <c r="X35" i="9"/>
  <c r="Y35" i="9"/>
  <c r="D35" i="9"/>
  <c r="D43" i="9"/>
  <c r="D47" i="9"/>
  <c r="D51" i="9"/>
  <c r="D53" i="9"/>
  <c r="E38" i="9"/>
  <c r="G38" i="9"/>
  <c r="I38" i="9"/>
  <c r="K38" i="9"/>
  <c r="M38" i="9"/>
  <c r="S38" i="9"/>
  <c r="U38" i="9"/>
  <c r="W38" i="9"/>
  <c r="Y38" i="9"/>
  <c r="H38" i="9"/>
  <c r="J38" i="9"/>
  <c r="L38" i="9"/>
  <c r="N38" i="9"/>
  <c r="P38" i="9"/>
  <c r="R38" i="9"/>
  <c r="T38" i="9"/>
  <c r="V38" i="9"/>
  <c r="X38" i="9"/>
  <c r="Z38" i="9"/>
  <c r="E41" i="9"/>
  <c r="G41" i="9"/>
  <c r="H41" i="9"/>
  <c r="I41" i="9"/>
  <c r="J41" i="9"/>
  <c r="K41" i="9"/>
  <c r="L41" i="9"/>
  <c r="M41" i="9"/>
  <c r="N41" i="9"/>
  <c r="P41" i="9"/>
  <c r="R41" i="9"/>
  <c r="S41" i="9"/>
  <c r="T41" i="9"/>
  <c r="U41" i="9"/>
  <c r="V41" i="9"/>
  <c r="W41" i="9"/>
  <c r="X41" i="9"/>
  <c r="Y41" i="9"/>
  <c r="E43" i="9"/>
  <c r="G43" i="9"/>
  <c r="I43" i="9"/>
  <c r="K43" i="9"/>
  <c r="M43" i="9"/>
  <c r="S43" i="9"/>
  <c r="U43" i="9"/>
  <c r="W43" i="9"/>
  <c r="Y43" i="9"/>
  <c r="H43" i="9"/>
  <c r="J43" i="9"/>
  <c r="L43" i="9"/>
  <c r="N43" i="9"/>
  <c r="P43" i="9"/>
  <c r="R43" i="9"/>
  <c r="T43" i="9"/>
  <c r="V43" i="9"/>
  <c r="X43" i="9"/>
  <c r="Z43" i="9"/>
  <c r="E47" i="9"/>
  <c r="G47" i="9"/>
  <c r="H47" i="9"/>
  <c r="I47" i="9"/>
  <c r="J47" i="9"/>
  <c r="K47" i="9"/>
  <c r="L47" i="9"/>
  <c r="M47" i="9"/>
  <c r="N47" i="9"/>
  <c r="P47" i="9"/>
  <c r="R47" i="9"/>
  <c r="S47" i="9"/>
  <c r="T47" i="9"/>
  <c r="U47" i="9"/>
  <c r="V47" i="9"/>
  <c r="W47" i="9"/>
  <c r="X47" i="9"/>
  <c r="Y47" i="9"/>
  <c r="Z47" i="9"/>
  <c r="E53" i="9"/>
  <c r="G53" i="9"/>
  <c r="I53" i="9"/>
  <c r="K53" i="9"/>
  <c r="M53" i="9"/>
  <c r="S53" i="9"/>
  <c r="U53" i="9"/>
  <c r="W53" i="9"/>
  <c r="Y53" i="9"/>
  <c r="H53" i="9"/>
  <c r="J53" i="9"/>
  <c r="L53" i="9"/>
  <c r="N53" i="9"/>
  <c r="P53" i="9"/>
  <c r="R53" i="9"/>
  <c r="T53" i="9"/>
  <c r="V53" i="9"/>
  <c r="X53" i="9"/>
  <c r="Z53" i="9"/>
  <c r="E51" i="9"/>
  <c r="G51" i="9"/>
  <c r="I51" i="9"/>
  <c r="K51" i="9"/>
  <c r="M51" i="9"/>
  <c r="S51" i="9"/>
  <c r="U51" i="9"/>
  <c r="W51" i="9"/>
  <c r="Y51" i="9"/>
  <c r="H51" i="9"/>
  <c r="J51" i="9"/>
  <c r="L51" i="9"/>
  <c r="N51" i="9"/>
  <c r="P51" i="9"/>
  <c r="R51" i="9"/>
  <c r="T51" i="9"/>
  <c r="V51" i="9"/>
  <c r="X51" i="9"/>
  <c r="Z51" i="9"/>
  <c r="AC50" i="9"/>
  <c r="AB50" i="9"/>
  <c r="AC49" i="9"/>
  <c r="AB49" i="9"/>
  <c r="AC48" i="9"/>
  <c r="AB48" i="9"/>
  <c r="AB46" i="9"/>
  <c r="AC46" i="9"/>
  <c r="AB16" i="9"/>
  <c r="AC16" i="9"/>
  <c r="AB20" i="9"/>
  <c r="AC20" i="9"/>
  <c r="AB33" i="9"/>
  <c r="AC33" i="9"/>
  <c r="AC42" i="9"/>
  <c r="AB42" i="9"/>
  <c r="AB43" i="9" s="1"/>
  <c r="AB25" i="9"/>
  <c r="AC25" i="9"/>
  <c r="AB37" i="9"/>
  <c r="AC37" i="9"/>
  <c r="AC36" i="9"/>
  <c r="AB36" i="9"/>
  <c r="AB14" i="9"/>
  <c r="AC14" i="9"/>
  <c r="AB27" i="9"/>
  <c r="AB28" i="9"/>
  <c r="AB30" i="9"/>
  <c r="AB31" i="9"/>
  <c r="AB32" i="9"/>
  <c r="AB13" i="9"/>
  <c r="AC13" i="9"/>
  <c r="AC17" i="9"/>
  <c r="AD17" i="9" s="1"/>
  <c r="AB17" i="9"/>
  <c r="AC15" i="9"/>
  <c r="AB15" i="9"/>
  <c r="AC12" i="9"/>
  <c r="AB12" i="9"/>
  <c r="AC28" i="9"/>
  <c r="AC30" i="9"/>
  <c r="AD30" i="9" s="1"/>
  <c r="AC31" i="9"/>
  <c r="AD31" i="9" s="1"/>
  <c r="AC32" i="9"/>
  <c r="AD32" i="9" s="1"/>
  <c r="AC27" i="9"/>
  <c r="AC39" i="9"/>
  <c r="AB39" i="9"/>
  <c r="AC52" i="9"/>
  <c r="AC45" i="9"/>
  <c r="AB45" i="9"/>
  <c r="AC44" i="9"/>
  <c r="AB52" i="9"/>
  <c r="AB53" i="9" s="1"/>
  <c r="AB44" i="9"/>
  <c r="AC34" i="9"/>
  <c r="AB34" i="9"/>
  <c r="AC10" i="9"/>
  <c r="AD10" i="9" s="1"/>
  <c r="AC19" i="9"/>
  <c r="AC21" i="9"/>
  <c r="AC22" i="9"/>
  <c r="AD22" i="9" s="1"/>
  <c r="AC23" i="9"/>
  <c r="AB23" i="9"/>
  <c r="AC24" i="9"/>
  <c r="AB19" i="9"/>
  <c r="AB21" i="9"/>
  <c r="AB22" i="9"/>
  <c r="AB24" i="9"/>
  <c r="AD24" i="9" s="1"/>
  <c r="H36" i="1"/>
  <c r="G17" i="1"/>
  <c r="I17" i="1"/>
  <c r="G25" i="1"/>
  <c r="G24" i="1" s="1"/>
  <c r="I24" i="1" s="1"/>
  <c r="G21" i="1"/>
  <c r="G13" i="1"/>
  <c r="G31" i="1"/>
  <c r="G30" i="1"/>
  <c r="I30" i="1"/>
  <c r="G29" i="1"/>
  <c r="G26" i="1" s="1"/>
  <c r="G28" i="1"/>
  <c r="G20" i="1"/>
  <c r="G19" i="1"/>
  <c r="I19" i="1" s="1"/>
  <c r="G16" i="1"/>
  <c r="G14" i="1"/>
  <c r="G12" i="1"/>
  <c r="I12" i="1" s="1"/>
  <c r="AD37" i="9" l="1"/>
  <c r="AD50" i="9"/>
  <c r="AD14" i="9"/>
  <c r="AD49" i="9"/>
  <c r="AD54" i="9"/>
  <c r="AD55" i="9" s="1"/>
  <c r="AC26" i="9"/>
  <c r="AB35" i="9"/>
  <c r="AD25" i="9"/>
  <c r="AD16" i="9"/>
  <c r="AD23" i="9"/>
  <c r="AD44" i="9"/>
  <c r="AB41" i="9"/>
  <c r="AC11" i="9"/>
  <c r="AD21" i="9"/>
  <c r="AD13" i="9"/>
  <c r="AD46" i="9"/>
  <c r="AC35" i="9"/>
  <c r="AC38" i="9"/>
  <c r="AC41" i="9"/>
  <c r="AC43" i="9"/>
  <c r="AD45" i="9"/>
  <c r="AB51" i="9"/>
  <c r="AD19" i="9"/>
  <c r="AC18" i="9"/>
  <c r="AD20" i="9"/>
  <c r="AC47" i="9"/>
  <c r="AC53" i="9"/>
  <c r="AD52" i="9"/>
  <c r="AD53" i="9" s="1"/>
  <c r="AD9" i="9"/>
  <c r="AD11" i="9" s="1"/>
  <c r="AB26" i="9"/>
  <c r="AD39" i="9"/>
  <c r="AD15" i="9"/>
  <c r="AD28" i="9"/>
  <c r="AD48" i="9"/>
  <c r="AC51" i="9"/>
  <c r="AB47" i="9"/>
  <c r="AB18" i="9"/>
  <c r="AD27" i="9"/>
  <c r="AD35" i="9" s="1"/>
  <c r="AD33" i="9"/>
  <c r="AD12" i="9"/>
  <c r="AD36" i="9"/>
  <c r="AD38" i="9" s="1"/>
  <c r="AD42" i="9"/>
  <c r="AD43" i="9" s="1"/>
  <c r="AB38" i="9"/>
  <c r="AD40" i="9"/>
  <c r="G34" i="1"/>
  <c r="G35" i="1" s="1"/>
  <c r="I26" i="1"/>
  <c r="AD26" i="9" l="1"/>
  <c r="AD47" i="9"/>
  <c r="AD18" i="9"/>
  <c r="AD51" i="9"/>
  <c r="D62" i="9"/>
  <c r="D61" i="9"/>
  <c r="F61" i="9"/>
  <c r="F62" i="9"/>
  <c r="AC58" i="9"/>
  <c r="AB58" i="9"/>
  <c r="AD41" i="9"/>
  <c r="I35" i="1"/>
  <c r="G36" i="1"/>
  <c r="I36" i="1" s="1"/>
  <c r="AD58" i="9" l="1"/>
</calcChain>
</file>

<file path=xl/sharedStrings.xml><?xml version="1.0" encoding="utf-8"?>
<sst xmlns="http://schemas.openxmlformats.org/spreadsheetml/2006/main" count="182" uniqueCount="152">
  <si>
    <t>DESCRIPCION</t>
  </si>
  <si>
    <t>ITEM</t>
  </si>
  <si>
    <t>UNIDAD</t>
  </si>
  <si>
    <t>CANT.</t>
  </si>
  <si>
    <t>V/R UNIT</t>
  </si>
  <si>
    <t>MEDICINA DEL TRABAJO</t>
  </si>
  <si>
    <t>1.1</t>
  </si>
  <si>
    <t xml:space="preserve">Exámenes Periodicos </t>
  </si>
  <si>
    <t>Personas</t>
  </si>
  <si>
    <t>1.2</t>
  </si>
  <si>
    <t>Examenes de Ingreso /Retiro</t>
  </si>
  <si>
    <t>1.3</t>
  </si>
  <si>
    <t>Campañas de Vacunación</t>
  </si>
  <si>
    <t>1.4</t>
  </si>
  <si>
    <t>Dotación de Botiquines</t>
  </si>
  <si>
    <t>HIGIENE INDUSTRIAL</t>
  </si>
  <si>
    <t>2.1</t>
  </si>
  <si>
    <t>Vigilancia Epidiemológica</t>
  </si>
  <si>
    <t>SEGURIDAD INDUSTRIAL</t>
  </si>
  <si>
    <t>3.1</t>
  </si>
  <si>
    <t>Dotación</t>
  </si>
  <si>
    <t>3.2</t>
  </si>
  <si>
    <t>Señalización</t>
  </si>
  <si>
    <t>3.3</t>
  </si>
  <si>
    <t>Extintores</t>
  </si>
  <si>
    <t>MANEJO AMBIENTAL</t>
  </si>
  <si>
    <t>4.1</t>
  </si>
  <si>
    <t>Materiales de Recolección y contingencia</t>
  </si>
  <si>
    <t>CAPACITACION</t>
  </si>
  <si>
    <t>5.1</t>
  </si>
  <si>
    <t>Boletines y publicidad</t>
  </si>
  <si>
    <t>5.2</t>
  </si>
  <si>
    <t>Eventos</t>
  </si>
  <si>
    <t>Evento</t>
  </si>
  <si>
    <t>5.3</t>
  </si>
  <si>
    <t>Materiales</t>
  </si>
  <si>
    <t>Mes</t>
  </si>
  <si>
    <t>PERSONAL</t>
  </si>
  <si>
    <t>6.1</t>
  </si>
  <si>
    <t>SUBTOTAL</t>
  </si>
  <si>
    <t>IMPREVISTOS (5%)</t>
  </si>
  <si>
    <t>TOTAL ANUAL</t>
  </si>
  <si>
    <t>OBSERVACIONES</t>
  </si>
  <si>
    <r>
      <rPr>
        <b/>
        <sz val="12"/>
        <rFont val="Verdana"/>
        <family val="2"/>
      </rPr>
      <t>ELOGY</t>
    </r>
    <r>
      <rPr>
        <b/>
        <sz val="14"/>
        <rFont val="Verdana"/>
        <family val="2"/>
      </rPr>
      <t xml:space="preserve"> </t>
    </r>
    <r>
      <rPr>
        <b/>
        <sz val="8"/>
        <rFont val="Verdana"/>
        <family val="2"/>
      </rPr>
      <t>LTDA</t>
    </r>
    <r>
      <rPr>
        <b/>
        <sz val="14"/>
        <rFont val="Verdana"/>
        <family val="2"/>
      </rPr>
      <t xml:space="preserve">                                                                                                                                          </t>
    </r>
    <r>
      <rPr>
        <b/>
        <sz val="8"/>
        <rFont val="Verdana"/>
        <family val="2"/>
      </rPr>
      <t xml:space="preserve"> TECNOLOGIA ECOLOGICA                                                                                                                                                                                                                                                                                                      NIT. 900,260,346-2</t>
    </r>
  </si>
  <si>
    <t>Mantenimiento de Equipos</t>
  </si>
  <si>
    <t>Asesoria Ingenieros (RUC)</t>
  </si>
  <si>
    <t>Cood. HSE</t>
  </si>
  <si>
    <t>Asesoria Auditoria</t>
  </si>
  <si>
    <t>6.2</t>
  </si>
  <si>
    <t>6.3</t>
  </si>
  <si>
    <t>3.4</t>
  </si>
  <si>
    <t>PROGRAMADO</t>
  </si>
  <si>
    <t>V/R TOTAL
EJECUTADO</t>
  </si>
  <si>
    <t>VARIACION EN %</t>
  </si>
  <si>
    <t>PRESUPUESTO SSOA 2009</t>
  </si>
  <si>
    <t>Del 100% que se presupuesto en SSOA se ejecuto  un 88 %.</t>
  </si>
  <si>
    <t>TOTAL</t>
  </si>
  <si>
    <t>ELEMENTOS</t>
  </si>
  <si>
    <t>SIMULACROS</t>
  </si>
  <si>
    <t>BOTIQUIN</t>
  </si>
  <si>
    <t>MEDICINA PREVENTIVA Y DEL TRABAJO</t>
  </si>
  <si>
    <t xml:space="preserve">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</si>
  <si>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</si>
  <si>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</si>
  <si>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</si>
  <si>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</si>
  <si>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</si>
  <si>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</si>
  <si>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</si>
  <si>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</si>
  <si>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</si>
  <si>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</si>
  <si>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</si>
  <si>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</si>
  <si>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P </t>
  </si>
  <si>
    <t>E</t>
  </si>
  <si>
    <t>P</t>
  </si>
  <si>
    <t>ESTUDIO RIESGO PSICOSOCIAL</t>
  </si>
  <si>
    <t>PROGRAMAS DE GESTIÓN</t>
  </si>
  <si>
    <t>BOTIQUINES (Compra y Mantenimiento)</t>
  </si>
  <si>
    <t>EXAMENES DE COLINESTERASAS (Personal que manipula agroquímicos)</t>
  </si>
  <si>
    <t>ADMINISTRACION Y SALARIO</t>
  </si>
  <si>
    <t>CRB-F-114</t>
  </si>
  <si>
    <t>EXAMENES MEDICOS OCUPACIONALES (ingreso)</t>
  </si>
  <si>
    <t>ALCOHOLIMETROS (Calibración )</t>
  </si>
  <si>
    <t>MEDICIONES DE HIGIENE DE RUIDO</t>
  </si>
  <si>
    <t xml:space="preserve">MEDICIONES DE HIGIENE ILUMINACIÓN </t>
  </si>
  <si>
    <t xml:space="preserve">EPP Y DOTACIÓN </t>
  </si>
  <si>
    <t xml:space="preserve">EMERGENCIA Y EQUIPOS DE EMERGENCIAS </t>
  </si>
  <si>
    <t xml:space="preserve">SUBTOTAL EPP Y DOTACIÓN </t>
  </si>
  <si>
    <t>SUBTOTAL ADMINISTRACION Y SALARIO</t>
  </si>
  <si>
    <t xml:space="preserve">SUBTOTAL PROGRAMAS DE GESTIÓN </t>
  </si>
  <si>
    <t xml:space="preserve">% DE CUMPLIMIENTO </t>
  </si>
  <si>
    <t>CAPACITACIONES, ENTRENAMIENTOS Y CAMPAÑAS</t>
  </si>
  <si>
    <t xml:space="preserve">SUBTOTAL CAPACITACIONES, ENTRENAMIENTOS Y CAMPAÑAS </t>
  </si>
  <si>
    <t>CAMILLA (Compra)</t>
  </si>
  <si>
    <t>COPASST</t>
  </si>
  <si>
    <t xml:space="preserve">REUNIONES </t>
  </si>
  <si>
    <t xml:space="preserve">REALIZAR INSPECCIONES </t>
  </si>
  <si>
    <t>SUBTOTAL DE HIGIENE INDUSTRIAL</t>
  </si>
  <si>
    <t>SUBTOTAL DE COPASST</t>
  </si>
  <si>
    <t>COMITÉ DE CONVIVENCIA LABORAL</t>
  </si>
  <si>
    <t>DIAGNOSTICO DE CONDICIONES EN SALUD</t>
  </si>
  <si>
    <t>EXTINTORES (Compra)</t>
  </si>
  <si>
    <t>EXTINTORES (Recarga)</t>
  </si>
  <si>
    <t xml:space="preserve">CAMPAÑA DE PROMOCIÓN DEL AUTOCUIDADO Y PREVENCIÓN DE SUSTANCIAS PSICOACTIVAS </t>
  </si>
  <si>
    <t>RODAMIENTO</t>
  </si>
  <si>
    <t>SUBTOTAL DE COMITÉ DE CONVIVENCIA LABORAL</t>
  </si>
  <si>
    <t>SUBTOTAL MEDICINA PREVENTIVA Y DEL TRABAJO</t>
  </si>
  <si>
    <t xml:space="preserve">SUBTOTAL EMERGENCIAS Y EQUIPOS DE EMERGENCIAS </t>
  </si>
  <si>
    <t>CAMPAÑA DE SALUD</t>
  </si>
  <si>
    <t>CAMPAÑA DE SEGURIDAD</t>
  </si>
  <si>
    <t>CAPACITACIONES</t>
  </si>
  <si>
    <t>CONTRATISTAS</t>
  </si>
  <si>
    <t>SUBTOTAL CONTRATISTAS</t>
  </si>
  <si>
    <t>AUDITORIA INTERNA</t>
  </si>
  <si>
    <t>SUBTOTAL AUDITORIA INTERNA</t>
  </si>
  <si>
    <t>SOCIALIZAR PVE RIESGO QUÍMICO (Refrigerios)</t>
  </si>
  <si>
    <t>SOCIALIZACIÓN DE POLÍTICA DEL SGI (Refrigerios)</t>
  </si>
  <si>
    <t xml:space="preserve">DIVULGAR PROCEDIMIENTO DE COMUNICACIÓN (Refrigerios) </t>
  </si>
  <si>
    <t>TOMA DE PRUEBAS DE ALCOHOLEMIA (Pilas)</t>
  </si>
  <si>
    <t>TOTAL PROGRAMADO AÑO</t>
  </si>
  <si>
    <t>TOTAL EJECUTADO AÑO</t>
  </si>
  <si>
    <t>ELABORADO POR</t>
  </si>
  <si>
    <t>APROBADO POR:</t>
  </si>
  <si>
    <t>PERIODO</t>
  </si>
  <si>
    <t>EJECUTADO</t>
  </si>
  <si>
    <t>FECHA</t>
  </si>
  <si>
    <t>ACCIÓN PROPUESTA</t>
  </si>
  <si>
    <t>ANÁLISIS</t>
  </si>
  <si>
    <t>DOTACION (Camisa, pantalón y botas)</t>
  </si>
  <si>
    <t>SEÑALIZACION DE SEGURIDAD (Emergencias, uso de EPP, identificación de áreas, peligro)</t>
  </si>
  <si>
    <t>EXAMENES MEDICOS OCUPACIONALES (periódico)</t>
  </si>
  <si>
    <t>RECURSO TECNICO Y HUMANO</t>
  </si>
  <si>
    <t>Versión: 02</t>
  </si>
  <si>
    <t xml:space="preserve">ESTUDIO OSTEOMUSCULAR Y PVE BIOMECÁNICO </t>
  </si>
  <si>
    <t>EPP (Elementos de protección individual)</t>
  </si>
  <si>
    <t>CARLOS FELIPE ARIAS RODRIGUEZ / INGENIERO INDUSTRIAL ESP. SST</t>
  </si>
  <si>
    <t>EXAMENES MEDICOS OCUPACIONALES (retiro)</t>
  </si>
  <si>
    <t>Enero a Junio de 2021</t>
  </si>
  <si>
    <t>Julio a Diciembre de 2021</t>
  </si>
  <si>
    <t>SEGUIMIENTO AÑO 2021</t>
  </si>
  <si>
    <t>PRESUPUESTO DE SISTEMA INTEGRADO DE GESTION</t>
  </si>
  <si>
    <t>Fecha: Julio de 2021</t>
  </si>
  <si>
    <t>GASTO DE AUDITORIA INTERNA DEL SISTEMA INTEGRADO DE GESTION</t>
  </si>
  <si>
    <t>AUDITORIA  CONTRATISTAS ( Gastos de auditoria en Villavicencio)</t>
  </si>
  <si>
    <t>IMPREVISTOS NO PROGRAMADOS (Reuniones SGI, capacitaciones, salidas COPASST y comité de convivencia laboral, examen de retiro, accidentes)</t>
  </si>
  <si>
    <t>REINDUCCIÓN DEL SIG (Refrigerios)</t>
  </si>
  <si>
    <t>SALARIOS COORDINADOR  SGI-ASESORES EXTERNOS.</t>
  </si>
  <si>
    <t>CONTROL OPERACIONAL</t>
  </si>
  <si>
    <t>AVERIAS MAQUINARIA, DAÑOS INFRAESTRUCTURAS</t>
  </si>
  <si>
    <t>SUBTOTAL CONTROL OPERACIONAL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</si>
</sst>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_-* #,##0.00\ [$€-1]_-;\-* #,##0.00\ [$€-1]_-;_-* &quot;-&quot;??\ [$€-1]_-"/>
    <numFmt numFmtId="167" formatCode="_-* #,##0.00\ [$€]_-;\-* #,##0.00\ [$€]_-;_-* &quot;-&quot;??\ [$€]_-;_-@_-"/>
    <numFmt numFmtId="168" formatCode="_-* #,##0.00\ _P_t_s_-;\-* #,##0.00\ _P_t_s_-;_-* &quot;-&quot;??\ _P_t_s_-;_-@_-"/>
    <numFmt numFmtId="169" formatCode="0.0"/>
    <numFmt numFmtId="170" formatCode="_(&quot;$&quot;\ * #,##0.0000_);_(&quot;$&quot;\ * \(#,##0.0000\);_(&quot;$&quot;\ * &quot;-&quot;??_);_(@_)"/>
    <numFmt numFmtId="171" formatCode="_(&quot;$&quot;\ * #,##0_);_(&quot;$&quot;\ * \(#,##0\);_(&quot;$&quot;\ * &quot;-&quot;??_);_(@_)"/>
    <numFmt numFmtId="172" formatCode="_ &quot;$&quot;\ * #,##0_ ;_ &quot;$&quot;\ * \-#,##0_ ;_ &quot;$&quot;\ * &quot;-&quot;??_ ;_ @_ 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14"/>
      <name val="Verdana"/>
      <family val="2"/>
    </font>
    <font>
      <b/>
      <sz val="10"/>
      <color indexed="55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b/>
      <sz val="18"/>
      <name val="Verdana"/>
      <family val="2"/>
    </font>
    <font>
      <sz val="11"/>
      <name val="Arial Narrow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6"/>
      <color theme="1"/>
      <name val="Arial"/>
      <family val="2"/>
    </font>
    <font>
      <sz val="16"/>
      <color rgb="FFFF0000"/>
      <name val="Arial"/>
      <family val="2"/>
    </font>
    <font>
      <sz val="16"/>
      <color rgb="FF00B0F0"/>
      <name val="Arial"/>
      <family val="2"/>
    </font>
    <font>
      <b/>
      <sz val="16"/>
      <color theme="1"/>
      <name val="Arial"/>
      <family val="2"/>
    </font>
    <font>
      <b/>
      <sz val="16"/>
      <color rgb="FF00B0F0"/>
      <name val="Arial"/>
      <family val="2"/>
    </font>
    <font>
      <b/>
      <sz val="16"/>
      <color rgb="FFFF0000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6" tint="-0.2499771111178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92D050"/>
      </top>
      <bottom/>
      <diagonal/>
    </border>
    <border>
      <left style="medium">
        <color indexed="64"/>
      </left>
      <right/>
      <top style="thin">
        <color rgb="FF92D05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rgb="FF92D050"/>
      </top>
      <bottom/>
      <diagonal/>
    </border>
    <border>
      <left style="thin">
        <color rgb="FF92D050"/>
      </left>
      <right/>
      <top/>
      <bottom/>
      <diagonal/>
    </border>
    <border>
      <left style="thin">
        <color rgb="FF92D050"/>
      </left>
      <right/>
      <top style="thin">
        <color rgb="FF92D050"/>
      </top>
      <bottom/>
      <diagonal/>
    </border>
    <border>
      <left/>
      <right style="thin">
        <color rgb="FF92D050"/>
      </right>
      <top style="thin">
        <color rgb="FF92D050"/>
      </top>
      <bottom/>
      <diagonal/>
    </border>
    <border>
      <left/>
      <right style="thin">
        <color rgb="FF92D050"/>
      </right>
      <top/>
      <bottom/>
      <diagonal/>
    </border>
    <border>
      <left style="thin">
        <color rgb="FF92D050"/>
      </left>
      <right/>
      <top/>
      <bottom style="thin">
        <color rgb="FF92D050"/>
      </bottom>
      <diagonal/>
    </border>
    <border>
      <left/>
      <right/>
      <top/>
      <bottom style="thin">
        <color rgb="FF92D050"/>
      </bottom>
      <diagonal/>
    </border>
    <border>
      <left/>
      <right style="thin">
        <color rgb="FF92D050"/>
      </right>
      <top/>
      <bottom style="thin">
        <color rgb="FF92D050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/>
      <top style="thin">
        <color rgb="FF92D050"/>
      </top>
      <bottom style="thin">
        <color rgb="FF92D050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" fillId="0" borderId="0"/>
    <xf numFmtId="0" fontId="1" fillId="0" borderId="0"/>
    <xf numFmtId="9" fontId="20" fillId="0" borderId="0" applyFont="0" applyFill="0" applyBorder="0" applyAlignment="0" applyProtection="0"/>
  </cellStyleXfs>
  <cellXfs count="370">
    <xf numFmtId="0" fontId="0" fillId="0" borderId="0" xfId="0"/>
    <xf numFmtId="0" fontId="21" fillId="0" borderId="0" xfId="0" applyFont="1"/>
    <xf numFmtId="0" fontId="21" fillId="0" borderId="0" xfId="0" applyFont="1" applyBorder="1"/>
    <xf numFmtId="0" fontId="21" fillId="0" borderId="0" xfId="0" applyFont="1"/>
    <xf numFmtId="3" fontId="2" fillId="2" borderId="1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justify" vertical="center"/>
    </xf>
    <xf numFmtId="0" fontId="6" fillId="0" borderId="3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/>
    </xf>
    <xf numFmtId="0" fontId="6" fillId="0" borderId="6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justify" vertical="center"/>
    </xf>
    <xf numFmtId="0" fontId="6" fillId="0" borderId="9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justify" vertical="center"/>
    </xf>
    <xf numFmtId="3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justify" vertical="center"/>
    </xf>
    <xf numFmtId="0" fontId="6" fillId="0" borderId="14" xfId="0" applyFont="1" applyBorder="1" applyAlignment="1">
      <alignment horizontal="justify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3" fontId="6" fillId="0" borderId="16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justify" vertical="center"/>
    </xf>
    <xf numFmtId="3" fontId="6" fillId="0" borderId="19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22" fillId="0" borderId="7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vertical="center"/>
    </xf>
    <xf numFmtId="0" fontId="21" fillId="0" borderId="20" xfId="0" applyFont="1" applyBorder="1"/>
    <xf numFmtId="0" fontId="23" fillId="0" borderId="0" xfId="0" applyFont="1" applyBorder="1"/>
    <xf numFmtId="0" fontId="22" fillId="0" borderId="0" xfId="0" applyFont="1" applyBorder="1"/>
    <xf numFmtId="0" fontId="23" fillId="0" borderId="0" xfId="0" applyFont="1" applyBorder="1" applyAlignment="1"/>
    <xf numFmtId="0" fontId="23" fillId="0" borderId="20" xfId="0" applyFont="1" applyBorder="1" applyAlignment="1"/>
    <xf numFmtId="0" fontId="23" fillId="0" borderId="0" xfId="0" applyFont="1" applyBorder="1" applyAlignment="1">
      <alignment horizontal="center"/>
    </xf>
    <xf numFmtId="0" fontId="2" fillId="2" borderId="21" xfId="5" applyFont="1" applyFill="1" applyBorder="1" applyAlignment="1" applyProtection="1">
      <alignment vertical="center"/>
    </xf>
    <xf numFmtId="0" fontId="2" fillId="2" borderId="21" xfId="5" applyFont="1" applyFill="1" applyBorder="1" applyAlignment="1" applyProtection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22" xfId="5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" fontId="2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2" borderId="1" xfId="5" applyFont="1" applyFill="1" applyBorder="1" applyAlignment="1" applyProtection="1">
      <alignment horizontal="center" vertical="center" wrapText="1"/>
    </xf>
    <xf numFmtId="0" fontId="2" fillId="2" borderId="23" xfId="5" applyFont="1" applyFill="1" applyBorder="1" applyAlignment="1" applyProtection="1">
      <alignment horizontal="center" vertical="center" wrapText="1"/>
    </xf>
    <xf numFmtId="0" fontId="24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  <xf numFmtId="170" fontId="9" fillId="0" borderId="0" xfId="4" applyNumberFormat="1" applyFont="1" applyAlignment="1">
      <alignment vertical="center"/>
    </xf>
    <xf numFmtId="0" fontId="25" fillId="0" borderId="0" xfId="0" applyNumberFormat="1" applyFont="1" applyAlignment="1">
      <alignment vertical="center"/>
    </xf>
    <xf numFmtId="170" fontId="25" fillId="0" borderId="0" xfId="4" applyNumberFormat="1" applyFont="1" applyAlignment="1">
      <alignment vertical="center"/>
    </xf>
    <xf numFmtId="10" fontId="25" fillId="0" borderId="0" xfId="7" applyNumberFormat="1" applyFont="1" applyAlignment="1">
      <alignment vertical="center"/>
    </xf>
    <xf numFmtId="10" fontId="9" fillId="0" borderId="0" xfId="7" applyNumberFormat="1" applyFont="1" applyAlignment="1">
      <alignment vertical="center"/>
    </xf>
    <xf numFmtId="171" fontId="25" fillId="0" borderId="0" xfId="0" applyNumberFormat="1" applyFont="1" applyAlignment="1">
      <alignment vertical="center"/>
    </xf>
    <xf numFmtId="171" fontId="9" fillId="0" borderId="0" xfId="0" applyNumberFormat="1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0" fontId="12" fillId="3" borderId="0" xfId="5" applyNumberFormat="1" applyFont="1" applyFill="1" applyBorder="1" applyAlignment="1" applyProtection="1">
      <alignment vertical="center" wrapText="1"/>
      <protection locked="0"/>
    </xf>
    <xf numFmtId="171" fontId="12" fillId="3" borderId="0" xfId="5" applyNumberFormat="1" applyFont="1" applyFill="1" applyBorder="1" applyAlignment="1" applyProtection="1">
      <alignment horizontal="center" vertical="center" wrapText="1"/>
      <protection locked="0"/>
    </xf>
    <xf numFmtId="10" fontId="12" fillId="3" borderId="0" xfId="7" applyNumberFormat="1" applyFont="1" applyFill="1" applyBorder="1" applyAlignment="1" applyProtection="1">
      <alignment horizontal="center" vertical="center" wrapText="1"/>
      <protection locked="0"/>
    </xf>
    <xf numFmtId="171" fontId="11" fillId="0" borderId="0" xfId="0" applyNumberFormat="1" applyFont="1" applyBorder="1" applyAlignment="1">
      <alignment vertical="center"/>
    </xf>
    <xf numFmtId="10" fontId="11" fillId="0" borderId="0" xfId="7" applyNumberFormat="1" applyFont="1" applyBorder="1" applyAlignment="1">
      <alignment vertical="center"/>
    </xf>
    <xf numFmtId="171" fontId="11" fillId="0" borderId="0" xfId="0" applyNumberFormat="1" applyFont="1" applyAlignment="1">
      <alignment vertical="center"/>
    </xf>
    <xf numFmtId="0" fontId="24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/>
    </xf>
    <xf numFmtId="170" fontId="13" fillId="3" borderId="0" xfId="4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vertical="center" wrapText="1"/>
    </xf>
    <xf numFmtId="0" fontId="11" fillId="0" borderId="0" xfId="0" applyNumberFormat="1" applyFont="1" applyBorder="1" applyAlignment="1">
      <alignment vertical="center"/>
    </xf>
    <xf numFmtId="0" fontId="11" fillId="0" borderId="24" xfId="0" applyNumberFormat="1" applyFont="1" applyBorder="1" applyAlignment="1">
      <alignment vertical="center"/>
    </xf>
    <xf numFmtId="171" fontId="11" fillId="0" borderId="24" xfId="0" applyNumberFormat="1" applyFont="1" applyBorder="1" applyAlignment="1">
      <alignment vertical="center"/>
    </xf>
    <xf numFmtId="10" fontId="11" fillId="0" borderId="24" xfId="7" applyNumberFormat="1" applyFont="1" applyBorder="1" applyAlignment="1">
      <alignment vertical="center"/>
    </xf>
    <xf numFmtId="0" fontId="14" fillId="3" borderId="51" xfId="5" applyNumberFormat="1" applyFont="1" applyFill="1" applyBorder="1" applyAlignment="1" applyProtection="1">
      <alignment vertical="center" wrapText="1"/>
      <protection locked="0"/>
    </xf>
    <xf numFmtId="0" fontId="26" fillId="0" borderId="0" xfId="0" applyNumberFormat="1" applyFont="1" applyAlignment="1">
      <alignment vertical="center" textRotation="90" wrapText="1"/>
    </xf>
    <xf numFmtId="0" fontId="27" fillId="0" borderId="0" xfId="0" applyNumberFormat="1" applyFont="1" applyAlignment="1">
      <alignment vertical="center" textRotation="90" wrapText="1"/>
    </xf>
    <xf numFmtId="0" fontId="24" fillId="3" borderId="0" xfId="0" applyNumberFormat="1" applyFont="1" applyFill="1" applyBorder="1" applyAlignment="1">
      <alignment vertical="center"/>
    </xf>
    <xf numFmtId="170" fontId="13" fillId="3" borderId="0" xfId="4" applyNumberFormat="1" applyFont="1" applyFill="1" applyBorder="1" applyAlignment="1">
      <alignment vertical="center" wrapText="1"/>
    </xf>
    <xf numFmtId="0" fontId="11" fillId="3" borderId="0" xfId="0" applyNumberFormat="1" applyFont="1" applyFill="1" applyBorder="1" applyAlignment="1">
      <alignment horizontal="center" vertical="center" wrapText="1"/>
    </xf>
    <xf numFmtId="171" fontId="1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14" fillId="3" borderId="52" xfId="5" applyNumberFormat="1" applyFont="1" applyFill="1" applyBorder="1" applyAlignment="1" applyProtection="1">
      <alignment vertical="center" wrapText="1"/>
      <protection locked="0"/>
    </xf>
    <xf numFmtId="170" fontId="15" fillId="3" borderId="0" xfId="4" applyNumberFormat="1" applyFont="1" applyFill="1" applyBorder="1" applyAlignment="1">
      <alignment vertical="center"/>
    </xf>
    <xf numFmtId="0" fontId="16" fillId="3" borderId="0" xfId="0" applyNumberFormat="1" applyFont="1" applyFill="1" applyBorder="1" applyAlignment="1">
      <alignment vertical="center"/>
    </xf>
    <xf numFmtId="171" fontId="16" fillId="3" borderId="0" xfId="0" applyNumberFormat="1" applyFont="1" applyFill="1" applyBorder="1" applyAlignment="1">
      <alignment vertical="center"/>
    </xf>
    <xf numFmtId="164" fontId="16" fillId="3" borderId="0" xfId="7" applyNumberFormat="1" applyFont="1" applyFill="1" applyBorder="1" applyAlignment="1">
      <alignment vertical="center"/>
    </xf>
    <xf numFmtId="170" fontId="15" fillId="4" borderId="1" xfId="4" applyNumberFormat="1" applyFont="1" applyFill="1" applyBorder="1" applyAlignment="1">
      <alignment horizontal="center" vertical="center"/>
    </xf>
    <xf numFmtId="170" fontId="15" fillId="3" borderId="1" xfId="4" applyNumberFormat="1" applyFont="1" applyFill="1" applyBorder="1" applyAlignment="1">
      <alignment vertical="center"/>
    </xf>
    <xf numFmtId="170" fontId="15" fillId="3" borderId="0" xfId="4" applyNumberFormat="1" applyFont="1" applyFill="1" applyBorder="1" applyAlignment="1">
      <alignment vertical="center" wrapText="1"/>
    </xf>
    <xf numFmtId="170" fontId="15" fillId="3" borderId="1" xfId="4" applyNumberFormat="1" applyFont="1" applyFill="1" applyBorder="1" applyAlignment="1">
      <alignment vertical="center" wrapText="1"/>
    </xf>
    <xf numFmtId="0" fontId="28" fillId="0" borderId="0" xfId="0" applyNumberFormat="1" applyFont="1" applyAlignment="1">
      <alignment vertical="center"/>
    </xf>
    <xf numFmtId="0" fontId="28" fillId="0" borderId="0" xfId="0" applyNumberFormat="1" applyFont="1" applyBorder="1" applyAlignment="1">
      <alignment vertical="center"/>
    </xf>
    <xf numFmtId="0" fontId="28" fillId="0" borderId="0" xfId="0" applyNumberFormat="1" applyFont="1" applyAlignment="1">
      <alignment horizontal="left" vertical="center"/>
    </xf>
    <xf numFmtId="0" fontId="28" fillId="0" borderId="0" xfId="0" applyNumberFormat="1" applyFont="1" applyBorder="1" applyAlignment="1">
      <alignment horizontal="left" vertical="center"/>
    </xf>
    <xf numFmtId="0" fontId="15" fillId="0" borderId="0" xfId="0" applyNumberFormat="1" applyFont="1" applyBorder="1" applyAlignment="1">
      <alignment vertical="center"/>
    </xf>
    <xf numFmtId="0" fontId="15" fillId="0" borderId="25" xfId="0" applyNumberFormat="1" applyFont="1" applyBorder="1" applyAlignment="1">
      <alignment vertical="center"/>
    </xf>
    <xf numFmtId="0" fontId="15" fillId="0" borderId="0" xfId="0" applyNumberFormat="1" applyFont="1" applyFill="1" applyBorder="1" applyAlignment="1">
      <alignment vertical="center"/>
    </xf>
    <xf numFmtId="0" fontId="15" fillId="5" borderId="0" xfId="0" applyNumberFormat="1" applyFont="1" applyFill="1" applyBorder="1" applyAlignment="1">
      <alignment vertical="center"/>
    </xf>
    <xf numFmtId="0" fontId="15" fillId="5" borderId="25" xfId="0" applyNumberFormat="1" applyFont="1" applyFill="1" applyBorder="1" applyAlignment="1">
      <alignment vertical="center"/>
    </xf>
    <xf numFmtId="0" fontId="28" fillId="0" borderId="0" xfId="0" applyNumberFormat="1" applyFont="1" applyFill="1" applyBorder="1" applyAlignment="1">
      <alignment vertical="center"/>
    </xf>
    <xf numFmtId="0" fontId="15" fillId="3" borderId="0" xfId="0" applyNumberFormat="1" applyFont="1" applyFill="1" applyBorder="1" applyAlignment="1">
      <alignment vertical="center"/>
    </xf>
    <xf numFmtId="0" fontId="28" fillId="3" borderId="0" xfId="0" applyNumberFormat="1" applyFont="1" applyFill="1" applyBorder="1" applyAlignment="1">
      <alignment vertical="center"/>
    </xf>
    <xf numFmtId="164" fontId="29" fillId="0" borderId="53" xfId="0" applyNumberFormat="1" applyFont="1" applyBorder="1" applyAlignment="1">
      <alignment horizontal="left" vertical="center" wrapText="1"/>
    </xf>
    <xf numFmtId="164" fontId="30" fillId="0" borderId="53" xfId="5" applyNumberFormat="1" applyFont="1" applyBorder="1" applyAlignment="1">
      <alignment horizontal="left" vertical="center" wrapText="1"/>
    </xf>
    <xf numFmtId="171" fontId="29" fillId="0" borderId="53" xfId="4" applyNumberFormat="1" applyFont="1" applyBorder="1" applyAlignment="1">
      <alignment horizontal="left" vertical="center"/>
    </xf>
    <xf numFmtId="171" fontId="15" fillId="5" borderId="53" xfId="4" applyNumberFormat="1" applyFont="1" applyFill="1" applyBorder="1" applyAlignment="1">
      <alignment vertical="center"/>
    </xf>
    <xf numFmtId="171" fontId="29" fillId="3" borderId="53" xfId="4" applyNumberFormat="1" applyFont="1" applyFill="1" applyBorder="1" applyAlignment="1">
      <alignment horizontal="left" vertical="center"/>
    </xf>
    <xf numFmtId="171" fontId="30" fillId="0" borderId="53" xfId="4" applyNumberFormat="1" applyFont="1" applyBorder="1" applyAlignment="1">
      <alignment horizontal="left" vertical="center"/>
    </xf>
    <xf numFmtId="172" fontId="29" fillId="0" borderId="53" xfId="4" applyNumberFormat="1" applyFont="1" applyBorder="1" applyAlignment="1">
      <alignment horizontal="left" vertical="center" wrapText="1"/>
    </xf>
    <xf numFmtId="172" fontId="30" fillId="0" borderId="53" xfId="4" applyNumberFormat="1" applyFont="1" applyBorder="1" applyAlignment="1">
      <alignment horizontal="left" vertical="center" wrapText="1"/>
    </xf>
    <xf numFmtId="171" fontId="30" fillId="3" borderId="53" xfId="4" applyNumberFormat="1" applyFont="1" applyFill="1" applyBorder="1" applyAlignment="1">
      <alignment horizontal="left" vertical="center"/>
    </xf>
    <xf numFmtId="171" fontId="30" fillId="0" borderId="53" xfId="4" applyNumberFormat="1" applyFont="1" applyFill="1" applyBorder="1" applyAlignment="1">
      <alignment horizontal="left" vertical="center"/>
    </xf>
    <xf numFmtId="171" fontId="29" fillId="0" borderId="53" xfId="4" applyNumberFormat="1" applyFont="1" applyFill="1" applyBorder="1" applyAlignment="1">
      <alignment horizontal="left" vertical="center"/>
    </xf>
    <xf numFmtId="164" fontId="30" fillId="0" borderId="53" xfId="4" applyNumberFormat="1" applyFont="1" applyFill="1" applyBorder="1" applyAlignment="1">
      <alignment horizontal="left" vertical="center"/>
    </xf>
    <xf numFmtId="164" fontId="29" fillId="0" borderId="53" xfId="4" applyNumberFormat="1" applyFont="1" applyFill="1" applyBorder="1" applyAlignment="1">
      <alignment horizontal="left" vertical="center"/>
    </xf>
    <xf numFmtId="171" fontId="16" fillId="4" borderId="53" xfId="4" applyNumberFormat="1" applyFont="1" applyFill="1" applyBorder="1" applyAlignment="1">
      <alignment horizontal="left" vertical="center"/>
    </xf>
    <xf numFmtId="164" fontId="16" fillId="4" borderId="53" xfId="7" applyNumberFormat="1" applyFont="1" applyFill="1" applyBorder="1" applyAlignment="1">
      <alignment horizontal="left" vertical="center"/>
    </xf>
    <xf numFmtId="1" fontId="31" fillId="6" borderId="53" xfId="7" applyNumberFormat="1" applyFont="1" applyFill="1" applyBorder="1" applyAlignment="1">
      <alignment horizontal="center" vertical="center"/>
    </xf>
    <xf numFmtId="171" fontId="15" fillId="5" borderId="53" xfId="4" applyNumberFormat="1" applyFont="1" applyFill="1" applyBorder="1" applyAlignment="1">
      <alignment horizontal="center" vertical="center"/>
    </xf>
    <xf numFmtId="1" fontId="15" fillId="5" borderId="53" xfId="4" applyNumberFormat="1" applyFont="1" applyFill="1" applyBorder="1" applyAlignment="1">
      <alignment horizontal="center" vertical="center"/>
    </xf>
    <xf numFmtId="171" fontId="32" fillId="0" borderId="53" xfId="4" applyNumberFormat="1" applyFont="1" applyFill="1" applyBorder="1" applyAlignment="1">
      <alignment horizontal="left" vertical="center"/>
    </xf>
    <xf numFmtId="164" fontId="15" fillId="5" borderId="53" xfId="7" applyNumberFormat="1" applyFont="1" applyFill="1" applyBorder="1" applyAlignment="1">
      <alignment horizontal="center" vertical="center"/>
    </xf>
    <xf numFmtId="164" fontId="32" fillId="0" borderId="53" xfId="5" applyNumberFormat="1" applyFont="1" applyBorder="1" applyAlignment="1">
      <alignment horizontal="left" vertical="center" wrapText="1"/>
    </xf>
    <xf numFmtId="172" fontId="29" fillId="3" borderId="53" xfId="4" applyNumberFormat="1" applyFont="1" applyFill="1" applyBorder="1" applyAlignment="1">
      <alignment horizontal="left" vertical="center" wrapText="1"/>
    </xf>
    <xf numFmtId="164" fontId="29" fillId="3" borderId="53" xfId="4" applyNumberFormat="1" applyFont="1" applyFill="1" applyBorder="1" applyAlignment="1">
      <alignment horizontal="left" vertical="center"/>
    </xf>
    <xf numFmtId="171" fontId="33" fillId="0" borderId="53" xfId="4" applyNumberFormat="1" applyFont="1" applyFill="1" applyBorder="1" applyAlignment="1">
      <alignment horizontal="left" vertical="center"/>
    </xf>
    <xf numFmtId="164" fontId="29" fillId="0" borderId="53" xfId="0" applyNumberFormat="1" applyFont="1" applyFill="1" applyBorder="1" applyAlignment="1">
      <alignment horizontal="left" vertical="center" wrapText="1"/>
    </xf>
    <xf numFmtId="164" fontId="30" fillId="0" borderId="53" xfId="0" applyNumberFormat="1" applyFont="1" applyFill="1" applyBorder="1" applyAlignment="1">
      <alignment horizontal="left" vertical="center" wrapText="1"/>
    </xf>
    <xf numFmtId="171" fontId="29" fillId="0" borderId="53" xfId="4" applyNumberFormat="1" applyFont="1" applyBorder="1" applyAlignment="1">
      <alignment vertical="center"/>
    </xf>
    <xf numFmtId="171" fontId="30" fillId="0" borderId="53" xfId="4" applyNumberFormat="1" applyFont="1" applyBorder="1" applyAlignment="1">
      <alignment vertical="center"/>
    </xf>
    <xf numFmtId="172" fontId="29" fillId="0" borderId="53" xfId="4" applyNumberFormat="1" applyFont="1" applyFill="1" applyBorder="1" applyAlignment="1">
      <alignment horizontal="center" vertical="center" wrapText="1"/>
    </xf>
    <xf numFmtId="172" fontId="30" fillId="0" borderId="53" xfId="4" applyNumberFormat="1" applyFont="1" applyFill="1" applyBorder="1" applyAlignment="1">
      <alignment horizontal="center" vertical="center" wrapText="1"/>
    </xf>
    <xf numFmtId="171" fontId="30" fillId="0" borderId="53" xfId="4" applyNumberFormat="1" applyFont="1" applyFill="1" applyBorder="1" applyAlignment="1">
      <alignment horizontal="center" vertical="center"/>
    </xf>
    <xf numFmtId="171" fontId="29" fillId="0" borderId="53" xfId="4" applyNumberFormat="1" applyFont="1" applyFill="1" applyBorder="1" applyAlignment="1">
      <alignment horizontal="center" vertical="center"/>
    </xf>
    <xf numFmtId="171" fontId="16" fillId="4" borderId="53" xfId="4" applyNumberFormat="1" applyFont="1" applyFill="1" applyBorder="1" applyAlignment="1">
      <alignment vertical="center"/>
    </xf>
    <xf numFmtId="164" fontId="16" fillId="4" borderId="53" xfId="7" applyNumberFormat="1" applyFont="1" applyFill="1" applyBorder="1" applyAlignment="1">
      <alignment vertical="center"/>
    </xf>
    <xf numFmtId="171" fontId="29" fillId="3" borderId="53" xfId="4" applyNumberFormat="1" applyFont="1" applyFill="1" applyBorder="1" applyAlignment="1">
      <alignment horizontal="center" vertical="center"/>
    </xf>
    <xf numFmtId="172" fontId="29" fillId="3" borderId="53" xfId="4" applyNumberFormat="1" applyFont="1" applyFill="1" applyBorder="1" applyAlignment="1">
      <alignment horizontal="center" vertical="center" wrapText="1"/>
    </xf>
    <xf numFmtId="164" fontId="29" fillId="3" borderId="53" xfId="0" applyNumberFormat="1" applyFont="1" applyFill="1" applyBorder="1" applyAlignment="1">
      <alignment horizontal="left" vertical="center" wrapText="1"/>
    </xf>
    <xf numFmtId="171" fontId="29" fillId="3" borderId="53" xfId="4" applyNumberFormat="1" applyFont="1" applyFill="1" applyBorder="1" applyAlignment="1">
      <alignment vertical="center"/>
    </xf>
    <xf numFmtId="164" fontId="30" fillId="3" borderId="53" xfId="0" applyNumberFormat="1" applyFont="1" applyFill="1" applyBorder="1" applyAlignment="1">
      <alignment horizontal="left" vertical="center" wrapText="1"/>
    </xf>
    <xf numFmtId="171" fontId="30" fillId="3" borderId="53" xfId="4" applyNumberFormat="1" applyFont="1" applyFill="1" applyBorder="1" applyAlignment="1">
      <alignment vertical="center"/>
    </xf>
    <xf numFmtId="172" fontId="30" fillId="3" borderId="53" xfId="4" applyNumberFormat="1" applyFont="1" applyFill="1" applyBorder="1" applyAlignment="1">
      <alignment horizontal="center" vertical="center" wrapText="1"/>
    </xf>
    <xf numFmtId="171" fontId="30" fillId="3" borderId="53" xfId="4" applyNumberFormat="1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left" vertical="center" wrapText="1"/>
    </xf>
    <xf numFmtId="171" fontId="33" fillId="0" borderId="53" xfId="4" applyNumberFormat="1" applyFont="1" applyFill="1" applyBorder="1" applyAlignment="1">
      <alignment horizontal="center" vertical="center"/>
    </xf>
    <xf numFmtId="171" fontId="32" fillId="0" borderId="53" xfId="4" applyNumberFormat="1" applyFont="1" applyFill="1" applyBorder="1" applyAlignment="1">
      <alignment horizontal="center" vertical="center"/>
    </xf>
    <xf numFmtId="171" fontId="16" fillId="0" borderId="53" xfId="4" applyNumberFormat="1" applyFont="1" applyFill="1" applyBorder="1" applyAlignment="1">
      <alignment horizontal="center" vertical="center"/>
    </xf>
    <xf numFmtId="164" fontId="16" fillId="0" borderId="53" xfId="7" applyNumberFormat="1" applyFont="1" applyFill="1" applyBorder="1" applyAlignment="1">
      <alignment horizontal="center" vertical="center"/>
    </xf>
    <xf numFmtId="0" fontId="28" fillId="0" borderId="53" xfId="0" applyNumberFormat="1" applyFont="1" applyBorder="1" applyAlignment="1">
      <alignment vertical="center"/>
    </xf>
    <xf numFmtId="164" fontId="15" fillId="5" borderId="53" xfId="4" applyNumberFormat="1" applyFont="1" applyFill="1" applyBorder="1" applyAlignment="1">
      <alignment horizontal="center" vertical="center"/>
    </xf>
    <xf numFmtId="172" fontId="29" fillId="0" borderId="53" xfId="4" applyNumberFormat="1" applyFont="1" applyBorder="1" applyAlignment="1">
      <alignment horizontal="center" vertical="center" wrapText="1"/>
    </xf>
    <xf numFmtId="172" fontId="30" fillId="0" borderId="53" xfId="4" applyNumberFormat="1" applyFont="1" applyBorder="1" applyAlignment="1">
      <alignment horizontal="center" vertical="center" wrapText="1"/>
    </xf>
    <xf numFmtId="171" fontId="16" fillId="4" borderId="53" xfId="4" applyNumberFormat="1" applyFont="1" applyFill="1" applyBorder="1" applyAlignment="1">
      <alignment horizontal="center" vertical="center"/>
    </xf>
    <xf numFmtId="164" fontId="16" fillId="4" borderId="53" xfId="7" applyNumberFormat="1" applyFont="1" applyFill="1" applyBorder="1" applyAlignment="1">
      <alignment horizontal="center" vertical="center"/>
    </xf>
    <xf numFmtId="9" fontId="31" fillId="6" borderId="53" xfId="7" applyNumberFormat="1" applyFont="1" applyFill="1" applyBorder="1" applyAlignment="1">
      <alignment horizontal="center" vertical="center"/>
    </xf>
    <xf numFmtId="171" fontId="15" fillId="5" borderId="53" xfId="4" applyNumberFormat="1" applyFont="1" applyFill="1" applyBorder="1" applyAlignment="1">
      <alignment horizontal="justify" vertical="center"/>
    </xf>
    <xf numFmtId="0" fontId="31" fillId="7" borderId="53" xfId="0" applyNumberFormat="1" applyFont="1" applyFill="1" applyBorder="1" applyAlignment="1">
      <alignment horizontal="center" vertical="center" wrapText="1"/>
    </xf>
    <xf numFmtId="9" fontId="31" fillId="6" borderId="53" xfId="7" applyFont="1" applyFill="1" applyBorder="1" applyAlignment="1">
      <alignment horizontal="center" vertical="center"/>
    </xf>
    <xf numFmtId="165" fontId="29" fillId="0" borderId="53" xfId="4" applyFont="1" applyBorder="1" applyAlignment="1">
      <alignment vertical="center"/>
    </xf>
    <xf numFmtId="165" fontId="30" fillId="0" borderId="53" xfId="4" applyFont="1" applyBorder="1" applyAlignment="1">
      <alignment vertical="center"/>
    </xf>
    <xf numFmtId="171" fontId="15" fillId="4" borderId="55" xfId="0" applyNumberFormat="1" applyFont="1" applyFill="1" applyBorder="1" applyAlignment="1">
      <alignment horizontal="center" vertical="center" wrapText="1"/>
    </xf>
    <xf numFmtId="171" fontId="15" fillId="4" borderId="55" xfId="4" applyNumberFormat="1" applyFont="1" applyFill="1" applyBorder="1" applyAlignment="1">
      <alignment horizontal="center" vertical="center"/>
    </xf>
    <xf numFmtId="171" fontId="15" fillId="4" borderId="55" xfId="7" applyNumberFormat="1" applyFont="1" applyFill="1" applyBorder="1" applyAlignment="1">
      <alignment horizontal="center" vertical="center"/>
    </xf>
    <xf numFmtId="169" fontId="31" fillId="6" borderId="55" xfId="7" applyNumberFormat="1" applyFont="1" applyFill="1" applyBorder="1" applyAlignment="1">
      <alignment horizontal="center" vertical="center"/>
    </xf>
    <xf numFmtId="1" fontId="31" fillId="6" borderId="56" xfId="7" applyNumberFormat="1" applyFont="1" applyFill="1" applyBorder="1" applyAlignment="1">
      <alignment horizontal="center" vertical="center"/>
    </xf>
    <xf numFmtId="164" fontId="16" fillId="4" borderId="56" xfId="7" applyNumberFormat="1" applyFont="1" applyFill="1" applyBorder="1" applyAlignment="1">
      <alignment horizontal="left" vertical="center"/>
    </xf>
    <xf numFmtId="171" fontId="16" fillId="4" borderId="56" xfId="4" applyNumberFormat="1" applyFont="1" applyFill="1" applyBorder="1" applyAlignment="1">
      <alignment horizontal="left" vertical="center"/>
    </xf>
    <xf numFmtId="171" fontId="30" fillId="0" borderId="56" xfId="4" applyNumberFormat="1" applyFont="1" applyFill="1" applyBorder="1" applyAlignment="1">
      <alignment horizontal="left" vertical="center"/>
    </xf>
    <xf numFmtId="0" fontId="15" fillId="5" borderId="55" xfId="5" applyNumberFormat="1" applyFont="1" applyFill="1" applyBorder="1" applyAlignment="1">
      <alignment horizontal="center" vertical="center"/>
    </xf>
    <xf numFmtId="171" fontId="30" fillId="0" borderId="56" xfId="4" applyNumberFormat="1" applyFont="1" applyBorder="1" applyAlignment="1">
      <alignment horizontal="left" vertical="center"/>
    </xf>
    <xf numFmtId="170" fontId="15" fillId="5" borderId="55" xfId="4" applyNumberFormat="1" applyFont="1" applyFill="1" applyBorder="1" applyAlignment="1">
      <alignment horizontal="center" vertical="center"/>
    </xf>
    <xf numFmtId="164" fontId="30" fillId="0" borderId="56" xfId="5" applyNumberFormat="1" applyFont="1" applyBorder="1" applyAlignment="1">
      <alignment horizontal="left" vertical="center" wrapText="1"/>
    </xf>
    <xf numFmtId="0" fontId="15" fillId="5" borderId="55" xfId="5" applyNumberFormat="1" applyFont="1" applyFill="1" applyBorder="1" applyAlignment="1" applyProtection="1">
      <alignment horizontal="center" vertical="center"/>
    </xf>
    <xf numFmtId="164" fontId="29" fillId="0" borderId="56" xfId="0" applyNumberFormat="1" applyFont="1" applyBorder="1" applyAlignment="1">
      <alignment horizontal="left" vertical="center" wrapText="1"/>
    </xf>
    <xf numFmtId="0" fontId="15" fillId="5" borderId="57" xfId="5" applyNumberFormat="1" applyFont="1" applyFill="1" applyBorder="1" applyAlignment="1" applyProtection="1">
      <alignment horizontal="center" vertical="center"/>
    </xf>
    <xf numFmtId="0" fontId="17" fillId="3" borderId="55" xfId="5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NumberFormat="1" applyFont="1" applyBorder="1" applyAlignment="1">
      <alignment vertical="center" wrapText="1"/>
    </xf>
    <xf numFmtId="0" fontId="34" fillId="0" borderId="0" xfId="0" applyFont="1" applyFill="1" applyBorder="1"/>
    <xf numFmtId="171" fontId="35" fillId="0" borderId="0" xfId="4" applyNumberFormat="1" applyFont="1" applyFill="1" applyBorder="1"/>
    <xf numFmtId="0" fontId="18" fillId="0" borderId="0" xfId="0" applyNumberFormat="1" applyFont="1" applyBorder="1" applyAlignment="1">
      <alignment vertical="center"/>
    </xf>
    <xf numFmtId="0" fontId="18" fillId="0" borderId="26" xfId="0" applyNumberFormat="1" applyFont="1" applyBorder="1" applyAlignment="1">
      <alignment vertical="center"/>
    </xf>
    <xf numFmtId="0" fontId="18" fillId="0" borderId="27" xfId="0" applyNumberFormat="1" applyFont="1" applyBorder="1" applyAlignment="1">
      <alignment vertical="center"/>
    </xf>
    <xf numFmtId="0" fontId="18" fillId="0" borderId="24" xfId="0" applyNumberFormat="1" applyFont="1" applyBorder="1" applyAlignment="1">
      <alignment vertical="center"/>
    </xf>
    <xf numFmtId="0" fontId="31" fillId="3" borderId="58" xfId="0" applyNumberFormat="1" applyFont="1" applyFill="1" applyBorder="1" applyAlignment="1">
      <alignment vertical="center" textRotation="90" wrapText="1"/>
    </xf>
    <xf numFmtId="0" fontId="31" fillId="3" borderId="59" xfId="0" applyNumberFormat="1" applyFont="1" applyFill="1" applyBorder="1" applyAlignment="1">
      <alignment vertical="center" textRotation="90" wrapText="1"/>
    </xf>
    <xf numFmtId="0" fontId="36" fillId="3" borderId="59" xfId="0" applyNumberFormat="1" applyFont="1" applyFill="1" applyBorder="1" applyAlignment="1">
      <alignment vertical="center" textRotation="90" wrapText="1"/>
    </xf>
    <xf numFmtId="0" fontId="36" fillId="0" borderId="59" xfId="0" applyNumberFormat="1" applyFont="1" applyBorder="1" applyAlignment="1">
      <alignment vertical="center" textRotation="90" wrapText="1"/>
    </xf>
    <xf numFmtId="0" fontId="36" fillId="0" borderId="60" xfId="0" applyNumberFormat="1" applyFont="1" applyBorder="1" applyAlignment="1">
      <alignment vertical="center" textRotation="90" wrapText="1"/>
    </xf>
    <xf numFmtId="0" fontId="28" fillId="3" borderId="61" xfId="0" applyNumberFormat="1" applyFont="1" applyFill="1" applyBorder="1" applyAlignment="1">
      <alignment vertical="center"/>
    </xf>
    <xf numFmtId="0" fontId="28" fillId="3" borderId="62" xfId="0" applyNumberFormat="1" applyFont="1" applyFill="1" applyBorder="1" applyAlignment="1">
      <alignment vertical="center"/>
    </xf>
    <xf numFmtId="0" fontId="24" fillId="3" borderId="62" xfId="0" applyNumberFormat="1" applyFont="1" applyFill="1" applyBorder="1" applyAlignment="1">
      <alignment vertical="center"/>
    </xf>
    <xf numFmtId="0" fontId="24" fillId="0" borderId="62" xfId="0" applyNumberFormat="1" applyFont="1" applyBorder="1" applyAlignment="1">
      <alignment vertical="center"/>
    </xf>
    <xf numFmtId="0" fontId="24" fillId="0" borderId="63" xfId="0" applyNumberFormat="1" applyFont="1" applyBorder="1" applyAlignment="1">
      <alignment vertical="center"/>
    </xf>
    <xf numFmtId="0" fontId="24" fillId="0" borderId="64" xfId="0" applyNumberFormat="1" applyFont="1" applyBorder="1" applyAlignment="1">
      <alignment vertical="center"/>
    </xf>
    <xf numFmtId="0" fontId="24" fillId="0" borderId="65" xfId="0" applyNumberFormat="1" applyFont="1" applyBorder="1" applyAlignment="1">
      <alignment vertical="center"/>
    </xf>
    <xf numFmtId="171" fontId="15" fillId="5" borderId="53" xfId="4" applyNumberFormat="1" applyFont="1" applyFill="1" applyBorder="1" applyAlignment="1" applyProtection="1">
      <alignment vertical="center"/>
      <protection locked="0"/>
    </xf>
    <xf numFmtId="171" fontId="15" fillId="5" borderId="53" xfId="4" applyNumberFormat="1" applyFont="1" applyFill="1" applyBorder="1" applyAlignment="1" applyProtection="1">
      <alignment vertical="center"/>
    </xf>
    <xf numFmtId="171" fontId="16" fillId="0" borderId="0" xfId="0" applyNumberFormat="1" applyFont="1" applyBorder="1" applyAlignment="1">
      <alignment vertical="center"/>
    </xf>
    <xf numFmtId="10" fontId="16" fillId="0" borderId="0" xfId="7" applyNumberFormat="1" applyFont="1" applyBorder="1" applyAlignment="1">
      <alignment vertical="center"/>
    </xf>
    <xf numFmtId="0" fontId="28" fillId="0" borderId="62" xfId="0" applyNumberFormat="1" applyFont="1" applyBorder="1" applyAlignment="1">
      <alignment vertical="center"/>
    </xf>
    <xf numFmtId="172" fontId="30" fillId="3" borderId="53" xfId="4" applyNumberFormat="1" applyFont="1" applyFill="1" applyBorder="1" applyAlignment="1">
      <alignment horizontal="left" vertical="center" wrapText="1"/>
    </xf>
    <xf numFmtId="165" fontId="30" fillId="3" borderId="53" xfId="4" applyFont="1" applyFill="1" applyBorder="1" applyAlignment="1">
      <alignment vertical="center"/>
    </xf>
    <xf numFmtId="171" fontId="32" fillId="3" borderId="53" xfId="4" applyNumberFormat="1" applyFont="1" applyFill="1" applyBorder="1" applyAlignment="1">
      <alignment horizontal="center" vertical="center"/>
    </xf>
    <xf numFmtId="0" fontId="31" fillId="7" borderId="54" xfId="0" applyNumberFormat="1" applyFont="1" applyFill="1" applyBorder="1" applyAlignment="1">
      <alignment horizontal="center" vertical="center" wrapText="1"/>
    </xf>
    <xf numFmtId="165" fontId="29" fillId="0" borderId="54" xfId="4" applyFont="1" applyBorder="1" applyAlignment="1">
      <alignment vertical="center"/>
    </xf>
    <xf numFmtId="165" fontId="30" fillId="0" borderId="54" xfId="4" applyFont="1" applyBorder="1" applyAlignment="1">
      <alignment vertical="center"/>
    </xf>
    <xf numFmtId="171" fontId="29" fillId="0" borderId="54" xfId="4" applyNumberFormat="1" applyFont="1" applyBorder="1" applyAlignment="1">
      <alignment vertical="center"/>
    </xf>
    <xf numFmtId="171" fontId="29" fillId="3" borderId="54" xfId="4" applyNumberFormat="1" applyFont="1" applyFill="1" applyBorder="1" applyAlignment="1">
      <alignment vertical="center"/>
    </xf>
    <xf numFmtId="171" fontId="30" fillId="0" borderId="54" xfId="4" applyNumberFormat="1" applyFont="1" applyBorder="1" applyAlignment="1">
      <alignment vertical="center"/>
    </xf>
    <xf numFmtId="171" fontId="30" fillId="0" borderId="54" xfId="4" applyNumberFormat="1" applyFont="1" applyFill="1" applyBorder="1" applyAlignment="1">
      <alignment horizontal="center" vertical="center"/>
    </xf>
    <xf numFmtId="171" fontId="29" fillId="0" borderId="54" xfId="4" applyNumberFormat="1" applyFont="1" applyFill="1" applyBorder="1" applyAlignment="1">
      <alignment horizontal="center" vertical="center"/>
    </xf>
    <xf numFmtId="171" fontId="16" fillId="4" borderId="54" xfId="4" applyNumberFormat="1" applyFont="1" applyFill="1" applyBorder="1" applyAlignment="1">
      <alignment horizontal="center" vertical="center"/>
    </xf>
    <xf numFmtId="164" fontId="16" fillId="4" borderId="54" xfId="7" applyNumberFormat="1" applyFont="1" applyFill="1" applyBorder="1" applyAlignment="1">
      <alignment horizontal="center" vertical="center"/>
    </xf>
    <xf numFmtId="9" fontId="31" fillId="6" borderId="54" xfId="7" applyFont="1" applyFill="1" applyBorder="1" applyAlignment="1">
      <alignment horizontal="center" vertical="center"/>
    </xf>
    <xf numFmtId="171" fontId="15" fillId="5" borderId="0" xfId="4" applyNumberFormat="1" applyFont="1" applyFill="1" applyBorder="1" applyAlignment="1">
      <alignment horizontal="center" vertical="center"/>
    </xf>
    <xf numFmtId="164" fontId="15" fillId="5" borderId="0" xfId="7" applyNumberFormat="1" applyFont="1" applyFill="1" applyBorder="1" applyAlignment="1">
      <alignment horizontal="center" vertical="center"/>
    </xf>
    <xf numFmtId="1" fontId="15" fillId="5" borderId="0" xfId="4" applyNumberFormat="1" applyFont="1" applyFill="1" applyBorder="1" applyAlignment="1">
      <alignment horizontal="center" vertical="center"/>
    </xf>
    <xf numFmtId="0" fontId="15" fillId="9" borderId="95" xfId="0" applyNumberFormat="1" applyFont="1" applyFill="1" applyBorder="1" applyAlignment="1">
      <alignment horizontal="center" vertical="center" wrapText="1"/>
    </xf>
    <xf numFmtId="171" fontId="15" fillId="5" borderId="1" xfId="4" applyNumberFormat="1" applyFont="1" applyFill="1" applyBorder="1" applyAlignment="1">
      <alignment horizontal="justify" vertical="center"/>
    </xf>
    <xf numFmtId="171" fontId="15" fillId="5" borderId="1" xfId="4" applyNumberFormat="1" applyFont="1" applyFill="1" applyBorder="1" applyAlignment="1">
      <alignment horizontal="center" vertical="center"/>
    </xf>
    <xf numFmtId="164" fontId="15" fillId="5" borderId="1" xfId="7" applyNumberFormat="1" applyFont="1" applyFill="1" applyBorder="1" applyAlignment="1">
      <alignment horizontal="center" vertical="center"/>
    </xf>
    <xf numFmtId="1" fontId="15" fillId="5" borderId="1" xfId="4" applyNumberFormat="1" applyFont="1" applyFill="1" applyBorder="1" applyAlignment="1">
      <alignment horizontal="center" vertical="center"/>
    </xf>
    <xf numFmtId="165" fontId="29" fillId="0" borderId="96" xfId="4" applyFont="1" applyBorder="1" applyAlignment="1">
      <alignment vertical="center"/>
    </xf>
    <xf numFmtId="9" fontId="5" fillId="0" borderId="1" xfId="5" applyNumberFormat="1" applyFont="1" applyBorder="1" applyAlignment="1" applyProtection="1">
      <alignment horizontal="center" vertical="center" wrapText="1"/>
      <protection locked="0"/>
    </xf>
    <xf numFmtId="0" fontId="2" fillId="2" borderId="22" xfId="5" applyFont="1" applyFill="1" applyBorder="1" applyAlignment="1" applyProtection="1">
      <alignment horizontal="center" vertical="center" wrapText="1"/>
    </xf>
    <xf numFmtId="0" fontId="2" fillId="2" borderId="28" xfId="5" applyFont="1" applyFill="1" applyBorder="1" applyAlignment="1" applyProtection="1">
      <alignment horizontal="center" vertical="center" wrapText="1"/>
    </xf>
    <xf numFmtId="0" fontId="4" fillId="8" borderId="29" xfId="5" applyFont="1" applyFill="1" applyBorder="1" applyAlignment="1" applyProtection="1">
      <alignment horizontal="center"/>
    </xf>
    <xf numFmtId="0" fontId="4" fillId="8" borderId="0" xfId="5" applyFont="1" applyFill="1" applyBorder="1" applyAlignment="1" applyProtection="1">
      <alignment horizontal="center"/>
    </xf>
    <xf numFmtId="0" fontId="4" fillId="8" borderId="30" xfId="5" applyFont="1" applyFill="1" applyBorder="1" applyAlignment="1" applyProtection="1">
      <alignment horizontal="center"/>
    </xf>
    <xf numFmtId="9" fontId="5" fillId="0" borderId="33" xfId="5" applyNumberFormat="1" applyFont="1" applyBorder="1" applyAlignment="1" applyProtection="1">
      <alignment horizontal="center"/>
      <protection locked="0"/>
    </xf>
    <xf numFmtId="9" fontId="5" fillId="0" borderId="34" xfId="5" applyNumberFormat="1" applyFont="1" applyBorder="1" applyAlignment="1" applyProtection="1">
      <alignment horizontal="center"/>
      <protection locked="0"/>
    </xf>
    <xf numFmtId="9" fontId="5" fillId="0" borderId="5" xfId="5" applyNumberFormat="1" applyFont="1" applyBorder="1" applyAlignment="1" applyProtection="1">
      <alignment horizontal="center"/>
      <protection locked="0"/>
    </xf>
    <xf numFmtId="9" fontId="5" fillId="0" borderId="7" xfId="5" applyNumberFormat="1" applyFont="1" applyBorder="1" applyAlignment="1" applyProtection="1">
      <alignment horizontal="center"/>
      <protection locked="0"/>
    </xf>
    <xf numFmtId="9" fontId="5" fillId="0" borderId="5" xfId="5" applyNumberFormat="1" applyFont="1" applyFill="1" applyBorder="1" applyAlignment="1" applyProtection="1">
      <alignment horizontal="center"/>
      <protection locked="0"/>
    </xf>
    <xf numFmtId="9" fontId="5" fillId="0" borderId="7" xfId="5" applyNumberFormat="1" applyFont="1" applyFill="1" applyBorder="1" applyAlignment="1" applyProtection="1">
      <alignment horizontal="center"/>
      <protection locked="0"/>
    </xf>
    <xf numFmtId="0" fontId="8" fillId="2" borderId="22" xfId="5" applyFont="1" applyFill="1" applyBorder="1" applyAlignment="1" applyProtection="1">
      <alignment horizontal="center" vertical="center" wrapText="1"/>
      <protection locked="0"/>
    </xf>
    <xf numFmtId="0" fontId="8" fillId="2" borderId="23" xfId="5" applyFont="1" applyFill="1" applyBorder="1" applyAlignment="1" applyProtection="1">
      <alignment horizontal="center" vertical="center" wrapText="1"/>
      <protection locked="0"/>
    </xf>
    <xf numFmtId="0" fontId="8" fillId="2" borderId="28" xfId="5" applyFont="1" applyFill="1" applyBorder="1" applyAlignment="1" applyProtection="1">
      <alignment horizontal="center" vertical="center" wrapText="1"/>
      <protection locked="0"/>
    </xf>
    <xf numFmtId="0" fontId="8" fillId="2" borderId="29" xfId="5" applyFont="1" applyFill="1" applyBorder="1" applyAlignment="1" applyProtection="1">
      <alignment horizontal="center" vertical="center" wrapText="1"/>
      <protection locked="0"/>
    </xf>
    <xf numFmtId="0" fontId="8" fillId="2" borderId="0" xfId="5" applyFont="1" applyFill="1" applyBorder="1" applyAlignment="1" applyProtection="1">
      <alignment horizontal="center" vertical="center" wrapText="1"/>
      <protection locked="0"/>
    </xf>
    <xf numFmtId="0" fontId="8" fillId="2" borderId="30" xfId="5" applyFont="1" applyFill="1" applyBorder="1" applyAlignment="1" applyProtection="1">
      <alignment horizontal="center" vertical="center" wrapText="1"/>
      <protection locked="0"/>
    </xf>
    <xf numFmtId="0" fontId="8" fillId="2" borderId="31" xfId="5" applyFont="1" applyFill="1" applyBorder="1" applyAlignment="1" applyProtection="1">
      <alignment horizontal="center" vertical="center" wrapText="1"/>
      <protection locked="0"/>
    </xf>
    <xf numFmtId="0" fontId="8" fillId="2" borderId="20" xfId="5" applyFont="1" applyFill="1" applyBorder="1" applyAlignment="1" applyProtection="1">
      <alignment horizontal="center" vertical="center" wrapText="1"/>
      <protection locked="0"/>
    </xf>
    <xf numFmtId="0" fontId="8" fillId="2" borderId="32" xfId="5" applyFont="1" applyFill="1" applyBorder="1" applyAlignment="1" applyProtection="1">
      <alignment horizontal="center" vertical="center" wrapText="1"/>
      <protection locked="0"/>
    </xf>
    <xf numFmtId="0" fontId="2" fillId="0" borderId="22" xfId="5" applyFont="1" applyBorder="1" applyAlignment="1" applyProtection="1">
      <alignment horizontal="center" vertical="center" wrapText="1"/>
      <protection locked="0"/>
    </xf>
    <xf numFmtId="0" fontId="2" fillId="0" borderId="23" xfId="5" applyFont="1" applyBorder="1" applyAlignment="1" applyProtection="1">
      <alignment horizontal="center" vertical="center" wrapText="1"/>
      <protection locked="0"/>
    </xf>
    <xf numFmtId="0" fontId="2" fillId="0" borderId="28" xfId="5" applyFont="1" applyBorder="1" applyAlignment="1" applyProtection="1">
      <alignment horizontal="center" vertical="center" wrapText="1"/>
      <protection locked="0"/>
    </xf>
    <xf numFmtId="0" fontId="2" fillId="0" borderId="29" xfId="5" applyFont="1" applyBorder="1" applyAlignment="1" applyProtection="1">
      <alignment horizontal="center" vertical="center" wrapText="1"/>
      <protection locked="0"/>
    </xf>
    <xf numFmtId="0" fontId="2" fillId="0" borderId="0" xfId="5" applyFont="1" applyBorder="1" applyAlignment="1" applyProtection="1">
      <alignment horizontal="center" vertical="center" wrapText="1"/>
      <protection locked="0"/>
    </xf>
    <xf numFmtId="0" fontId="2" fillId="0" borderId="30" xfId="5" applyFont="1" applyBorder="1" applyAlignment="1" applyProtection="1">
      <alignment horizontal="center" vertical="center" wrapText="1"/>
      <protection locked="0"/>
    </xf>
    <xf numFmtId="0" fontId="2" fillId="0" borderId="31" xfId="5" applyFont="1" applyBorder="1" applyAlignment="1" applyProtection="1">
      <alignment horizontal="center" vertical="center" wrapText="1"/>
      <protection locked="0"/>
    </xf>
    <xf numFmtId="0" fontId="2" fillId="0" borderId="20" xfId="5" applyFont="1" applyBorder="1" applyAlignment="1" applyProtection="1">
      <alignment horizontal="center" vertical="center" wrapText="1"/>
      <protection locked="0"/>
    </xf>
    <xf numFmtId="0" fontId="2" fillId="0" borderId="32" xfId="5" applyFont="1" applyBorder="1" applyAlignment="1" applyProtection="1">
      <alignment horizontal="center" vertical="center" wrapText="1"/>
      <protection locked="0"/>
    </xf>
    <xf numFmtId="9" fontId="5" fillId="0" borderId="2" xfId="5" applyNumberFormat="1" applyFont="1" applyFill="1" applyBorder="1" applyAlignment="1" applyProtection="1">
      <alignment horizontal="center"/>
      <protection locked="0"/>
    </xf>
    <xf numFmtId="9" fontId="5" fillId="0" borderId="4" xfId="5" applyNumberFormat="1" applyFont="1" applyFill="1" applyBorder="1" applyAlignment="1" applyProtection="1">
      <alignment horizontal="center"/>
      <protection locked="0"/>
    </xf>
    <xf numFmtId="170" fontId="17" fillId="9" borderId="44" xfId="4" applyNumberFormat="1" applyFont="1" applyFill="1" applyBorder="1" applyAlignment="1">
      <alignment horizontal="center" vertical="center"/>
    </xf>
    <xf numFmtId="170" fontId="17" fillId="9" borderId="45" xfId="4" applyNumberFormat="1" applyFont="1" applyFill="1" applyBorder="1" applyAlignment="1">
      <alignment horizontal="center" vertical="center"/>
    </xf>
    <xf numFmtId="170" fontId="17" fillId="9" borderId="26" xfId="4" applyNumberFormat="1" applyFont="1" applyFill="1" applyBorder="1" applyAlignment="1">
      <alignment horizontal="center" vertical="center"/>
    </xf>
    <xf numFmtId="170" fontId="17" fillId="9" borderId="0" xfId="4" applyNumberFormat="1" applyFont="1" applyFill="1" applyBorder="1" applyAlignment="1">
      <alignment horizontal="center" vertical="center"/>
    </xf>
    <xf numFmtId="170" fontId="17" fillId="9" borderId="27" xfId="4" applyNumberFormat="1" applyFont="1" applyFill="1" applyBorder="1" applyAlignment="1">
      <alignment horizontal="center" vertical="center"/>
    </xf>
    <xf numFmtId="170" fontId="17" fillId="9" borderId="24" xfId="4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 wrapText="1"/>
    </xf>
    <xf numFmtId="0" fontId="15" fillId="5" borderId="97" xfId="0" applyNumberFormat="1" applyFont="1" applyFill="1" applyBorder="1" applyAlignment="1">
      <alignment horizontal="center" vertical="center" wrapText="1"/>
    </xf>
    <xf numFmtId="0" fontId="15" fillId="5" borderId="98" xfId="0" applyNumberFormat="1" applyFont="1" applyFill="1" applyBorder="1" applyAlignment="1">
      <alignment horizontal="center" vertical="center" wrapText="1"/>
    </xf>
    <xf numFmtId="0" fontId="15" fillId="5" borderId="43" xfId="5" applyNumberFormat="1" applyFont="1" applyFill="1" applyBorder="1" applyAlignment="1">
      <alignment horizontal="center" vertical="center"/>
    </xf>
    <xf numFmtId="0" fontId="19" fillId="7" borderId="66" xfId="5" applyNumberFormat="1" applyFont="1" applyFill="1" applyBorder="1" applyAlignment="1" applyProtection="1">
      <alignment horizontal="center" vertical="center" wrapText="1"/>
      <protection locked="0"/>
    </xf>
    <xf numFmtId="0" fontId="19" fillId="7" borderId="51" xfId="5" applyNumberFormat="1" applyFont="1" applyFill="1" applyBorder="1" applyAlignment="1" applyProtection="1">
      <alignment horizontal="center" vertical="center" wrapText="1"/>
      <protection locked="0"/>
    </xf>
    <xf numFmtId="0" fontId="19" fillId="7" borderId="67" xfId="5" applyNumberFormat="1" applyFont="1" applyFill="1" applyBorder="1" applyAlignment="1" applyProtection="1">
      <alignment horizontal="center" vertical="center" wrapText="1"/>
      <protection locked="0"/>
    </xf>
    <xf numFmtId="0" fontId="19" fillId="7" borderId="65" xfId="5" applyNumberFormat="1" applyFont="1" applyFill="1" applyBorder="1" applyAlignment="1" applyProtection="1">
      <alignment horizontal="center" vertical="center" wrapText="1"/>
      <protection locked="0"/>
    </xf>
    <xf numFmtId="0" fontId="19" fillId="7" borderId="0" xfId="5" applyNumberFormat="1" applyFont="1" applyFill="1" applyBorder="1" applyAlignment="1" applyProtection="1">
      <alignment horizontal="center" vertical="center" wrapText="1"/>
      <protection locked="0"/>
    </xf>
    <xf numFmtId="0" fontId="19" fillId="7" borderId="68" xfId="5" applyNumberFormat="1" applyFont="1" applyFill="1" applyBorder="1" applyAlignment="1" applyProtection="1">
      <alignment horizontal="center" vertical="center" wrapText="1"/>
      <protection locked="0"/>
    </xf>
    <xf numFmtId="0" fontId="19" fillId="7" borderId="69" xfId="5" applyNumberFormat="1" applyFont="1" applyFill="1" applyBorder="1" applyAlignment="1" applyProtection="1">
      <alignment horizontal="center" vertical="center" wrapText="1"/>
      <protection locked="0"/>
    </xf>
    <xf numFmtId="0" fontId="19" fillId="7" borderId="70" xfId="5" applyNumberFormat="1" applyFont="1" applyFill="1" applyBorder="1" applyAlignment="1" applyProtection="1">
      <alignment horizontal="center" vertical="center" wrapText="1"/>
      <protection locked="0"/>
    </xf>
    <xf numFmtId="0" fontId="19" fillId="7" borderId="71" xfId="5" applyNumberFormat="1" applyFont="1" applyFill="1" applyBorder="1" applyAlignment="1" applyProtection="1">
      <alignment horizontal="center" vertical="center" wrapText="1"/>
      <protection locked="0"/>
    </xf>
    <xf numFmtId="0" fontId="12" fillId="3" borderId="66" xfId="5" applyNumberFormat="1" applyFont="1" applyFill="1" applyBorder="1" applyAlignment="1" applyProtection="1">
      <alignment horizontal="center" vertical="center" wrapText="1"/>
      <protection locked="0"/>
    </xf>
    <xf numFmtId="0" fontId="12" fillId="3" borderId="67" xfId="5" applyNumberFormat="1" applyFont="1" applyFill="1" applyBorder="1" applyAlignment="1" applyProtection="1">
      <alignment horizontal="center" vertical="center" wrapText="1"/>
      <protection locked="0"/>
    </xf>
    <xf numFmtId="0" fontId="12" fillId="3" borderId="65" xfId="5" applyNumberFormat="1" applyFont="1" applyFill="1" applyBorder="1" applyAlignment="1" applyProtection="1">
      <alignment horizontal="center" vertical="center" wrapText="1"/>
      <protection locked="0"/>
    </xf>
    <xf numFmtId="0" fontId="12" fillId="3" borderId="68" xfId="5" applyNumberFormat="1" applyFont="1" applyFill="1" applyBorder="1" applyAlignment="1" applyProtection="1">
      <alignment horizontal="center" vertical="center" wrapText="1"/>
      <protection locked="0"/>
    </xf>
    <xf numFmtId="0" fontId="12" fillId="3" borderId="69" xfId="5" applyNumberFormat="1" applyFont="1" applyFill="1" applyBorder="1" applyAlignment="1" applyProtection="1">
      <alignment horizontal="center" vertical="center" wrapText="1"/>
      <protection locked="0"/>
    </xf>
    <xf numFmtId="0" fontId="12" fillId="3" borderId="71" xfId="5" applyNumberFormat="1" applyFont="1" applyFill="1" applyBorder="1" applyAlignment="1" applyProtection="1">
      <alignment horizontal="center" vertical="center" wrapText="1"/>
      <protection locked="0"/>
    </xf>
    <xf numFmtId="0" fontId="18" fillId="0" borderId="35" xfId="0" applyNumberFormat="1" applyFont="1" applyBorder="1" applyAlignment="1">
      <alignment horizontal="center" vertical="center"/>
    </xf>
    <xf numFmtId="0" fontId="18" fillId="0" borderId="36" xfId="0" applyNumberFormat="1" applyFont="1" applyBorder="1" applyAlignment="1">
      <alignment horizontal="center" vertical="center"/>
    </xf>
    <xf numFmtId="0" fontId="18" fillId="0" borderId="37" xfId="0" applyNumberFormat="1" applyFont="1" applyBorder="1" applyAlignment="1">
      <alignment horizontal="center" vertical="center"/>
    </xf>
    <xf numFmtId="0" fontId="18" fillId="0" borderId="38" xfId="0" applyNumberFormat="1" applyFont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/>
    </xf>
    <xf numFmtId="0" fontId="18" fillId="0" borderId="39" xfId="0" applyNumberFormat="1" applyFont="1" applyBorder="1" applyAlignment="1">
      <alignment horizontal="center" vertical="center"/>
    </xf>
    <xf numFmtId="0" fontId="18" fillId="0" borderId="40" xfId="0" applyNumberFormat="1" applyFont="1" applyBorder="1" applyAlignment="1">
      <alignment horizontal="center" vertical="center"/>
    </xf>
    <xf numFmtId="0" fontId="18" fillId="0" borderId="41" xfId="0" applyNumberFormat="1" applyFont="1" applyBorder="1" applyAlignment="1">
      <alignment horizontal="center" vertical="center"/>
    </xf>
    <xf numFmtId="0" fontId="18" fillId="0" borderId="42" xfId="0" applyNumberFormat="1" applyFont="1" applyBorder="1" applyAlignment="1">
      <alignment horizontal="center" vertical="center"/>
    </xf>
    <xf numFmtId="0" fontId="15" fillId="7" borderId="53" xfId="0" applyFont="1" applyFill="1" applyBorder="1" applyAlignment="1">
      <alignment horizontal="center" vertical="center" wrapText="1"/>
    </xf>
    <xf numFmtId="0" fontId="16" fillId="0" borderId="53" xfId="0" applyFont="1" applyBorder="1" applyAlignment="1">
      <alignment horizontal="left" vertical="center" wrapText="1"/>
    </xf>
    <xf numFmtId="0" fontId="16" fillId="3" borderId="53" xfId="0" applyNumberFormat="1" applyFont="1" applyFill="1" applyBorder="1" applyAlignment="1">
      <alignment horizontal="left" vertical="center" wrapText="1"/>
    </xf>
    <xf numFmtId="0" fontId="15" fillId="5" borderId="53" xfId="0" applyNumberFormat="1" applyFont="1" applyFill="1" applyBorder="1" applyAlignment="1">
      <alignment horizontal="center" vertical="center" wrapText="1"/>
    </xf>
    <xf numFmtId="0" fontId="15" fillId="5" borderId="26" xfId="5" applyNumberFormat="1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left" vertical="center" wrapText="1"/>
    </xf>
    <xf numFmtId="0" fontId="15" fillId="5" borderId="78" xfId="5" applyNumberFormat="1" applyFont="1" applyFill="1" applyBorder="1" applyAlignment="1" applyProtection="1">
      <alignment horizontal="center" vertical="center"/>
    </xf>
    <xf numFmtId="0" fontId="15" fillId="5" borderId="79" xfId="5" applyNumberFormat="1" applyFont="1" applyFill="1" applyBorder="1" applyAlignment="1" applyProtection="1">
      <alignment horizontal="center" vertical="center"/>
    </xf>
    <xf numFmtId="0" fontId="15" fillId="5" borderId="80" xfId="5" applyNumberFormat="1" applyFont="1" applyFill="1" applyBorder="1" applyAlignment="1" applyProtection="1">
      <alignment horizontal="center" vertical="center"/>
    </xf>
    <xf numFmtId="0" fontId="15" fillId="5" borderId="81" xfId="5" applyNumberFormat="1" applyFont="1" applyFill="1" applyBorder="1" applyAlignment="1" applyProtection="1">
      <alignment horizontal="center" vertical="center"/>
    </xf>
    <xf numFmtId="0" fontId="15" fillId="5" borderId="82" xfId="5" applyNumberFormat="1" applyFont="1" applyFill="1" applyBorder="1" applyAlignment="1" applyProtection="1">
      <alignment horizontal="center" vertical="center"/>
    </xf>
    <xf numFmtId="0" fontId="15" fillId="5" borderId="83" xfId="5" applyNumberFormat="1" applyFont="1" applyFill="1" applyBorder="1" applyAlignment="1" applyProtection="1">
      <alignment horizontal="center" vertical="center"/>
    </xf>
    <xf numFmtId="0" fontId="15" fillId="5" borderId="46" xfId="5" applyNumberFormat="1" applyFont="1" applyFill="1" applyBorder="1" applyAlignment="1" applyProtection="1">
      <alignment horizontal="center" vertical="center"/>
    </xf>
    <xf numFmtId="0" fontId="15" fillId="5" borderId="43" xfId="5" applyNumberFormat="1" applyFont="1" applyFill="1" applyBorder="1" applyAlignment="1" applyProtection="1">
      <alignment horizontal="center" vertical="center"/>
    </xf>
    <xf numFmtId="170" fontId="15" fillId="5" borderId="43" xfId="4" applyNumberFormat="1" applyFont="1" applyFill="1" applyBorder="1" applyAlignment="1">
      <alignment horizontal="center" vertical="center"/>
    </xf>
    <xf numFmtId="10" fontId="15" fillId="5" borderId="74" xfId="7" applyNumberFormat="1" applyFont="1" applyFill="1" applyBorder="1" applyAlignment="1">
      <alignment horizontal="center" vertical="center" wrapText="1"/>
    </xf>
    <xf numFmtId="10" fontId="15" fillId="5" borderId="75" xfId="7" applyNumberFormat="1" applyFont="1" applyFill="1" applyBorder="1" applyAlignment="1">
      <alignment horizontal="center" vertical="center" wrapText="1"/>
    </xf>
    <xf numFmtId="0" fontId="15" fillId="5" borderId="76" xfId="5" applyNumberFormat="1" applyFont="1" applyFill="1" applyBorder="1" applyAlignment="1">
      <alignment horizontal="center" vertical="center"/>
    </xf>
    <xf numFmtId="0" fontId="15" fillId="5" borderId="77" xfId="5" applyNumberFormat="1" applyFont="1" applyFill="1" applyBorder="1" applyAlignment="1">
      <alignment horizontal="center" vertical="center"/>
    </xf>
    <xf numFmtId="171" fontId="15" fillId="5" borderId="72" xfId="0" applyNumberFormat="1" applyFont="1" applyFill="1" applyBorder="1" applyAlignment="1">
      <alignment horizontal="center" vertical="center" wrapText="1"/>
    </xf>
    <xf numFmtId="171" fontId="15" fillId="5" borderId="73" xfId="0" applyNumberFormat="1" applyFont="1" applyFill="1" applyBorder="1" applyAlignment="1">
      <alignment horizontal="center" vertical="center" wrapText="1"/>
    </xf>
    <xf numFmtId="0" fontId="15" fillId="7" borderId="56" xfId="0" applyFont="1" applyFill="1" applyBorder="1" applyAlignment="1">
      <alignment horizontal="center" vertical="center" wrapText="1"/>
    </xf>
    <xf numFmtId="171" fontId="16" fillId="3" borderId="13" xfId="0" applyNumberFormat="1" applyFont="1" applyFill="1" applyBorder="1" applyAlignment="1">
      <alignment horizontal="center" vertical="center"/>
    </xf>
    <xf numFmtId="0" fontId="16" fillId="3" borderId="12" xfId="0" applyNumberFormat="1" applyFont="1" applyFill="1" applyBorder="1" applyAlignment="1">
      <alignment horizontal="center" vertical="center"/>
    </xf>
    <xf numFmtId="0" fontId="16" fillId="0" borderId="54" xfId="0" applyFont="1" applyBorder="1" applyAlignment="1">
      <alignment horizontal="left" vertical="center" wrapText="1"/>
    </xf>
    <xf numFmtId="0" fontId="15" fillId="5" borderId="1" xfId="0" applyNumberFormat="1" applyFont="1" applyFill="1" applyBorder="1" applyAlignment="1">
      <alignment horizontal="center" vertical="center" wrapText="1"/>
    </xf>
    <xf numFmtId="0" fontId="16" fillId="3" borderId="53" xfId="0" applyFont="1" applyFill="1" applyBorder="1" applyAlignment="1">
      <alignment horizontal="left" vertical="center" wrapText="1"/>
    </xf>
    <xf numFmtId="0" fontId="31" fillId="7" borderId="53" xfId="0" applyNumberFormat="1" applyFont="1" applyFill="1" applyBorder="1" applyAlignment="1">
      <alignment horizontal="center" vertical="center" wrapText="1"/>
    </xf>
    <xf numFmtId="0" fontId="18" fillId="3" borderId="88" xfId="5" applyNumberFormat="1" applyFont="1" applyFill="1" applyBorder="1" applyAlignment="1" applyProtection="1">
      <alignment horizontal="center" vertical="center" wrapText="1"/>
      <protection locked="0"/>
    </xf>
    <xf numFmtId="0" fontId="37" fillId="7" borderId="88" xfId="5" applyNumberFormat="1" applyFont="1" applyFill="1" applyBorder="1" applyAlignment="1" applyProtection="1">
      <alignment horizontal="center" vertical="center" wrapText="1"/>
      <protection locked="0"/>
    </xf>
    <xf numFmtId="0" fontId="18" fillId="3" borderId="89" xfId="5" applyNumberFormat="1" applyFont="1" applyFill="1" applyBorder="1" applyAlignment="1" applyProtection="1">
      <alignment horizontal="center" vertical="center" wrapText="1"/>
      <protection locked="0"/>
    </xf>
    <xf numFmtId="0" fontId="15" fillId="4" borderId="13" xfId="0" applyNumberFormat="1" applyFont="1" applyFill="1" applyBorder="1" applyAlignment="1">
      <alignment horizontal="center" vertical="center"/>
    </xf>
    <xf numFmtId="0" fontId="15" fillId="4" borderId="12" xfId="0" applyNumberFormat="1" applyFont="1" applyFill="1" applyBorder="1" applyAlignment="1">
      <alignment horizontal="center" vertical="center"/>
    </xf>
    <xf numFmtId="0" fontId="15" fillId="4" borderId="90" xfId="0" applyNumberFormat="1" applyFont="1" applyFill="1" applyBorder="1" applyAlignment="1">
      <alignment horizontal="center" vertical="center" wrapText="1"/>
    </xf>
    <xf numFmtId="0" fontId="15" fillId="4" borderId="91" xfId="0" applyNumberFormat="1" applyFont="1" applyFill="1" applyBorder="1" applyAlignment="1">
      <alignment horizontal="center" vertical="center" wrapText="1"/>
    </xf>
    <xf numFmtId="0" fontId="15" fillId="4" borderId="92" xfId="0" applyNumberFormat="1" applyFont="1" applyFill="1" applyBorder="1" applyAlignment="1">
      <alignment horizontal="center" vertical="center" wrapText="1"/>
    </xf>
    <xf numFmtId="4" fontId="16" fillId="0" borderId="53" xfId="0" applyNumberFormat="1" applyFont="1" applyFill="1" applyBorder="1" applyAlignment="1">
      <alignment horizontal="left" vertical="center" wrapText="1"/>
    </xf>
    <xf numFmtId="0" fontId="15" fillId="4" borderId="1" xfId="0" applyNumberFormat="1" applyFont="1" applyFill="1" applyBorder="1" applyAlignment="1">
      <alignment horizontal="center" vertical="center"/>
    </xf>
    <xf numFmtId="0" fontId="17" fillId="3" borderId="87" xfId="5" applyNumberFormat="1" applyFont="1" applyFill="1" applyBorder="1" applyAlignment="1" applyProtection="1">
      <alignment horizontal="center" vertical="center" wrapText="1"/>
      <protection locked="0"/>
    </xf>
    <xf numFmtId="0" fontId="17" fillId="3" borderId="93" xfId="5" applyNumberFormat="1" applyFont="1" applyFill="1" applyBorder="1" applyAlignment="1" applyProtection="1">
      <alignment horizontal="center" vertical="center" wrapText="1"/>
      <protection locked="0"/>
    </xf>
    <xf numFmtId="0" fontId="17" fillId="3" borderId="94" xfId="5" applyNumberFormat="1" applyFont="1" applyFill="1" applyBorder="1" applyAlignment="1" applyProtection="1">
      <alignment horizontal="center" vertical="center" wrapText="1"/>
      <protection locked="0"/>
    </xf>
    <xf numFmtId="0" fontId="34" fillId="0" borderId="49" xfId="0" applyNumberFormat="1" applyFont="1" applyBorder="1" applyAlignment="1">
      <alignment horizontal="center" vertical="center" wrapText="1"/>
    </xf>
    <xf numFmtId="0" fontId="34" fillId="0" borderId="25" xfId="0" applyNumberFormat="1" applyFont="1" applyBorder="1" applyAlignment="1">
      <alignment horizontal="center" vertical="center" wrapText="1"/>
    </xf>
    <xf numFmtId="0" fontId="34" fillId="0" borderId="50" xfId="0" applyNumberFormat="1" applyFont="1" applyBorder="1" applyAlignment="1">
      <alignment horizontal="center" vertical="center" wrapText="1"/>
    </xf>
    <xf numFmtId="0" fontId="34" fillId="0" borderId="84" xfId="0" applyNumberFormat="1" applyFont="1" applyBorder="1" applyAlignment="1">
      <alignment horizontal="center" vertical="center" wrapText="1"/>
    </xf>
    <xf numFmtId="0" fontId="34" fillId="0" borderId="85" xfId="0" applyNumberFormat="1" applyFont="1" applyBorder="1" applyAlignment="1">
      <alignment horizontal="center" vertical="center" wrapText="1"/>
    </xf>
    <xf numFmtId="0" fontId="34" fillId="0" borderId="86" xfId="0" applyNumberFormat="1" applyFont="1" applyBorder="1" applyAlignment="1">
      <alignment horizontal="center" vertical="center" wrapText="1"/>
    </xf>
    <xf numFmtId="0" fontId="16" fillId="0" borderId="56" xfId="0" applyFont="1" applyBorder="1" applyAlignment="1">
      <alignment horizontal="left" vertical="center" wrapText="1"/>
    </xf>
    <xf numFmtId="0" fontId="18" fillId="3" borderId="87" xfId="5" applyNumberFormat="1" applyFont="1" applyFill="1" applyBorder="1" applyAlignment="1" applyProtection="1">
      <alignment horizontal="center" vertical="center" wrapText="1"/>
      <protection locked="0"/>
    </xf>
    <xf numFmtId="0" fontId="18" fillId="3" borderId="57" xfId="5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NumberFormat="1" applyFont="1" applyFill="1" applyBorder="1" applyAlignment="1">
      <alignment horizontal="center" vertical="center"/>
    </xf>
    <xf numFmtId="0" fontId="17" fillId="9" borderId="44" xfId="0" applyNumberFormat="1" applyFont="1" applyFill="1" applyBorder="1" applyAlignment="1">
      <alignment horizontal="center" vertical="center" wrapText="1"/>
    </xf>
    <xf numFmtId="0" fontId="17" fillId="9" borderId="45" xfId="0" applyNumberFormat="1" applyFont="1" applyFill="1" applyBorder="1" applyAlignment="1">
      <alignment horizontal="center" vertical="center" wrapText="1"/>
    </xf>
    <xf numFmtId="0" fontId="17" fillId="9" borderId="47" xfId="0" applyNumberFormat="1" applyFont="1" applyFill="1" applyBorder="1" applyAlignment="1">
      <alignment horizontal="center" vertical="center" wrapText="1"/>
    </xf>
    <xf numFmtId="0" fontId="17" fillId="9" borderId="26" xfId="0" applyNumberFormat="1" applyFont="1" applyFill="1" applyBorder="1" applyAlignment="1">
      <alignment horizontal="center" vertical="center" wrapText="1"/>
    </xf>
    <xf numFmtId="0" fontId="17" fillId="9" borderId="0" xfId="0" applyNumberFormat="1" applyFont="1" applyFill="1" applyBorder="1" applyAlignment="1">
      <alignment horizontal="center" vertical="center" wrapText="1"/>
    </xf>
    <xf numFmtId="0" fontId="17" fillId="9" borderId="46" xfId="0" applyNumberFormat="1" applyFont="1" applyFill="1" applyBorder="1" applyAlignment="1">
      <alignment horizontal="center" vertical="center" wrapText="1"/>
    </xf>
    <xf numFmtId="0" fontId="17" fillId="9" borderId="27" xfId="0" applyNumberFormat="1" applyFont="1" applyFill="1" applyBorder="1" applyAlignment="1">
      <alignment horizontal="center" vertical="center" wrapText="1"/>
    </xf>
    <xf numFmtId="0" fontId="17" fillId="9" borderId="24" xfId="0" applyNumberFormat="1" applyFont="1" applyFill="1" applyBorder="1" applyAlignment="1">
      <alignment horizontal="center" vertical="center" wrapText="1"/>
    </xf>
    <xf numFmtId="0" fontId="17" fillId="9" borderId="48" xfId="0" applyNumberFormat="1" applyFont="1" applyFill="1" applyBorder="1" applyAlignment="1">
      <alignment horizontal="center" vertical="center" wrapText="1"/>
    </xf>
    <xf numFmtId="0" fontId="18" fillId="0" borderId="44" xfId="0" applyNumberFormat="1" applyFont="1" applyBorder="1" applyAlignment="1">
      <alignment horizontal="center" vertical="center" wrapText="1"/>
    </xf>
    <xf numFmtId="0" fontId="18" fillId="0" borderId="45" xfId="0" applyNumberFormat="1" applyFont="1" applyBorder="1" applyAlignment="1">
      <alignment horizontal="center" vertical="center" wrapText="1"/>
    </xf>
    <xf numFmtId="0" fontId="18" fillId="0" borderId="47" xfId="0" applyNumberFormat="1" applyFont="1" applyBorder="1" applyAlignment="1">
      <alignment horizontal="center" vertical="center" wrapText="1"/>
    </xf>
    <xf numFmtId="0" fontId="18" fillId="0" borderId="26" xfId="0" applyNumberFormat="1" applyFont="1" applyBorder="1" applyAlignment="1">
      <alignment horizontal="center" vertical="center" wrapText="1"/>
    </xf>
    <xf numFmtId="0" fontId="18" fillId="0" borderId="0" xfId="0" applyNumberFormat="1" applyFont="1" applyBorder="1" applyAlignment="1">
      <alignment horizontal="center" vertical="center" wrapText="1"/>
    </xf>
    <xf numFmtId="0" fontId="18" fillId="0" borderId="46" xfId="0" applyNumberFormat="1" applyFont="1" applyBorder="1" applyAlignment="1">
      <alignment horizontal="center" vertical="center" wrapText="1"/>
    </xf>
    <xf numFmtId="0" fontId="18" fillId="0" borderId="27" xfId="0" applyNumberFormat="1" applyFont="1" applyBorder="1" applyAlignment="1">
      <alignment horizontal="center" vertical="center" wrapText="1"/>
    </xf>
    <xf numFmtId="0" fontId="18" fillId="0" borderId="24" xfId="0" applyNumberFormat="1" applyFont="1" applyBorder="1" applyAlignment="1">
      <alignment horizontal="center" vertical="center" wrapText="1"/>
    </xf>
    <xf numFmtId="0" fontId="18" fillId="0" borderId="48" xfId="0" applyNumberFormat="1" applyFont="1" applyBorder="1" applyAlignment="1">
      <alignment horizontal="center" vertical="center" wrapText="1"/>
    </xf>
    <xf numFmtId="0" fontId="15" fillId="4" borderId="11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 wrapText="1"/>
    </xf>
  </cellXfs>
  <cellStyles count="8">
    <cellStyle name="Euro" xfId="1"/>
    <cellStyle name="Euro 2" xfId="2"/>
    <cellStyle name="Millares 2" xfId="3"/>
    <cellStyle name="Moneda" xfId="4" builtinId="4"/>
    <cellStyle name="Normal" xfId="0" builtinId="0"/>
    <cellStyle name="Normal 2" xfId="5"/>
    <cellStyle name="Normal 2 2" xfId="6"/>
    <cellStyle name="Porcentaje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200" b="1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CUMPLIMIENTO DEL PRESUPUESTO 2021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presupuesto!$D$60</c:f>
              <c:strCache>
                <c:ptCount val="1"/>
                <c:pt idx="0">
                  <c:v>PROGRAMADO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presupuesto!$C$61:$C$62</c:f>
              <c:strCache>
                <c:ptCount val="2"/>
                <c:pt idx="0">
                  <c:v>Enero a Junio de 2021</c:v>
                </c:pt>
                <c:pt idx="1">
                  <c:v>Julio a Diciembre de 2021</c:v>
                </c:pt>
              </c:strCache>
            </c:strRef>
          </c:cat>
          <c:val>
            <c:numRef>
              <c:f>presupuesto!$D$61:$D$62</c:f>
              <c:numCache>
                <c:formatCode>_("$"\ * #,##0_);_("$"\ * \(#,##0\);_("$"\ * "-"??_);_(@_)</c:formatCode>
                <c:ptCount val="2"/>
                <c:pt idx="0">
                  <c:v>21242000</c:v>
                </c:pt>
                <c:pt idx="1">
                  <c:v>22534000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92-48B1-9A50-E48761AC7E5B}"/>
            </c:ext>
          </c:extLst>
        </c:ser>
        <c:ser>
          <c:idx val="2"/>
          <c:order val="1"/>
          <c:tx>
            <c:strRef>
              <c:f>presupuesto!$F$60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rgbClr val="00FF00"/>
            </a:solidFill>
            <a:ln w="25400">
              <a:noFill/>
            </a:ln>
          </c:spPr>
          <c:invertIfNegative val="0"/>
          <c:cat>
            <c:strRef>
              <c:f>presupuesto!$C$61:$C$62</c:f>
              <c:strCache>
                <c:ptCount val="2"/>
                <c:pt idx="0">
                  <c:v>Enero a Junio de 2021</c:v>
                </c:pt>
                <c:pt idx="1">
                  <c:v>Julio a Diciembre de 2021</c:v>
                </c:pt>
              </c:strCache>
            </c:strRef>
          </c:cat>
          <c:val>
            <c:numRef>
              <c:f>presupuesto!$F$61:$F$62</c:f>
              <c:numCache>
                <c:formatCode>_("$"\ * #,##0_);_("$"\ * \(#,##0\);_("$"\ * "-"??_);_(@_)</c:formatCode>
                <c:ptCount val="2"/>
                <c:pt idx="0">
                  <c:v>19381713</c:v>
                </c:pt>
                <c:pt idx="1">
                  <c:v>20248000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92-48B1-9A50-E48761AC7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5624240"/>
        <c:axId val="206568272"/>
        <c:axId val="0"/>
      </c:bar3DChart>
      <c:catAx>
        <c:axId val="20562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2000" b="1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06568272"/>
        <c:crosses val="autoZero"/>
        <c:auto val="1"/>
        <c:lblAlgn val="ctr"/>
        <c:lblOffset val="100"/>
        <c:noMultiLvlLbl val="0"/>
      </c:catAx>
      <c:valAx>
        <c:axId val="20656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_);_(&quot;$&quot;\ * \(#,##0\);_(&quot;$&quot;\ 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800" b="1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05624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55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</c:legendEntry>
      <c:legendEntry>
        <c:idx val="1"/>
        <c:txPr>
          <a:bodyPr/>
          <a:lstStyle/>
          <a:p>
            <a:pPr>
              <a:defRPr sz="155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</c:legendEntry>
      <c:layout>
        <c:manualLayout>
          <c:xMode val="edge"/>
          <c:yMode val="edge"/>
          <c:x val="0.91222136053374692"/>
          <c:y val="0.49517241379310345"/>
          <c:w val="8.3414180761193238E-2"/>
          <c:h val="9.655172413793103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550" b="0" i="0" u="none" strike="noStrike" baseline="0">
              <a:solidFill>
                <a:srgbClr val="FFFFFF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4</xdr:row>
      <xdr:rowOff>47625</xdr:rowOff>
    </xdr:from>
    <xdr:to>
      <xdr:col>2</xdr:col>
      <xdr:colOff>590550</xdr:colOff>
      <xdr:row>8</xdr:row>
      <xdr:rowOff>85725</xdr:rowOff>
    </xdr:to>
    <xdr:pic>
      <xdr:nvPicPr>
        <xdr:cNvPr id="1600" name="Imagen 1">
          <a:extLst>
            <a:ext uri="{FF2B5EF4-FFF2-40B4-BE49-F238E27FC236}">
              <a16:creationId xmlns:a16="http://schemas.microsoft.com/office/drawing/2014/main" id="{27A7EEF0-52D4-4F4C-A3F3-046E6A5A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762000"/>
          <a:ext cx="8191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161925</xdr:rowOff>
    </xdr:from>
    <xdr:to>
      <xdr:col>1</xdr:col>
      <xdr:colOff>523875</xdr:colOff>
      <xdr:row>2</xdr:row>
      <xdr:rowOff>647700</xdr:rowOff>
    </xdr:to>
    <xdr:pic>
      <xdr:nvPicPr>
        <xdr:cNvPr id="562869" name="Imagen 5">
          <a:extLst>
            <a:ext uri="{FF2B5EF4-FFF2-40B4-BE49-F238E27FC236}">
              <a16:creationId xmlns:a16="http://schemas.microsoft.com/office/drawing/2014/main" id="{6A565831-792B-4596-B144-916030BCE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61925"/>
          <a:ext cx="2371725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266700</xdr:colOff>
      <xdr:row>62</xdr:row>
      <xdr:rowOff>190500</xdr:rowOff>
    </xdr:from>
    <xdr:to>
      <xdr:col>21</xdr:col>
      <xdr:colOff>571500</xdr:colOff>
      <xdr:row>67</xdr:row>
      <xdr:rowOff>590550</xdr:rowOff>
    </xdr:to>
    <xdr:graphicFrame macro="">
      <xdr:nvGraphicFramePr>
        <xdr:cNvPr id="562870" name="Gráfico 1">
          <a:extLst>
            <a:ext uri="{FF2B5EF4-FFF2-40B4-BE49-F238E27FC236}">
              <a16:creationId xmlns:a16="http://schemas.microsoft.com/office/drawing/2014/main" id="{0EB6349F-7117-47D0-9017-561C0329F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19</xdr:col>
      <xdr:colOff>1629834</xdr:colOff>
      <xdr:row>69</xdr:row>
      <xdr:rowOff>105833</xdr:rowOff>
    </xdr:from>
    <xdr:to>
      <xdr:col>23</xdr:col>
      <xdr:colOff>486835</xdr:colOff>
      <xdr:row>74</xdr:row>
      <xdr:rowOff>148166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786B64-5C12-4565-AC83-07B8612EC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16001" y="39221833"/>
          <a:ext cx="5947834" cy="127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317499</xdr:colOff>
      <xdr:row>72</xdr:row>
      <xdr:rowOff>211666</xdr:rowOff>
    </xdr:from>
    <xdr:to>
      <xdr:col>8</xdr:col>
      <xdr:colOff>508000</xdr:colOff>
      <xdr:row>74</xdr:row>
      <xdr:rowOff>212456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F56C0BB-AA20-41A1-917D-AA291451C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6832" y="39962666"/>
          <a:ext cx="2159001" cy="593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1"/>
  <sheetViews>
    <sheetView workbookViewId="0">
      <selection activeCell="M14" sqref="M14"/>
    </sheetView>
  </sheetViews>
  <sheetFormatPr baseColWidth="10" defaultColWidth="11.42578125" defaultRowHeight="14.25" x14ac:dyDescent="0.2"/>
  <cols>
    <col min="1" max="1" width="6.28515625" style="1" customWidth="1"/>
    <col min="2" max="2" width="5.5703125" style="1" bestFit="1" customWidth="1"/>
    <col min="3" max="3" width="34.42578125" style="1" customWidth="1"/>
    <col min="4" max="4" width="8.42578125" style="1" bestFit="1" customWidth="1"/>
    <col min="5" max="5" width="6.42578125" style="1" bestFit="1" customWidth="1"/>
    <col min="6" max="6" width="9.5703125" style="1" bestFit="1" customWidth="1"/>
    <col min="7" max="7" width="11.42578125" style="1"/>
    <col min="8" max="8" width="13" style="3" customWidth="1"/>
    <col min="9" max="9" width="13.28515625" style="3" customWidth="1"/>
    <col min="10" max="10" width="18.85546875" style="1" customWidth="1"/>
    <col min="11" max="11" width="13.140625" style="1" customWidth="1"/>
    <col min="12" max="16384" width="11.42578125" style="1"/>
  </cols>
  <sheetData>
    <row r="1" spans="2:11" s="3" customFormat="1" x14ac:dyDescent="0.2"/>
    <row r="2" spans="2:11" ht="15" customHeight="1" x14ac:dyDescent="0.2">
      <c r="B2" s="244" t="s">
        <v>54</v>
      </c>
      <c r="C2" s="245"/>
      <c r="D2" s="245"/>
      <c r="E2" s="245"/>
      <c r="F2" s="245"/>
      <c r="G2" s="245"/>
      <c r="H2" s="245"/>
      <c r="I2" s="245"/>
      <c r="J2" s="245"/>
      <c r="K2" s="246"/>
    </row>
    <row r="3" spans="2:11" ht="14.25" customHeight="1" x14ac:dyDescent="0.2">
      <c r="B3" s="247"/>
      <c r="C3" s="248"/>
      <c r="D3" s="248"/>
      <c r="E3" s="248"/>
      <c r="F3" s="248"/>
      <c r="G3" s="248"/>
      <c r="H3" s="248"/>
      <c r="I3" s="248"/>
      <c r="J3" s="248"/>
      <c r="K3" s="249"/>
    </row>
    <row r="4" spans="2:11" ht="12.75" customHeight="1" x14ac:dyDescent="0.2">
      <c r="B4" s="250"/>
      <c r="C4" s="251"/>
      <c r="D4" s="251"/>
      <c r="E4" s="251"/>
      <c r="F4" s="251"/>
      <c r="G4" s="251"/>
      <c r="H4" s="251"/>
      <c r="I4" s="251"/>
      <c r="J4" s="251"/>
      <c r="K4" s="252"/>
    </row>
    <row r="5" spans="2:11" ht="14.25" customHeight="1" x14ac:dyDescent="0.2">
      <c r="B5" s="253" t="s">
        <v>43</v>
      </c>
      <c r="C5" s="254"/>
      <c r="D5" s="254"/>
      <c r="E5" s="254"/>
      <c r="F5" s="254"/>
      <c r="G5" s="254"/>
      <c r="H5" s="254"/>
      <c r="I5" s="254"/>
      <c r="J5" s="254"/>
      <c r="K5" s="255"/>
    </row>
    <row r="6" spans="2:11" x14ac:dyDescent="0.2">
      <c r="B6" s="256"/>
      <c r="C6" s="257"/>
      <c r="D6" s="257"/>
      <c r="E6" s="257"/>
      <c r="F6" s="257"/>
      <c r="G6" s="257"/>
      <c r="H6" s="257"/>
      <c r="I6" s="257"/>
      <c r="J6" s="257"/>
      <c r="K6" s="258"/>
    </row>
    <row r="7" spans="2:11" ht="6.75" customHeight="1" x14ac:dyDescent="0.2">
      <c r="B7" s="256"/>
      <c r="C7" s="257"/>
      <c r="D7" s="257"/>
      <c r="E7" s="257"/>
      <c r="F7" s="257"/>
      <c r="G7" s="257"/>
      <c r="H7" s="257"/>
      <c r="I7" s="257"/>
      <c r="J7" s="257"/>
      <c r="K7" s="258"/>
    </row>
    <row r="8" spans="2:11" x14ac:dyDescent="0.2">
      <c r="B8" s="256"/>
      <c r="C8" s="257"/>
      <c r="D8" s="257"/>
      <c r="E8" s="257"/>
      <c r="F8" s="257"/>
      <c r="G8" s="257"/>
      <c r="H8" s="257"/>
      <c r="I8" s="257"/>
      <c r="J8" s="257"/>
      <c r="K8" s="258"/>
    </row>
    <row r="9" spans="2:11" ht="10.5" customHeight="1" x14ac:dyDescent="0.2">
      <c r="B9" s="259"/>
      <c r="C9" s="260"/>
      <c r="D9" s="260"/>
      <c r="E9" s="260"/>
      <c r="F9" s="260"/>
      <c r="G9" s="260"/>
      <c r="H9" s="260"/>
      <c r="I9" s="260"/>
      <c r="J9" s="260"/>
      <c r="K9" s="261"/>
    </row>
    <row r="10" spans="2:11" x14ac:dyDescent="0.2">
      <c r="B10" s="235"/>
      <c r="C10" s="236"/>
      <c r="D10" s="236"/>
      <c r="E10" s="236"/>
      <c r="F10" s="236"/>
      <c r="G10" s="236"/>
      <c r="H10" s="236"/>
      <c r="I10" s="236"/>
      <c r="J10" s="236"/>
      <c r="K10" s="237"/>
    </row>
    <row r="11" spans="2:11" ht="27.75" customHeight="1" x14ac:dyDescent="0.2">
      <c r="B11" s="44" t="s">
        <v>1</v>
      </c>
      <c r="C11" s="44" t="s">
        <v>0</v>
      </c>
      <c r="D11" s="44" t="s">
        <v>2</v>
      </c>
      <c r="E11" s="44" t="s">
        <v>3</v>
      </c>
      <c r="F11" s="45" t="s">
        <v>4</v>
      </c>
      <c r="G11" s="47" t="s">
        <v>52</v>
      </c>
      <c r="H11" s="52" t="s">
        <v>51</v>
      </c>
      <c r="I11" s="53" t="s">
        <v>53</v>
      </c>
      <c r="J11" s="233" t="s">
        <v>42</v>
      </c>
      <c r="K11" s="234"/>
    </row>
    <row r="12" spans="2:11" x14ac:dyDescent="0.2">
      <c r="B12" s="23">
        <v>1</v>
      </c>
      <c r="C12" s="21" t="s">
        <v>5</v>
      </c>
      <c r="D12" s="20"/>
      <c r="E12" s="20"/>
      <c r="F12" s="24"/>
      <c r="G12" s="22">
        <f>SUM(G13:G16)</f>
        <v>1845000</v>
      </c>
      <c r="H12" s="4">
        <v>2000000</v>
      </c>
      <c r="I12" s="46">
        <f>(G12/H12)*100</f>
        <v>92.25</v>
      </c>
      <c r="J12" s="262"/>
      <c r="K12" s="263"/>
    </row>
    <row r="13" spans="2:11" x14ac:dyDescent="0.2">
      <c r="B13" s="26" t="s">
        <v>6</v>
      </c>
      <c r="C13" s="25" t="s">
        <v>7</v>
      </c>
      <c r="D13" s="27" t="s">
        <v>8</v>
      </c>
      <c r="E13" s="27">
        <v>9</v>
      </c>
      <c r="F13" s="28">
        <v>25000</v>
      </c>
      <c r="G13" s="29">
        <f>F13*E13*2</f>
        <v>450000</v>
      </c>
      <c r="H13" s="49"/>
      <c r="I13" s="46"/>
      <c r="J13" s="242"/>
      <c r="K13" s="243"/>
    </row>
    <row r="14" spans="2:11" x14ac:dyDescent="0.2">
      <c r="B14" s="10" t="s">
        <v>9</v>
      </c>
      <c r="C14" s="11" t="s">
        <v>10</v>
      </c>
      <c r="D14" s="12" t="s">
        <v>8</v>
      </c>
      <c r="E14" s="12">
        <v>9</v>
      </c>
      <c r="F14" s="13">
        <v>25000</v>
      </c>
      <c r="G14" s="14">
        <f>F14*E14</f>
        <v>225000</v>
      </c>
      <c r="H14" s="49"/>
      <c r="I14" s="46"/>
      <c r="J14" s="242"/>
      <c r="K14" s="243"/>
    </row>
    <row r="15" spans="2:11" x14ac:dyDescent="0.2">
      <c r="B15" s="10" t="s">
        <v>11</v>
      </c>
      <c r="C15" s="11" t="s">
        <v>12</v>
      </c>
      <c r="D15" s="12" t="s">
        <v>8</v>
      </c>
      <c r="E15" s="12"/>
      <c r="F15" s="11"/>
      <c r="G15" s="14">
        <v>1000000</v>
      </c>
      <c r="H15" s="49"/>
      <c r="I15" s="46"/>
      <c r="J15" s="242"/>
      <c r="K15" s="243"/>
    </row>
    <row r="16" spans="2:11" x14ac:dyDescent="0.2">
      <c r="B16" s="15" t="s">
        <v>13</v>
      </c>
      <c r="C16" s="16" t="s">
        <v>14</v>
      </c>
      <c r="D16" s="17"/>
      <c r="E16" s="17">
        <v>2</v>
      </c>
      <c r="F16" s="18">
        <v>85000</v>
      </c>
      <c r="G16" s="19">
        <f>F16*E16</f>
        <v>170000</v>
      </c>
      <c r="H16" s="49"/>
      <c r="I16" s="46"/>
      <c r="J16" s="242"/>
      <c r="K16" s="243"/>
    </row>
    <row r="17" spans="2:11" x14ac:dyDescent="0.2">
      <c r="B17" s="23">
        <v>2</v>
      </c>
      <c r="C17" s="21" t="s">
        <v>15</v>
      </c>
      <c r="D17" s="20"/>
      <c r="E17" s="20"/>
      <c r="F17" s="24"/>
      <c r="G17" s="4">
        <f>+G18</f>
        <v>1000000</v>
      </c>
      <c r="H17" s="4">
        <v>2000000</v>
      </c>
      <c r="I17" s="46">
        <f>(G17/H17)*100</f>
        <v>50</v>
      </c>
      <c r="J17" s="242"/>
      <c r="K17" s="243"/>
    </row>
    <row r="18" spans="2:11" x14ac:dyDescent="0.2">
      <c r="B18" s="31" t="s">
        <v>16</v>
      </c>
      <c r="C18" s="32" t="s">
        <v>17</v>
      </c>
      <c r="D18" s="30"/>
      <c r="E18" s="30"/>
      <c r="F18" s="32"/>
      <c r="G18" s="33">
        <v>1000000</v>
      </c>
      <c r="H18" s="49"/>
      <c r="I18" s="46"/>
      <c r="J18" s="242"/>
      <c r="K18" s="243"/>
    </row>
    <row r="19" spans="2:11" x14ac:dyDescent="0.2">
      <c r="B19" s="23">
        <v>3</v>
      </c>
      <c r="C19" s="21" t="s">
        <v>18</v>
      </c>
      <c r="D19" s="20"/>
      <c r="E19" s="20"/>
      <c r="F19" s="24"/>
      <c r="G19" s="4">
        <f>SUM(G20:G23)</f>
        <v>3092500</v>
      </c>
      <c r="H19" s="4">
        <v>3500000</v>
      </c>
      <c r="I19" s="46">
        <f>(G19/H19)*100</f>
        <v>88.357142857142861</v>
      </c>
      <c r="J19" s="242"/>
      <c r="K19" s="243"/>
    </row>
    <row r="20" spans="2:11" x14ac:dyDescent="0.2">
      <c r="B20" s="6" t="s">
        <v>19</v>
      </c>
      <c r="C20" s="7" t="s">
        <v>20</v>
      </c>
      <c r="D20" s="8" t="s">
        <v>8</v>
      </c>
      <c r="E20" s="8">
        <v>6</v>
      </c>
      <c r="F20" s="34">
        <v>300000</v>
      </c>
      <c r="G20" s="9">
        <f>F20*E20</f>
        <v>1800000</v>
      </c>
      <c r="H20" s="49"/>
      <c r="I20" s="46"/>
      <c r="J20" s="242"/>
      <c r="K20" s="243"/>
    </row>
    <row r="21" spans="2:11" x14ac:dyDescent="0.2">
      <c r="B21" s="10" t="s">
        <v>21</v>
      </c>
      <c r="C21" s="11" t="s">
        <v>22</v>
      </c>
      <c r="D21" s="12"/>
      <c r="E21" s="12">
        <v>10</v>
      </c>
      <c r="F21" s="35">
        <v>15250</v>
      </c>
      <c r="G21" s="36">
        <f>+E21*F21</f>
        <v>152500</v>
      </c>
      <c r="H21" s="50"/>
      <c r="I21" s="46"/>
      <c r="J21" s="242"/>
      <c r="K21" s="243"/>
    </row>
    <row r="22" spans="2:11" x14ac:dyDescent="0.2">
      <c r="B22" s="10" t="s">
        <v>23</v>
      </c>
      <c r="C22" s="11" t="s">
        <v>24</v>
      </c>
      <c r="D22" s="12"/>
      <c r="E22" s="12">
        <v>2</v>
      </c>
      <c r="F22" s="35">
        <v>80000</v>
      </c>
      <c r="G22" s="14">
        <v>140000</v>
      </c>
      <c r="H22" s="49"/>
      <c r="I22" s="46"/>
      <c r="J22" s="240"/>
      <c r="K22" s="241"/>
    </row>
    <row r="23" spans="2:11" s="3" customFormat="1" x14ac:dyDescent="0.2">
      <c r="B23" s="15" t="s">
        <v>50</v>
      </c>
      <c r="C23" s="16" t="s">
        <v>44</v>
      </c>
      <c r="D23" s="17"/>
      <c r="E23" s="17"/>
      <c r="F23" s="37"/>
      <c r="G23" s="19">
        <v>1000000</v>
      </c>
      <c r="H23" s="49"/>
      <c r="I23" s="46"/>
      <c r="J23" s="242"/>
      <c r="K23" s="243"/>
    </row>
    <row r="24" spans="2:11" x14ac:dyDescent="0.2">
      <c r="B24" s="23">
        <v>4</v>
      </c>
      <c r="C24" s="21" t="s">
        <v>25</v>
      </c>
      <c r="D24" s="20"/>
      <c r="E24" s="20"/>
      <c r="F24" s="24"/>
      <c r="G24" s="4">
        <f>SUM(G25)</f>
        <v>500000</v>
      </c>
      <c r="H24" s="4">
        <v>1000000</v>
      </c>
      <c r="I24" s="46">
        <f>(G24/H24)*100</f>
        <v>50</v>
      </c>
      <c r="J24" s="240"/>
      <c r="K24" s="241"/>
    </row>
    <row r="25" spans="2:11" ht="18.75" customHeight="1" x14ac:dyDescent="0.2">
      <c r="B25" s="31" t="s">
        <v>26</v>
      </c>
      <c r="C25" s="32" t="s">
        <v>27</v>
      </c>
      <c r="D25" s="30"/>
      <c r="E25" s="30">
        <v>2</v>
      </c>
      <c r="F25" s="37">
        <v>250000</v>
      </c>
      <c r="G25" s="33">
        <f>+E25*F25</f>
        <v>500000</v>
      </c>
      <c r="H25" s="49"/>
      <c r="I25" s="46"/>
      <c r="J25" s="240"/>
      <c r="K25" s="241"/>
    </row>
    <row r="26" spans="2:11" x14ac:dyDescent="0.2">
      <c r="B26" s="23">
        <v>5</v>
      </c>
      <c r="C26" s="21" t="s">
        <v>28</v>
      </c>
      <c r="D26" s="20"/>
      <c r="E26" s="20"/>
      <c r="F26" s="24"/>
      <c r="G26" s="4">
        <f>SUM(G27:G29)</f>
        <v>3540000</v>
      </c>
      <c r="H26" s="4">
        <v>3000000</v>
      </c>
      <c r="I26" s="46">
        <f>(G26/H26)*100</f>
        <v>118</v>
      </c>
      <c r="J26" s="240"/>
      <c r="K26" s="241"/>
    </row>
    <row r="27" spans="2:11" x14ac:dyDescent="0.2">
      <c r="B27" s="6" t="s">
        <v>29</v>
      </c>
      <c r="C27" s="7" t="s">
        <v>30</v>
      </c>
      <c r="D27" s="8"/>
      <c r="E27" s="8"/>
      <c r="F27" s="7"/>
      <c r="G27" s="9">
        <v>500000</v>
      </c>
      <c r="H27" s="49"/>
      <c r="I27" s="46"/>
      <c r="J27" s="240"/>
      <c r="K27" s="241"/>
    </row>
    <row r="28" spans="2:11" x14ac:dyDescent="0.2">
      <c r="B28" s="10" t="s">
        <v>31</v>
      </c>
      <c r="C28" s="11" t="s">
        <v>32</v>
      </c>
      <c r="D28" s="12" t="s">
        <v>33</v>
      </c>
      <c r="E28" s="12">
        <v>6</v>
      </c>
      <c r="F28" s="13">
        <v>400000</v>
      </c>
      <c r="G28" s="14">
        <f>F28*E28</f>
        <v>2400000</v>
      </c>
      <c r="H28" s="49"/>
      <c r="I28" s="46"/>
      <c r="J28" s="240"/>
      <c r="K28" s="241"/>
    </row>
    <row r="29" spans="2:11" x14ac:dyDescent="0.2">
      <c r="B29" s="15" t="s">
        <v>34</v>
      </c>
      <c r="C29" s="16" t="s">
        <v>35</v>
      </c>
      <c r="D29" s="17" t="s">
        <v>36</v>
      </c>
      <c r="E29" s="17">
        <v>8</v>
      </c>
      <c r="F29" s="18">
        <v>80000</v>
      </c>
      <c r="G29" s="19">
        <f>F29*E29</f>
        <v>640000</v>
      </c>
      <c r="H29" s="49"/>
      <c r="I29" s="46"/>
      <c r="J29" s="240"/>
      <c r="K29" s="241"/>
    </row>
    <row r="30" spans="2:11" x14ac:dyDescent="0.2">
      <c r="B30" s="23">
        <v>6</v>
      </c>
      <c r="C30" s="21" t="s">
        <v>37</v>
      </c>
      <c r="D30" s="20"/>
      <c r="E30" s="20"/>
      <c r="F30" s="24"/>
      <c r="G30" s="5">
        <f>SUM(G31:G33)</f>
        <v>44000000</v>
      </c>
      <c r="H30" s="4">
        <v>50000000</v>
      </c>
      <c r="I30" s="46">
        <f>(G30/H30)*100</f>
        <v>88</v>
      </c>
      <c r="J30" s="240"/>
      <c r="K30" s="241"/>
    </row>
    <row r="31" spans="2:11" x14ac:dyDescent="0.2">
      <c r="B31" s="6" t="s">
        <v>38</v>
      </c>
      <c r="C31" s="7" t="s">
        <v>46</v>
      </c>
      <c r="D31" s="8" t="s">
        <v>36</v>
      </c>
      <c r="E31" s="8">
        <v>12</v>
      </c>
      <c r="F31" s="48">
        <v>3000000</v>
      </c>
      <c r="G31" s="9">
        <f>+F31*E31</f>
        <v>36000000</v>
      </c>
      <c r="H31" s="49"/>
      <c r="I31" s="46"/>
      <c r="J31" s="240"/>
      <c r="K31" s="241"/>
    </row>
    <row r="32" spans="2:11" s="3" customFormat="1" x14ac:dyDescent="0.2">
      <c r="B32" s="10" t="s">
        <v>48</v>
      </c>
      <c r="C32" s="11" t="s">
        <v>45</v>
      </c>
      <c r="D32" s="12"/>
      <c r="E32" s="12"/>
      <c r="F32" s="13"/>
      <c r="G32" s="14">
        <v>7000000</v>
      </c>
      <c r="H32" s="49"/>
      <c r="I32" s="46"/>
      <c r="J32" s="240"/>
      <c r="K32" s="241"/>
    </row>
    <row r="33" spans="2:16" s="3" customFormat="1" x14ac:dyDescent="0.2">
      <c r="B33" s="15" t="s">
        <v>49</v>
      </c>
      <c r="C33" s="16" t="s">
        <v>47</v>
      </c>
      <c r="D33" s="17"/>
      <c r="E33" s="17"/>
      <c r="F33" s="18"/>
      <c r="G33" s="19">
        <v>1000000</v>
      </c>
      <c r="H33" s="49"/>
      <c r="I33" s="46"/>
      <c r="J33" s="238"/>
      <c r="K33" s="239"/>
    </row>
    <row r="34" spans="2:16" ht="15" customHeight="1" x14ac:dyDescent="0.2">
      <c r="B34" s="23"/>
      <c r="C34" s="21" t="s">
        <v>39</v>
      </c>
      <c r="D34" s="20"/>
      <c r="E34" s="20"/>
      <c r="F34" s="24"/>
      <c r="G34" s="4">
        <f>G26+G24+G19+G17+G12+G30</f>
        <v>53977500</v>
      </c>
      <c r="H34" s="4"/>
      <c r="I34" s="46"/>
      <c r="J34" s="232" t="s">
        <v>55</v>
      </c>
      <c r="K34" s="232"/>
    </row>
    <row r="35" spans="2:16" ht="15" customHeight="1" x14ac:dyDescent="0.2">
      <c r="B35" s="31"/>
      <c r="C35" s="32" t="s">
        <v>40</v>
      </c>
      <c r="D35" s="30"/>
      <c r="E35" s="30"/>
      <c r="F35" s="32"/>
      <c r="G35" s="33">
        <f>G34*0.05</f>
        <v>2698875</v>
      </c>
      <c r="H35" s="51">
        <v>3000000</v>
      </c>
      <c r="I35" s="46">
        <f>(G35/H35)*100</f>
        <v>89.962500000000006</v>
      </c>
      <c r="J35" s="232"/>
      <c r="K35" s="232"/>
    </row>
    <row r="36" spans="2:16" ht="15" customHeight="1" x14ac:dyDescent="0.2">
      <c r="B36" s="23"/>
      <c r="C36" s="21" t="s">
        <v>41</v>
      </c>
      <c r="D36" s="20"/>
      <c r="E36" s="20"/>
      <c r="F36" s="24"/>
      <c r="G36" s="4">
        <f>G35+G34</f>
        <v>56676375</v>
      </c>
      <c r="H36" s="4">
        <f>SUM(H12:H35)</f>
        <v>64500000</v>
      </c>
      <c r="I36" s="46">
        <f>(G36/H36)*100</f>
        <v>87.870348837209306</v>
      </c>
      <c r="J36" s="232"/>
      <c r="K36" s="232"/>
    </row>
    <row r="38" spans="2:16" s="3" customFormat="1" x14ac:dyDescent="0.2"/>
    <row r="39" spans="2:16" s="2" customFormat="1" ht="15" customHeight="1" x14ac:dyDescent="0.2">
      <c r="C39" s="41"/>
      <c r="D39" s="42"/>
      <c r="E39" s="38"/>
      <c r="F39" s="38"/>
      <c r="J39" s="38"/>
    </row>
    <row r="40" spans="2:16" s="40" customFormat="1" ht="10.5" x14ac:dyDescent="0.15">
      <c r="C40" s="43"/>
      <c r="D40" s="39"/>
      <c r="E40" s="43"/>
      <c r="F40" s="43"/>
      <c r="G40" s="39"/>
      <c r="H40" s="39"/>
      <c r="I40" s="39"/>
      <c r="J40" s="43"/>
    </row>
    <row r="41" spans="2:16" s="2" customFormat="1" x14ac:dyDescent="0.2"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</row>
  </sheetData>
  <mergeCells count="27">
    <mergeCell ref="J18:K18"/>
    <mergeCell ref="J22:K22"/>
    <mergeCell ref="J23:K23"/>
    <mergeCell ref="B2:K4"/>
    <mergeCell ref="J14:K14"/>
    <mergeCell ref="J15:K15"/>
    <mergeCell ref="J16:K16"/>
    <mergeCell ref="J17:K17"/>
    <mergeCell ref="B5:K9"/>
    <mergeCell ref="J12:K12"/>
    <mergeCell ref="J13:K13"/>
    <mergeCell ref="J34:K36"/>
    <mergeCell ref="J11:K11"/>
    <mergeCell ref="B10:K10"/>
    <mergeCell ref="J33:K33"/>
    <mergeCell ref="J27:K27"/>
    <mergeCell ref="J29:K29"/>
    <mergeCell ref="J30:K30"/>
    <mergeCell ref="J31:K31"/>
    <mergeCell ref="J28:K28"/>
    <mergeCell ref="J32:K32"/>
    <mergeCell ref="J26:K26"/>
    <mergeCell ref="J21:K21"/>
    <mergeCell ref="J24:K24"/>
    <mergeCell ref="J25:K25"/>
    <mergeCell ref="J19:K19"/>
    <mergeCell ref="J20:K20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7"/>
  <sheetViews>
    <sheetView showGridLines="0" tabSelected="1" view="pageBreakPreview" zoomScale="30" zoomScaleNormal="30" zoomScaleSheetLayoutView="30" workbookViewId="0">
      <pane ySplit="8" topLeftCell="A9" activePane="bottomLeft" state="frozen"/>
      <selection activeCell="D1" sqref="D1"/>
      <selection pane="bottomLeft" activeCell="B19" sqref="B19:C19"/>
    </sheetView>
  </sheetViews>
  <sheetFormatPr baseColWidth="10" defaultColWidth="11.42578125" defaultRowHeight="16.5" x14ac:dyDescent="0.25"/>
  <cols>
    <col min="1" max="1" width="34.5703125" style="82" customWidth="1"/>
    <col min="2" max="2" width="21.140625" style="63" customWidth="1"/>
    <col min="3" max="3" width="55.85546875" style="63" customWidth="1"/>
    <col min="4" max="4" width="29.85546875" style="63" customWidth="1"/>
    <col min="5" max="5" width="24.140625" style="55" customWidth="1"/>
    <col min="6" max="6" width="28.85546875" style="56" customWidth="1"/>
    <col min="7" max="7" width="26.42578125" style="56" customWidth="1"/>
    <col min="8" max="8" width="28.28515625" style="55" customWidth="1"/>
    <col min="9" max="9" width="25" style="55" customWidth="1"/>
    <col min="10" max="10" width="28" style="55" customWidth="1"/>
    <col min="11" max="11" width="26.140625" style="55" customWidth="1"/>
    <col min="12" max="12" width="26.85546875" style="55" customWidth="1"/>
    <col min="13" max="13" width="25.85546875" style="55" customWidth="1"/>
    <col min="14" max="14" width="27.42578125" style="55" customWidth="1"/>
    <col min="15" max="15" width="28.28515625" style="55" customWidth="1"/>
    <col min="16" max="16" width="24.5703125" style="55" customWidth="1"/>
    <col min="17" max="17" width="24.42578125" style="55" customWidth="1"/>
    <col min="18" max="18" width="25.85546875" style="55" customWidth="1"/>
    <col min="19" max="19" width="25" style="55" customWidth="1"/>
    <col min="20" max="20" width="25.85546875" style="55" customWidth="1"/>
    <col min="21" max="21" width="26.42578125" style="55" customWidth="1"/>
    <col min="22" max="23" width="24.5703125" style="55" customWidth="1"/>
    <col min="24" max="24" width="25.85546875" style="55" customWidth="1"/>
    <col min="25" max="25" width="25.5703125" style="55" customWidth="1"/>
    <col min="26" max="26" width="28.42578125" style="55" customWidth="1"/>
    <col min="27" max="27" width="26.42578125" style="55" customWidth="1"/>
    <col min="28" max="28" width="26.5703125" style="62" customWidth="1"/>
    <col min="29" max="29" width="26.42578125" style="60" customWidth="1"/>
    <col min="30" max="30" width="22.5703125" style="54" customWidth="1"/>
    <col min="31" max="33" width="11.42578125" style="54"/>
    <col min="34" max="106" width="11.42578125" style="70"/>
    <col min="107" max="16384" width="11.42578125" style="54"/>
  </cols>
  <sheetData>
    <row r="1" spans="1:106" ht="57.75" customHeight="1" x14ac:dyDescent="0.25">
      <c r="A1" s="283"/>
      <c r="B1" s="284"/>
      <c r="C1" s="274" t="s">
        <v>142</v>
      </c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6"/>
      <c r="AB1" s="326" t="s">
        <v>82</v>
      </c>
      <c r="AC1" s="326"/>
      <c r="AD1" s="326"/>
    </row>
    <row r="2" spans="1:106" ht="37.5" customHeight="1" x14ac:dyDescent="0.25">
      <c r="A2" s="285"/>
      <c r="B2" s="286"/>
      <c r="C2" s="277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9"/>
      <c r="AB2" s="327" t="s">
        <v>134</v>
      </c>
      <c r="AC2" s="327"/>
      <c r="AD2" s="327"/>
    </row>
    <row r="3" spans="1:106" ht="60" customHeight="1" x14ac:dyDescent="0.25">
      <c r="A3" s="287"/>
      <c r="B3" s="288"/>
      <c r="C3" s="280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2"/>
      <c r="AB3" s="326" t="s">
        <v>143</v>
      </c>
      <c r="AC3" s="326"/>
      <c r="AD3" s="328"/>
      <c r="AE3" s="203"/>
    </row>
    <row r="4" spans="1:106" ht="22.15" customHeight="1" thickBot="1" x14ac:dyDescent="0.3">
      <c r="A4" s="89"/>
      <c r="B4" s="80"/>
      <c r="C4" s="80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5"/>
      <c r="AC4" s="66"/>
      <c r="AD4" s="202"/>
    </row>
    <row r="5" spans="1:106" s="98" customFormat="1" ht="31.5" customHeight="1" thickBot="1" x14ac:dyDescent="0.3">
      <c r="A5" s="184" t="s">
        <v>125</v>
      </c>
      <c r="B5" s="346">
        <v>2021</v>
      </c>
      <c r="C5" s="347"/>
      <c r="D5" s="342" t="s">
        <v>141</v>
      </c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4"/>
      <c r="AB5" s="206"/>
      <c r="AC5" s="207"/>
      <c r="AD5" s="208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</row>
    <row r="6" spans="1:106" s="98" customFormat="1" ht="31.5" customHeight="1" thickBot="1" x14ac:dyDescent="0.3">
      <c r="A6" s="336" t="s">
        <v>133</v>
      </c>
      <c r="B6" s="337"/>
      <c r="C6" s="338"/>
      <c r="D6" s="339" t="s">
        <v>61</v>
      </c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340"/>
      <c r="R6" s="340"/>
      <c r="S6" s="340"/>
      <c r="T6" s="340"/>
      <c r="U6" s="340"/>
      <c r="V6" s="340"/>
      <c r="W6" s="340"/>
      <c r="X6" s="340"/>
      <c r="Y6" s="340"/>
      <c r="Z6" s="340"/>
      <c r="AA6" s="340"/>
      <c r="AB6" s="340"/>
      <c r="AC6" s="340"/>
      <c r="AD6" s="341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</row>
    <row r="7" spans="1:106" s="98" customFormat="1" ht="31.5" customHeight="1" thickBot="1" x14ac:dyDescent="0.3">
      <c r="A7" s="304" t="s">
        <v>57</v>
      </c>
      <c r="B7" s="305"/>
      <c r="C7" s="306"/>
      <c r="D7" s="310" t="s">
        <v>62</v>
      </c>
      <c r="E7" s="311"/>
      <c r="F7" s="312" t="s">
        <v>63</v>
      </c>
      <c r="G7" s="312"/>
      <c r="H7" s="273" t="s">
        <v>64</v>
      </c>
      <c r="I7" s="273"/>
      <c r="J7" s="273" t="s">
        <v>65</v>
      </c>
      <c r="K7" s="273"/>
      <c r="L7" s="273" t="s">
        <v>66</v>
      </c>
      <c r="M7" s="273"/>
      <c r="N7" s="273" t="s">
        <v>67</v>
      </c>
      <c r="O7" s="273"/>
      <c r="P7" s="273" t="s">
        <v>68</v>
      </c>
      <c r="Q7" s="273"/>
      <c r="R7" s="273" t="s">
        <v>69</v>
      </c>
      <c r="S7" s="273"/>
      <c r="T7" s="273" t="s">
        <v>70</v>
      </c>
      <c r="U7" s="273"/>
      <c r="V7" s="273" t="s">
        <v>71</v>
      </c>
      <c r="W7" s="302"/>
      <c r="X7" s="315" t="s">
        <v>72</v>
      </c>
      <c r="Y7" s="316"/>
      <c r="Z7" s="315" t="s">
        <v>73</v>
      </c>
      <c r="AA7" s="316"/>
      <c r="AB7" s="317" t="s">
        <v>121</v>
      </c>
      <c r="AC7" s="313" t="s">
        <v>122</v>
      </c>
      <c r="AD7" s="313" t="s">
        <v>92</v>
      </c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</row>
    <row r="8" spans="1:106" s="98" customFormat="1" ht="36.75" customHeight="1" thickBot="1" x14ac:dyDescent="0.3">
      <c r="A8" s="307"/>
      <c r="B8" s="308"/>
      <c r="C8" s="309"/>
      <c r="D8" s="183" t="s">
        <v>74</v>
      </c>
      <c r="E8" s="181" t="s">
        <v>75</v>
      </c>
      <c r="F8" s="179" t="s">
        <v>76</v>
      </c>
      <c r="G8" s="179" t="s">
        <v>75</v>
      </c>
      <c r="H8" s="177" t="s">
        <v>76</v>
      </c>
      <c r="I8" s="177" t="s">
        <v>75</v>
      </c>
      <c r="J8" s="177" t="s">
        <v>76</v>
      </c>
      <c r="K8" s="177" t="s">
        <v>75</v>
      </c>
      <c r="L8" s="177" t="s">
        <v>76</v>
      </c>
      <c r="M8" s="177" t="s">
        <v>75</v>
      </c>
      <c r="N8" s="177" t="s">
        <v>76</v>
      </c>
      <c r="O8" s="177" t="s">
        <v>75</v>
      </c>
      <c r="P8" s="177" t="s">
        <v>76</v>
      </c>
      <c r="Q8" s="177" t="s">
        <v>75</v>
      </c>
      <c r="R8" s="177" t="s">
        <v>76</v>
      </c>
      <c r="S8" s="177" t="s">
        <v>75</v>
      </c>
      <c r="T8" s="177" t="s">
        <v>76</v>
      </c>
      <c r="U8" s="177" t="s">
        <v>75</v>
      </c>
      <c r="V8" s="177" t="s">
        <v>76</v>
      </c>
      <c r="W8" s="177" t="s">
        <v>75</v>
      </c>
      <c r="X8" s="177" t="s">
        <v>76</v>
      </c>
      <c r="Y8" s="177" t="s">
        <v>75</v>
      </c>
      <c r="Z8" s="177" t="s">
        <v>76</v>
      </c>
      <c r="AA8" s="177" t="s">
        <v>75</v>
      </c>
      <c r="AB8" s="318"/>
      <c r="AC8" s="314"/>
      <c r="AD8" s="314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</row>
    <row r="9" spans="1:106" s="100" customFormat="1" ht="60" customHeight="1" x14ac:dyDescent="0.25">
      <c r="A9" s="319" t="s">
        <v>87</v>
      </c>
      <c r="B9" s="345" t="s">
        <v>136</v>
      </c>
      <c r="C9" s="345"/>
      <c r="D9" s="182">
        <v>30000</v>
      </c>
      <c r="E9" s="180">
        <v>30000</v>
      </c>
      <c r="F9" s="182">
        <v>30000</v>
      </c>
      <c r="G9" s="178"/>
      <c r="H9" s="182">
        <v>30000</v>
      </c>
      <c r="I9" s="182">
        <v>30000</v>
      </c>
      <c r="J9" s="182">
        <v>30000</v>
      </c>
      <c r="K9" s="182">
        <v>30000</v>
      </c>
      <c r="L9" s="182">
        <v>30000</v>
      </c>
      <c r="M9" s="182">
        <v>30000</v>
      </c>
      <c r="N9" s="182">
        <v>30000</v>
      </c>
      <c r="O9" s="182">
        <v>30000</v>
      </c>
      <c r="P9" s="182">
        <v>30000</v>
      </c>
      <c r="Q9" s="182">
        <v>30000</v>
      </c>
      <c r="R9" s="182">
        <v>30000</v>
      </c>
      <c r="S9" s="182">
        <v>30000</v>
      </c>
      <c r="T9" s="182">
        <v>30000</v>
      </c>
      <c r="U9" s="182">
        <v>30000</v>
      </c>
      <c r="V9" s="182">
        <v>30000</v>
      </c>
      <c r="W9" s="182">
        <v>30000</v>
      </c>
      <c r="X9" s="182">
        <v>30000</v>
      </c>
      <c r="Y9" s="182">
        <v>30000</v>
      </c>
      <c r="Z9" s="182">
        <v>30000</v>
      </c>
      <c r="AA9" s="176">
        <v>0</v>
      </c>
      <c r="AB9" s="175">
        <f>D9+F9+H9+J9+L9+N9+P9+R9+T9+V9+X9+Z9</f>
        <v>360000</v>
      </c>
      <c r="AC9" s="174">
        <f>E9+G9+I9+K9+M9+O9+Q9+S9+U9+W9+Y9+AA9</f>
        <v>300000</v>
      </c>
      <c r="AD9" s="173">
        <f>AC9/AB9*100</f>
        <v>83.333333333333343</v>
      </c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</row>
    <row r="10" spans="1:106" s="100" customFormat="1" ht="51" customHeight="1" x14ac:dyDescent="0.25">
      <c r="A10" s="298"/>
      <c r="B10" s="299" t="s">
        <v>130</v>
      </c>
      <c r="C10" s="299"/>
      <c r="D10" s="110">
        <v>0</v>
      </c>
      <c r="E10" s="111">
        <v>0</v>
      </c>
      <c r="F10" s="112">
        <v>0</v>
      </c>
      <c r="G10" s="115">
        <v>0</v>
      </c>
      <c r="H10" s="116">
        <v>0</v>
      </c>
      <c r="I10" s="117">
        <v>52100</v>
      </c>
      <c r="J10" s="116">
        <v>600000</v>
      </c>
      <c r="K10" s="209"/>
      <c r="L10" s="114">
        <v>0</v>
      </c>
      <c r="M10" s="118">
        <v>0</v>
      </c>
      <c r="N10" s="114">
        <v>0</v>
      </c>
      <c r="O10" s="119">
        <v>0</v>
      </c>
      <c r="P10" s="120">
        <v>0</v>
      </c>
      <c r="Q10" s="119">
        <v>0</v>
      </c>
      <c r="R10" s="116">
        <v>600000</v>
      </c>
      <c r="S10" s="116">
        <v>600000</v>
      </c>
      <c r="T10" s="120">
        <v>0</v>
      </c>
      <c r="U10" s="121">
        <v>0</v>
      </c>
      <c r="V10" s="120">
        <v>0</v>
      </c>
      <c r="W10" s="121">
        <v>0</v>
      </c>
      <c r="X10" s="122">
        <v>0</v>
      </c>
      <c r="Y10" s="121">
        <v>0</v>
      </c>
      <c r="Z10" s="116">
        <v>600000</v>
      </c>
      <c r="AA10" s="116">
        <v>600000</v>
      </c>
      <c r="AB10" s="123">
        <f>D10+F10+H10+J10+L10+N10+P10+R10+T10+V10+X10+Z10</f>
        <v>1800000</v>
      </c>
      <c r="AC10" s="124">
        <f>E10+G10+I10+K10+M10+O10+Q10+S10+U10+W10+Y10+AA10</f>
        <v>1252100</v>
      </c>
      <c r="AD10" s="125">
        <f>AC10/AB10*100</f>
        <v>69.561111111111103</v>
      </c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</row>
    <row r="11" spans="1:106" s="100" customFormat="1" ht="26.1" customHeight="1" x14ac:dyDescent="0.25">
      <c r="A11" s="301" t="s">
        <v>89</v>
      </c>
      <c r="B11" s="301"/>
      <c r="C11" s="301"/>
      <c r="D11" s="113">
        <f>SUM(D9:D10)</f>
        <v>30000</v>
      </c>
      <c r="E11" s="113">
        <f t="shared" ref="E11:AA11" si="0">SUM(E9:E10)</f>
        <v>30000</v>
      </c>
      <c r="F11" s="113">
        <f t="shared" si="0"/>
        <v>30000</v>
      </c>
      <c r="G11" s="113">
        <f t="shared" si="0"/>
        <v>0</v>
      </c>
      <c r="H11" s="113">
        <f t="shared" si="0"/>
        <v>30000</v>
      </c>
      <c r="I11" s="113">
        <f t="shared" si="0"/>
        <v>82100</v>
      </c>
      <c r="J11" s="113">
        <f t="shared" si="0"/>
        <v>630000</v>
      </c>
      <c r="K11" s="113">
        <f t="shared" si="0"/>
        <v>30000</v>
      </c>
      <c r="L11" s="205">
        <f t="shared" si="0"/>
        <v>30000</v>
      </c>
      <c r="M11" s="113">
        <f>SUM(M9:M10)</f>
        <v>30000</v>
      </c>
      <c r="N11" s="204">
        <f t="shared" si="0"/>
        <v>30000</v>
      </c>
      <c r="O11" s="113">
        <f t="shared" si="0"/>
        <v>30000</v>
      </c>
      <c r="P11" s="113">
        <f t="shared" si="0"/>
        <v>30000</v>
      </c>
      <c r="Q11" s="113">
        <f t="shared" si="0"/>
        <v>30000</v>
      </c>
      <c r="R11" s="113">
        <f t="shared" si="0"/>
        <v>630000</v>
      </c>
      <c r="S11" s="113">
        <f t="shared" si="0"/>
        <v>630000</v>
      </c>
      <c r="T11" s="113">
        <f t="shared" si="0"/>
        <v>30000</v>
      </c>
      <c r="U11" s="113">
        <f t="shared" si="0"/>
        <v>30000</v>
      </c>
      <c r="V11" s="113">
        <f t="shared" si="0"/>
        <v>30000</v>
      </c>
      <c r="W11" s="113">
        <f t="shared" si="0"/>
        <v>30000</v>
      </c>
      <c r="X11" s="113">
        <f t="shared" si="0"/>
        <v>30000</v>
      </c>
      <c r="Y11" s="113">
        <f t="shared" si="0"/>
        <v>30000</v>
      </c>
      <c r="Z11" s="113">
        <f t="shared" si="0"/>
        <v>630000</v>
      </c>
      <c r="AA11" s="113">
        <f t="shared" si="0"/>
        <v>600000</v>
      </c>
      <c r="AB11" s="126">
        <f>SUM(AB9:AB10)</f>
        <v>2160000</v>
      </c>
      <c r="AC11" s="126">
        <f>SUM(AC9:AC10)</f>
        <v>1552100</v>
      </c>
      <c r="AD11" s="127">
        <f>AVERAGE(AD9:AD10)</f>
        <v>76.447222222222223</v>
      </c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1"/>
    </row>
    <row r="12" spans="1:106" s="100" customFormat="1" ht="48" customHeight="1" x14ac:dyDescent="0.25">
      <c r="A12" s="298" t="s">
        <v>93</v>
      </c>
      <c r="B12" s="299" t="s">
        <v>112</v>
      </c>
      <c r="C12" s="299"/>
      <c r="D12" s="110">
        <v>40000</v>
      </c>
      <c r="E12" s="111">
        <v>40000</v>
      </c>
      <c r="F12" s="110">
        <v>40000</v>
      </c>
      <c r="G12" s="115"/>
      <c r="H12" s="110">
        <v>40000</v>
      </c>
      <c r="I12" s="209"/>
      <c r="J12" s="110">
        <v>40000</v>
      </c>
      <c r="K12" s="117"/>
      <c r="L12" s="110">
        <v>40000</v>
      </c>
      <c r="M12" s="115"/>
      <c r="N12" s="110">
        <v>40000</v>
      </c>
      <c r="O12" s="115"/>
      <c r="P12" s="110">
        <v>40000</v>
      </c>
      <c r="Q12" s="115"/>
      <c r="R12" s="110">
        <v>40000</v>
      </c>
      <c r="S12" s="110">
        <v>40000</v>
      </c>
      <c r="T12" s="110">
        <v>40000</v>
      </c>
      <c r="U12" s="115"/>
      <c r="V12" s="110">
        <v>40000</v>
      </c>
      <c r="W12" s="115"/>
      <c r="X12" s="110">
        <v>40000</v>
      </c>
      <c r="Y12" s="110">
        <v>40000</v>
      </c>
      <c r="Z12" s="110">
        <v>40000</v>
      </c>
      <c r="AA12" s="119"/>
      <c r="AB12" s="123">
        <f t="shared" ref="AB12:AB17" si="1">D12+F12+H12+J12+L12+N12+P12+R12+T12+V12+X12+Z12</f>
        <v>480000</v>
      </c>
      <c r="AC12" s="124">
        <f t="shared" ref="AC12:AC17" si="2">E12+G12+I12+K12+M12+O12+Q12+S12+U12+W12+Y12+AA12</f>
        <v>120000</v>
      </c>
      <c r="AD12" s="125">
        <f t="shared" ref="AD12:AD17" si="3">AC12/AB12*100</f>
        <v>25</v>
      </c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  <c r="CY12" s="101"/>
      <c r="CZ12" s="101"/>
      <c r="DA12" s="101"/>
      <c r="DB12" s="101"/>
    </row>
    <row r="13" spans="1:106" s="100" customFormat="1" ht="40.5" customHeight="1" x14ac:dyDescent="0.25">
      <c r="A13" s="298"/>
      <c r="B13" s="299" t="s">
        <v>147</v>
      </c>
      <c r="C13" s="299"/>
      <c r="D13" s="110">
        <v>0</v>
      </c>
      <c r="E13" s="111">
        <v>0</v>
      </c>
      <c r="F13" s="110">
        <v>40000</v>
      </c>
      <c r="G13" s="115">
        <v>0</v>
      </c>
      <c r="H13" s="116">
        <v>0</v>
      </c>
      <c r="I13" s="117">
        <v>0</v>
      </c>
      <c r="J13" s="116"/>
      <c r="K13" s="117"/>
      <c r="L13" s="120">
        <v>0</v>
      </c>
      <c r="M13" s="128">
        <v>0</v>
      </c>
      <c r="N13" s="120">
        <v>0</v>
      </c>
      <c r="O13" s="128">
        <v>0</v>
      </c>
      <c r="P13" s="120">
        <v>0</v>
      </c>
      <c r="Q13" s="119">
        <v>0</v>
      </c>
      <c r="R13" s="110">
        <v>40000</v>
      </c>
      <c r="S13" s="110">
        <v>40000</v>
      </c>
      <c r="T13" s="120">
        <v>0</v>
      </c>
      <c r="U13" s="121">
        <v>0</v>
      </c>
      <c r="V13" s="120">
        <v>0</v>
      </c>
      <c r="W13" s="121">
        <v>0</v>
      </c>
      <c r="X13" s="122">
        <v>0</v>
      </c>
      <c r="Y13" s="121">
        <v>0</v>
      </c>
      <c r="Z13" s="120">
        <v>0</v>
      </c>
      <c r="AA13" s="119">
        <v>0</v>
      </c>
      <c r="AB13" s="123">
        <f>D13+F13+H13+J13+L13+N13+P13+R13+T13+V13+X13+Z13</f>
        <v>80000</v>
      </c>
      <c r="AC13" s="124">
        <f>E13+G13+I13+K13+M13+O13+Q13+S13+U13+W13+Y13+AA13</f>
        <v>40000</v>
      </c>
      <c r="AD13" s="125">
        <f t="shared" si="3"/>
        <v>50</v>
      </c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</row>
    <row r="14" spans="1:106" s="100" customFormat="1" ht="51" customHeight="1" x14ac:dyDescent="0.25">
      <c r="A14" s="298"/>
      <c r="B14" s="299" t="s">
        <v>118</v>
      </c>
      <c r="C14" s="299"/>
      <c r="D14" s="110">
        <v>0</v>
      </c>
      <c r="E14" s="111">
        <v>0</v>
      </c>
      <c r="F14" s="114">
        <v>0</v>
      </c>
      <c r="G14" s="115">
        <v>0</v>
      </c>
      <c r="H14" s="116">
        <v>40000</v>
      </c>
      <c r="I14" s="209"/>
      <c r="J14" s="116">
        <v>0</v>
      </c>
      <c r="K14" s="117">
        <v>0</v>
      </c>
      <c r="L14" s="120">
        <v>0</v>
      </c>
      <c r="M14" s="128">
        <v>0</v>
      </c>
      <c r="N14" s="120">
        <v>0</v>
      </c>
      <c r="O14" s="128">
        <v>0</v>
      </c>
      <c r="P14" s="120">
        <v>0</v>
      </c>
      <c r="Q14" s="119">
        <v>0</v>
      </c>
      <c r="R14" s="120">
        <v>0</v>
      </c>
      <c r="S14" s="121">
        <v>0</v>
      </c>
      <c r="T14" s="120">
        <v>0</v>
      </c>
      <c r="U14" s="121">
        <v>0</v>
      </c>
      <c r="V14" s="120">
        <v>0</v>
      </c>
      <c r="W14" s="121">
        <v>0</v>
      </c>
      <c r="X14" s="122">
        <v>0</v>
      </c>
      <c r="Y14" s="121">
        <v>0</v>
      </c>
      <c r="Z14" s="120">
        <v>0</v>
      </c>
      <c r="AA14" s="119">
        <v>0</v>
      </c>
      <c r="AB14" s="123">
        <f>D14+F14+H14+J14+L14+N14+P14+R14+T14+V14+X14+Z14</f>
        <v>40000</v>
      </c>
      <c r="AC14" s="124">
        <f>E14+G14+I14+K14+M14+O14+Q14+S14+U14+W14+Y14+AA14</f>
        <v>0</v>
      </c>
      <c r="AD14" s="125">
        <f t="shared" si="3"/>
        <v>0</v>
      </c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</row>
    <row r="15" spans="1:106" s="100" customFormat="1" ht="30" customHeight="1" x14ac:dyDescent="0.25">
      <c r="A15" s="298"/>
      <c r="B15" s="299" t="s">
        <v>111</v>
      </c>
      <c r="C15" s="299"/>
      <c r="D15" s="110">
        <v>0</v>
      </c>
      <c r="E15" s="111">
        <v>0</v>
      </c>
      <c r="F15" s="112">
        <v>0</v>
      </c>
      <c r="G15" s="115">
        <v>0</v>
      </c>
      <c r="H15" s="116">
        <v>0</v>
      </c>
      <c r="I15" s="117">
        <v>0</v>
      </c>
      <c r="J15" s="116">
        <v>0</v>
      </c>
      <c r="K15" s="117">
        <v>0</v>
      </c>
      <c r="L15" s="114">
        <v>300000</v>
      </c>
      <c r="M15" s="114">
        <v>300000</v>
      </c>
      <c r="N15" s="120">
        <v>0</v>
      </c>
      <c r="O15" s="128">
        <v>0</v>
      </c>
      <c r="P15" s="120">
        <v>0</v>
      </c>
      <c r="Q15" s="119">
        <v>0</v>
      </c>
      <c r="R15" s="120">
        <v>0</v>
      </c>
      <c r="S15" s="121">
        <v>0</v>
      </c>
      <c r="T15" s="120">
        <v>0</v>
      </c>
      <c r="U15" s="121">
        <v>0</v>
      </c>
      <c r="V15" s="120">
        <v>0</v>
      </c>
      <c r="W15" s="121">
        <v>0</v>
      </c>
      <c r="X15" s="122">
        <v>0</v>
      </c>
      <c r="Y15" s="121">
        <v>0</v>
      </c>
      <c r="Z15" s="120">
        <v>0</v>
      </c>
      <c r="AA15" s="119">
        <v>0</v>
      </c>
      <c r="AB15" s="123">
        <f t="shared" si="1"/>
        <v>300000</v>
      </c>
      <c r="AC15" s="124">
        <f t="shared" si="2"/>
        <v>300000</v>
      </c>
      <c r="AD15" s="125">
        <f t="shared" si="3"/>
        <v>100</v>
      </c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</row>
    <row r="16" spans="1:106" s="100" customFormat="1" ht="73.5" customHeight="1" x14ac:dyDescent="0.25">
      <c r="A16" s="298"/>
      <c r="B16" s="299" t="s">
        <v>105</v>
      </c>
      <c r="C16" s="299"/>
      <c r="D16" s="110">
        <v>0</v>
      </c>
      <c r="E16" s="111">
        <v>0</v>
      </c>
      <c r="F16" s="112">
        <v>0</v>
      </c>
      <c r="G16" s="115">
        <v>0</v>
      </c>
      <c r="H16" s="116">
        <v>0</v>
      </c>
      <c r="I16" s="117">
        <v>0</v>
      </c>
      <c r="J16" s="116">
        <v>0</v>
      </c>
      <c r="K16" s="117">
        <v>0</v>
      </c>
      <c r="L16" s="114">
        <v>200000</v>
      </c>
      <c r="M16" s="114">
        <v>200000</v>
      </c>
      <c r="N16" s="120">
        <v>0</v>
      </c>
      <c r="O16" s="128">
        <v>0</v>
      </c>
      <c r="P16" s="120">
        <v>0</v>
      </c>
      <c r="Q16" s="119">
        <v>0</v>
      </c>
      <c r="R16" s="120">
        <v>0</v>
      </c>
      <c r="S16" s="121">
        <v>0</v>
      </c>
      <c r="T16" s="120">
        <v>0</v>
      </c>
      <c r="U16" s="121">
        <v>0</v>
      </c>
      <c r="V16" s="120">
        <v>0</v>
      </c>
      <c r="W16" s="121">
        <v>0</v>
      </c>
      <c r="X16" s="122">
        <v>0</v>
      </c>
      <c r="Y16" s="121">
        <v>0</v>
      </c>
      <c r="Z16" s="120">
        <v>0</v>
      </c>
      <c r="AA16" s="119">
        <v>0</v>
      </c>
      <c r="AB16" s="123">
        <f>D16+F16+H16+J16+L16+N16+P16+R16+T16+V16+X16+Z16</f>
        <v>200000</v>
      </c>
      <c r="AC16" s="124">
        <f>E16+G16+I16+K16+M16+O16+Q16+S16+U16+W16+Y16+AA16</f>
        <v>200000</v>
      </c>
      <c r="AD16" s="125">
        <f t="shared" si="3"/>
        <v>100</v>
      </c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</row>
    <row r="17" spans="1:106" s="100" customFormat="1" ht="26.25" customHeight="1" thickBot="1" x14ac:dyDescent="0.3">
      <c r="A17" s="298"/>
      <c r="B17" s="299" t="s">
        <v>110</v>
      </c>
      <c r="C17" s="299"/>
      <c r="D17" s="110">
        <v>0</v>
      </c>
      <c r="E17" s="111">
        <v>0</v>
      </c>
      <c r="F17" s="112">
        <v>0</v>
      </c>
      <c r="G17" s="115">
        <v>0</v>
      </c>
      <c r="H17" s="116">
        <v>0</v>
      </c>
      <c r="I17" s="117">
        <v>0</v>
      </c>
      <c r="J17" s="116">
        <v>0</v>
      </c>
      <c r="K17" s="117">
        <v>0</v>
      </c>
      <c r="L17" s="120">
        <v>0</v>
      </c>
      <c r="M17" s="128">
        <v>0</v>
      </c>
      <c r="N17" s="114">
        <v>150000</v>
      </c>
      <c r="O17" s="114">
        <v>150000</v>
      </c>
      <c r="P17" s="120">
        <v>0</v>
      </c>
      <c r="Q17" s="119">
        <v>0</v>
      </c>
      <c r="R17" s="120">
        <v>0</v>
      </c>
      <c r="S17" s="121">
        <v>0</v>
      </c>
      <c r="T17" s="120">
        <v>0</v>
      </c>
      <c r="U17" s="121">
        <v>0</v>
      </c>
      <c r="V17" s="120">
        <v>0</v>
      </c>
      <c r="W17" s="121">
        <v>0</v>
      </c>
      <c r="X17" s="122">
        <v>0</v>
      </c>
      <c r="Y17" s="121">
        <v>0</v>
      </c>
      <c r="Z17" s="120">
        <v>0</v>
      </c>
      <c r="AA17" s="119">
        <v>0</v>
      </c>
      <c r="AB17" s="123">
        <f t="shared" si="1"/>
        <v>150000</v>
      </c>
      <c r="AC17" s="124">
        <f t="shared" si="2"/>
        <v>150000</v>
      </c>
      <c r="AD17" s="125">
        <f t="shared" si="3"/>
        <v>100</v>
      </c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</row>
    <row r="18" spans="1:106" s="103" customFormat="1" ht="45" customHeight="1" thickBot="1" x14ac:dyDescent="0.3">
      <c r="A18" s="301" t="s">
        <v>94</v>
      </c>
      <c r="B18" s="301"/>
      <c r="C18" s="301"/>
      <c r="D18" s="113">
        <f t="shared" ref="D18:AB18" si="4">SUM(D12:D17)</f>
        <v>40000</v>
      </c>
      <c r="E18" s="113">
        <f t="shared" si="4"/>
        <v>40000</v>
      </c>
      <c r="F18" s="113">
        <f t="shared" si="4"/>
        <v>80000</v>
      </c>
      <c r="G18" s="113">
        <f t="shared" si="4"/>
        <v>0</v>
      </c>
      <c r="H18" s="113">
        <f t="shared" si="4"/>
        <v>80000</v>
      </c>
      <c r="I18" s="113">
        <f t="shared" si="4"/>
        <v>0</v>
      </c>
      <c r="J18" s="113">
        <f t="shared" si="4"/>
        <v>40000</v>
      </c>
      <c r="K18" s="113">
        <f t="shared" si="4"/>
        <v>0</v>
      </c>
      <c r="L18" s="113">
        <f t="shared" si="4"/>
        <v>540000</v>
      </c>
      <c r="M18" s="113">
        <f t="shared" si="4"/>
        <v>500000</v>
      </c>
      <c r="N18" s="113">
        <f t="shared" si="4"/>
        <v>190000</v>
      </c>
      <c r="O18" s="113">
        <f t="shared" si="4"/>
        <v>150000</v>
      </c>
      <c r="P18" s="113">
        <f t="shared" si="4"/>
        <v>40000</v>
      </c>
      <c r="Q18" s="113">
        <f t="shared" si="4"/>
        <v>0</v>
      </c>
      <c r="R18" s="113">
        <f t="shared" si="4"/>
        <v>80000</v>
      </c>
      <c r="S18" s="113">
        <f t="shared" si="4"/>
        <v>80000</v>
      </c>
      <c r="T18" s="113">
        <f t="shared" si="4"/>
        <v>40000</v>
      </c>
      <c r="U18" s="113">
        <f t="shared" si="4"/>
        <v>0</v>
      </c>
      <c r="V18" s="113">
        <f t="shared" si="4"/>
        <v>40000</v>
      </c>
      <c r="W18" s="113">
        <f t="shared" si="4"/>
        <v>0</v>
      </c>
      <c r="X18" s="113">
        <f t="shared" si="4"/>
        <v>40000</v>
      </c>
      <c r="Y18" s="113">
        <f t="shared" si="4"/>
        <v>40000</v>
      </c>
      <c r="Z18" s="113">
        <f t="shared" si="4"/>
        <v>40000</v>
      </c>
      <c r="AA18" s="113">
        <f t="shared" si="4"/>
        <v>0</v>
      </c>
      <c r="AB18" s="126">
        <f t="shared" si="4"/>
        <v>1250000</v>
      </c>
      <c r="AC18" s="129">
        <f>E18+G18+I18+K18+M18+O18+Q18+S18+U18+W18+Y18+AA18</f>
        <v>810000</v>
      </c>
      <c r="AD18" s="127">
        <f>AVERAGE(AD12:AD17)</f>
        <v>62.5</v>
      </c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</row>
    <row r="19" spans="1:106" s="100" customFormat="1" ht="72" customHeight="1" x14ac:dyDescent="0.25">
      <c r="A19" s="298" t="s">
        <v>88</v>
      </c>
      <c r="B19" s="299" t="s">
        <v>131</v>
      </c>
      <c r="C19" s="299"/>
      <c r="D19" s="110">
        <v>0</v>
      </c>
      <c r="E19" s="130">
        <v>0</v>
      </c>
      <c r="F19" s="112">
        <v>30000</v>
      </c>
      <c r="G19" s="115">
        <v>0</v>
      </c>
      <c r="H19" s="116"/>
      <c r="I19" s="209"/>
      <c r="J19" s="116">
        <v>0</v>
      </c>
      <c r="K19" s="117">
        <v>0</v>
      </c>
      <c r="L19" s="112"/>
      <c r="M19" s="115"/>
      <c r="N19" s="112">
        <v>40000</v>
      </c>
      <c r="O19" s="112">
        <v>40000</v>
      </c>
      <c r="P19" s="120">
        <v>0</v>
      </c>
      <c r="Q19" s="119">
        <v>0</v>
      </c>
      <c r="R19" s="120">
        <v>0</v>
      </c>
      <c r="S19" s="121">
        <v>0</v>
      </c>
      <c r="T19" s="120">
        <v>0</v>
      </c>
      <c r="U19" s="121">
        <v>0</v>
      </c>
      <c r="V19" s="120">
        <v>40000</v>
      </c>
      <c r="W19" s="121">
        <v>0</v>
      </c>
      <c r="X19" s="122">
        <v>0</v>
      </c>
      <c r="Y19" s="121">
        <v>0</v>
      </c>
      <c r="Z19" s="120">
        <v>0</v>
      </c>
      <c r="AA19" s="119">
        <v>0</v>
      </c>
      <c r="AB19" s="123">
        <f t="shared" ref="AB19:AB24" si="5">D19+F19+H19+J19+L19+N19+P19+R19+T19+V19+X19+Z19</f>
        <v>110000</v>
      </c>
      <c r="AC19" s="124">
        <f t="shared" ref="AC19:AC27" si="6">E19+G19+I19+K19+M19+O19+Q19+S19+U19+W19+Y19+AA19</f>
        <v>40000</v>
      </c>
      <c r="AD19" s="125">
        <f t="shared" ref="AD19:AD25" si="7">AC19/AB19*100</f>
        <v>36.363636363636367</v>
      </c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</row>
    <row r="20" spans="1:106" s="100" customFormat="1" ht="33.75" customHeight="1" x14ac:dyDescent="0.25">
      <c r="A20" s="298"/>
      <c r="B20" s="299" t="s">
        <v>104</v>
      </c>
      <c r="C20" s="299"/>
      <c r="D20" s="110">
        <v>0</v>
      </c>
      <c r="E20" s="130">
        <v>0</v>
      </c>
      <c r="F20" s="112">
        <v>80000</v>
      </c>
      <c r="G20" s="115">
        <v>80000</v>
      </c>
      <c r="H20" s="131">
        <v>0</v>
      </c>
      <c r="I20" s="117">
        <v>0</v>
      </c>
      <c r="J20" s="131"/>
      <c r="K20" s="209">
        <v>0</v>
      </c>
      <c r="L20" s="114"/>
      <c r="M20" s="115">
        <v>0</v>
      </c>
      <c r="N20" s="114"/>
      <c r="O20" s="119">
        <v>0</v>
      </c>
      <c r="P20" s="114"/>
      <c r="Q20" s="119">
        <v>0</v>
      </c>
      <c r="R20" s="120">
        <v>0</v>
      </c>
      <c r="S20" s="121">
        <v>0</v>
      </c>
      <c r="T20" s="120">
        <v>80000</v>
      </c>
      <c r="U20" s="120">
        <v>80000</v>
      </c>
      <c r="V20" s="120">
        <v>0</v>
      </c>
      <c r="W20" s="121">
        <v>0</v>
      </c>
      <c r="X20" s="132"/>
      <c r="Y20" s="121">
        <v>0</v>
      </c>
      <c r="Z20" s="120">
        <v>0</v>
      </c>
      <c r="AA20" s="119">
        <v>0</v>
      </c>
      <c r="AB20" s="123">
        <f>D20+F20+H20+J20+L20+N20+P20+R20+T20+V20+X20+Z20</f>
        <v>160000</v>
      </c>
      <c r="AC20" s="124">
        <f>E20+G20+I20+K20+M20+O20+Q20+S20+U20+W20+Y20+AA20</f>
        <v>160000</v>
      </c>
      <c r="AD20" s="125">
        <f t="shared" si="7"/>
        <v>100</v>
      </c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</row>
    <row r="21" spans="1:106" s="100" customFormat="1" ht="30" customHeight="1" x14ac:dyDescent="0.25">
      <c r="A21" s="298"/>
      <c r="B21" s="299" t="s">
        <v>103</v>
      </c>
      <c r="C21" s="299"/>
      <c r="D21" s="110">
        <v>0</v>
      </c>
      <c r="E21" s="111">
        <v>0</v>
      </c>
      <c r="F21" s="114">
        <v>0</v>
      </c>
      <c r="G21" s="115">
        <v>0</v>
      </c>
      <c r="H21" s="116">
        <v>0</v>
      </c>
      <c r="I21" s="117">
        <v>0</v>
      </c>
      <c r="J21" s="131">
        <v>50000</v>
      </c>
      <c r="K21" s="131">
        <v>50000</v>
      </c>
      <c r="L21" s="120">
        <v>0</v>
      </c>
      <c r="M21" s="128">
        <v>0</v>
      </c>
      <c r="N21" s="120">
        <v>0</v>
      </c>
      <c r="O21" s="128">
        <v>0</v>
      </c>
      <c r="P21" s="120">
        <v>0</v>
      </c>
      <c r="Q21" s="119">
        <v>0</v>
      </c>
      <c r="R21" s="120">
        <v>0</v>
      </c>
      <c r="S21" s="121">
        <v>0</v>
      </c>
      <c r="T21" s="120">
        <v>0</v>
      </c>
      <c r="U21" s="121">
        <v>0</v>
      </c>
      <c r="V21" s="120">
        <v>0</v>
      </c>
      <c r="W21" s="121">
        <v>0</v>
      </c>
      <c r="X21" s="122">
        <v>0</v>
      </c>
      <c r="Y21" s="121">
        <v>0</v>
      </c>
      <c r="Z21" s="120">
        <v>0</v>
      </c>
      <c r="AA21" s="119">
        <v>0</v>
      </c>
      <c r="AB21" s="123">
        <f t="shared" si="5"/>
        <v>50000</v>
      </c>
      <c r="AC21" s="124">
        <f t="shared" si="6"/>
        <v>50000</v>
      </c>
      <c r="AD21" s="125">
        <f t="shared" si="7"/>
        <v>100</v>
      </c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</row>
    <row r="22" spans="1:106" s="100" customFormat="1" ht="30" customHeight="1" x14ac:dyDescent="0.25">
      <c r="A22" s="298"/>
      <c r="B22" s="299" t="s">
        <v>79</v>
      </c>
      <c r="C22" s="299"/>
      <c r="D22" s="110">
        <v>0</v>
      </c>
      <c r="E22" s="111">
        <v>0</v>
      </c>
      <c r="F22" s="112">
        <v>0</v>
      </c>
      <c r="G22" s="115">
        <v>0</v>
      </c>
      <c r="H22" s="116">
        <v>0</v>
      </c>
      <c r="I22" s="117">
        <v>0</v>
      </c>
      <c r="J22" s="116"/>
      <c r="K22" s="209">
        <v>0</v>
      </c>
      <c r="L22" s="120">
        <v>0</v>
      </c>
      <c r="M22" s="128">
        <v>0</v>
      </c>
      <c r="N22" s="120"/>
      <c r="O22" s="128">
        <v>0</v>
      </c>
      <c r="P22" s="120">
        <v>0</v>
      </c>
      <c r="Q22" s="119">
        <v>0</v>
      </c>
      <c r="R22" s="120"/>
      <c r="S22" s="121">
        <v>0</v>
      </c>
      <c r="T22" s="120">
        <v>0</v>
      </c>
      <c r="U22" s="121">
        <v>0</v>
      </c>
      <c r="V22" s="120">
        <v>0</v>
      </c>
      <c r="W22" s="121">
        <v>0</v>
      </c>
      <c r="X22" s="122">
        <v>0</v>
      </c>
      <c r="Y22" s="121">
        <v>0</v>
      </c>
      <c r="Z22" s="120">
        <v>0</v>
      </c>
      <c r="AA22" s="119">
        <v>0</v>
      </c>
      <c r="AB22" s="123">
        <f t="shared" si="5"/>
        <v>0</v>
      </c>
      <c r="AC22" s="124">
        <f t="shared" si="6"/>
        <v>0</v>
      </c>
      <c r="AD22" s="125" t="e">
        <f t="shared" si="7"/>
        <v>#DIV/0!</v>
      </c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1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  <c r="CS22" s="101"/>
      <c r="CT22" s="101"/>
      <c r="CU22" s="101"/>
      <c r="CV22" s="101"/>
      <c r="CW22" s="101"/>
      <c r="CX22" s="101"/>
      <c r="CY22" s="101"/>
      <c r="CZ22" s="101"/>
      <c r="DA22" s="101"/>
      <c r="DB22" s="101"/>
    </row>
    <row r="23" spans="1:106" s="100" customFormat="1" ht="22.15" customHeight="1" x14ac:dyDescent="0.25">
      <c r="A23" s="298"/>
      <c r="B23" s="299" t="s">
        <v>95</v>
      </c>
      <c r="C23" s="299"/>
      <c r="D23" s="110">
        <v>0</v>
      </c>
      <c r="E23" s="111">
        <v>0</v>
      </c>
      <c r="F23" s="112">
        <v>0</v>
      </c>
      <c r="G23" s="115">
        <v>0</v>
      </c>
      <c r="H23" s="116">
        <v>0</v>
      </c>
      <c r="I23" s="117">
        <v>0</v>
      </c>
      <c r="J23" s="116">
        <v>160000</v>
      </c>
      <c r="K23" s="116">
        <v>160000</v>
      </c>
      <c r="L23" s="120">
        <v>0</v>
      </c>
      <c r="M23" s="128">
        <v>0</v>
      </c>
      <c r="N23" s="133">
        <v>0</v>
      </c>
      <c r="O23" s="119">
        <v>0</v>
      </c>
      <c r="P23" s="120">
        <v>0</v>
      </c>
      <c r="Q23" s="119">
        <v>0</v>
      </c>
      <c r="R23" s="120">
        <v>0</v>
      </c>
      <c r="S23" s="121">
        <v>0</v>
      </c>
      <c r="T23" s="120">
        <v>0</v>
      </c>
      <c r="U23" s="121">
        <v>0</v>
      </c>
      <c r="V23" s="120">
        <v>0</v>
      </c>
      <c r="W23" s="121">
        <v>0</v>
      </c>
      <c r="X23" s="122">
        <v>0</v>
      </c>
      <c r="Y23" s="121">
        <v>0</v>
      </c>
      <c r="Z23" s="120">
        <v>0</v>
      </c>
      <c r="AA23" s="119">
        <v>0</v>
      </c>
      <c r="AB23" s="123">
        <f t="shared" si="5"/>
        <v>160000</v>
      </c>
      <c r="AC23" s="124">
        <f t="shared" si="6"/>
        <v>160000</v>
      </c>
      <c r="AD23" s="125">
        <f t="shared" si="7"/>
        <v>100</v>
      </c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1"/>
      <c r="BT23" s="101"/>
      <c r="BU23" s="101"/>
      <c r="BV23" s="101"/>
      <c r="BW23" s="101"/>
      <c r="BX23" s="101"/>
      <c r="BY23" s="101"/>
      <c r="BZ23" s="101"/>
      <c r="CA23" s="101"/>
      <c r="CB23" s="101"/>
      <c r="CC23" s="101"/>
      <c r="CD23" s="101"/>
      <c r="CE23" s="101"/>
      <c r="CF23" s="101"/>
      <c r="CG23" s="101"/>
      <c r="CH23" s="101"/>
      <c r="CI23" s="101"/>
      <c r="CJ23" s="101"/>
      <c r="CK23" s="101"/>
      <c r="CL23" s="101"/>
      <c r="CM23" s="101"/>
      <c r="CN23" s="101"/>
      <c r="CO23" s="101"/>
      <c r="CP23" s="101"/>
      <c r="CQ23" s="101"/>
      <c r="CR23" s="101"/>
      <c r="CS23" s="101"/>
      <c r="CT23" s="101"/>
      <c r="CU23" s="101"/>
      <c r="CV23" s="101"/>
      <c r="CW23" s="101"/>
      <c r="CX23" s="101"/>
      <c r="CY23" s="101"/>
      <c r="CZ23" s="101"/>
      <c r="DA23" s="101"/>
      <c r="DB23" s="101"/>
    </row>
    <row r="24" spans="1:106" s="100" customFormat="1" ht="33.75" customHeight="1" x14ac:dyDescent="0.25">
      <c r="A24" s="298"/>
      <c r="B24" s="299" t="s">
        <v>58</v>
      </c>
      <c r="C24" s="299"/>
      <c r="D24" s="110">
        <v>0</v>
      </c>
      <c r="E24" s="111">
        <v>0</v>
      </c>
      <c r="F24" s="112">
        <v>0</v>
      </c>
      <c r="G24" s="115">
        <v>0</v>
      </c>
      <c r="H24" s="116">
        <v>0</v>
      </c>
      <c r="I24" s="117">
        <v>0</v>
      </c>
      <c r="J24" s="116">
        <v>0</v>
      </c>
      <c r="K24" s="117">
        <v>0</v>
      </c>
      <c r="L24" s="120">
        <v>0</v>
      </c>
      <c r="M24" s="128">
        <v>0</v>
      </c>
      <c r="N24" s="133">
        <v>0</v>
      </c>
      <c r="O24" s="119">
        <v>0</v>
      </c>
      <c r="P24" s="120">
        <v>0</v>
      </c>
      <c r="Q24" s="119">
        <v>0</v>
      </c>
      <c r="R24" s="120">
        <v>0</v>
      </c>
      <c r="S24" s="121">
        <v>0</v>
      </c>
      <c r="T24" s="120">
        <v>300000</v>
      </c>
      <c r="U24" s="121">
        <v>0</v>
      </c>
      <c r="V24" s="114"/>
      <c r="W24" s="121">
        <v>0</v>
      </c>
      <c r="X24" s="122">
        <v>0</v>
      </c>
      <c r="Y24" s="121">
        <v>0</v>
      </c>
      <c r="Z24" s="120">
        <v>800000</v>
      </c>
      <c r="AA24" s="119">
        <v>1000000</v>
      </c>
      <c r="AB24" s="123">
        <f t="shared" si="5"/>
        <v>1100000</v>
      </c>
      <c r="AC24" s="124">
        <f t="shared" si="6"/>
        <v>1000000</v>
      </c>
      <c r="AD24" s="125">
        <f t="shared" si="7"/>
        <v>90.909090909090907</v>
      </c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1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1"/>
      <c r="CM24" s="101"/>
      <c r="CN24" s="101"/>
      <c r="CO24" s="101"/>
      <c r="CP24" s="101"/>
      <c r="CQ24" s="101"/>
      <c r="CR24" s="101"/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</row>
    <row r="25" spans="1:106" s="100" customFormat="1" ht="54.75" customHeight="1" thickBot="1" x14ac:dyDescent="0.3">
      <c r="A25" s="298"/>
      <c r="B25" s="299" t="s">
        <v>119</v>
      </c>
      <c r="C25" s="299"/>
      <c r="D25" s="110">
        <v>0</v>
      </c>
      <c r="E25" s="111">
        <v>0</v>
      </c>
      <c r="F25" s="112">
        <v>0</v>
      </c>
      <c r="G25" s="115">
        <v>0</v>
      </c>
      <c r="H25" s="116">
        <v>0</v>
      </c>
      <c r="I25" s="117">
        <v>0</v>
      </c>
      <c r="J25" s="131">
        <v>38000</v>
      </c>
      <c r="K25" s="131">
        <v>38000</v>
      </c>
      <c r="L25" s="120">
        <v>0</v>
      </c>
      <c r="M25" s="128">
        <v>0</v>
      </c>
      <c r="N25" s="133">
        <v>0</v>
      </c>
      <c r="O25" s="119">
        <v>0</v>
      </c>
      <c r="P25" s="120">
        <v>0</v>
      </c>
      <c r="Q25" s="119">
        <v>0</v>
      </c>
      <c r="R25" s="120">
        <v>0</v>
      </c>
      <c r="S25" s="121">
        <v>0</v>
      </c>
      <c r="T25" s="120">
        <v>0</v>
      </c>
      <c r="U25" s="121">
        <v>0</v>
      </c>
      <c r="V25" s="120">
        <v>0</v>
      </c>
      <c r="W25" s="121">
        <v>0</v>
      </c>
      <c r="X25" s="122">
        <v>0</v>
      </c>
      <c r="Y25" s="121">
        <v>0</v>
      </c>
      <c r="Z25" s="120">
        <v>0</v>
      </c>
      <c r="AA25" s="119">
        <v>0</v>
      </c>
      <c r="AB25" s="123">
        <f>D25+F25+H25+J25+L25+N25+P25+R25+T25+V25+X25+Z25</f>
        <v>38000</v>
      </c>
      <c r="AC25" s="124">
        <f>E25+G25+I25+K25+M25+O25+Q25+S25+U25+W25+Y25+AA25</f>
        <v>38000</v>
      </c>
      <c r="AD25" s="125">
        <f t="shared" si="7"/>
        <v>100</v>
      </c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1"/>
      <c r="CM25" s="101"/>
      <c r="CN25" s="101"/>
      <c r="CO25" s="101"/>
      <c r="CP25" s="101"/>
      <c r="CQ25" s="101"/>
      <c r="CR25" s="101"/>
      <c r="CS25" s="101"/>
      <c r="CT25" s="101"/>
      <c r="CU25" s="101"/>
      <c r="CV25" s="101"/>
      <c r="CW25" s="101"/>
      <c r="CX25" s="101"/>
      <c r="CY25" s="101"/>
      <c r="CZ25" s="101"/>
      <c r="DA25" s="101"/>
      <c r="DB25" s="101"/>
    </row>
    <row r="26" spans="1:106" s="103" customFormat="1" ht="26.1" customHeight="1" thickBot="1" x14ac:dyDescent="0.3">
      <c r="A26" s="301" t="s">
        <v>109</v>
      </c>
      <c r="B26" s="301"/>
      <c r="C26" s="301"/>
      <c r="D26" s="113">
        <f>SUM(D19:D25)</f>
        <v>0</v>
      </c>
      <c r="E26" s="113">
        <f t="shared" ref="E26:AA26" si="8">SUM(E19:E25)</f>
        <v>0</v>
      </c>
      <c r="F26" s="113">
        <f>SUM(F19:F25)</f>
        <v>110000</v>
      </c>
      <c r="G26" s="113">
        <f t="shared" si="8"/>
        <v>80000</v>
      </c>
      <c r="H26" s="113">
        <f t="shared" si="8"/>
        <v>0</v>
      </c>
      <c r="I26" s="113">
        <f t="shared" si="8"/>
        <v>0</v>
      </c>
      <c r="J26" s="113">
        <f t="shared" si="8"/>
        <v>248000</v>
      </c>
      <c r="K26" s="113">
        <f t="shared" si="8"/>
        <v>248000</v>
      </c>
      <c r="L26" s="113">
        <f t="shared" si="8"/>
        <v>0</v>
      </c>
      <c r="M26" s="113">
        <f t="shared" si="8"/>
        <v>0</v>
      </c>
      <c r="N26" s="113">
        <f t="shared" si="8"/>
        <v>40000</v>
      </c>
      <c r="O26" s="113">
        <f t="shared" si="8"/>
        <v>40000</v>
      </c>
      <c r="P26" s="113">
        <f t="shared" si="8"/>
        <v>0</v>
      </c>
      <c r="Q26" s="113">
        <f t="shared" si="8"/>
        <v>0</v>
      </c>
      <c r="R26" s="113">
        <f t="shared" si="8"/>
        <v>0</v>
      </c>
      <c r="S26" s="113">
        <f t="shared" si="8"/>
        <v>0</v>
      </c>
      <c r="T26" s="113">
        <f t="shared" si="8"/>
        <v>380000</v>
      </c>
      <c r="U26" s="113">
        <f t="shared" si="8"/>
        <v>80000</v>
      </c>
      <c r="V26" s="113">
        <f t="shared" si="8"/>
        <v>40000</v>
      </c>
      <c r="W26" s="113">
        <f t="shared" si="8"/>
        <v>0</v>
      </c>
      <c r="X26" s="113">
        <f t="shared" si="8"/>
        <v>0</v>
      </c>
      <c r="Y26" s="113">
        <f t="shared" si="8"/>
        <v>0</v>
      </c>
      <c r="Z26" s="113">
        <f t="shared" si="8"/>
        <v>800000</v>
      </c>
      <c r="AA26" s="113">
        <f t="shared" si="8"/>
        <v>1000000</v>
      </c>
      <c r="AB26" s="126">
        <f>SUM(AB19:AB25)</f>
        <v>1618000</v>
      </c>
      <c r="AC26" s="129">
        <f>E26+G26+I26+K26+M26+O26+Q26+S26+U26+W26+Y26+AA26</f>
        <v>1448000</v>
      </c>
      <c r="AD26" s="127" t="e">
        <f>AVERAGE(AD19:AD25)</f>
        <v>#DIV/0!</v>
      </c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</row>
    <row r="27" spans="1:106" s="98" customFormat="1" ht="48" customHeight="1" x14ac:dyDescent="0.25">
      <c r="A27" s="298" t="s">
        <v>60</v>
      </c>
      <c r="B27" s="303" t="s">
        <v>83</v>
      </c>
      <c r="C27" s="303"/>
      <c r="D27" s="134"/>
      <c r="E27" s="135"/>
      <c r="F27" s="136">
        <v>0</v>
      </c>
      <c r="G27" s="137">
        <v>0</v>
      </c>
      <c r="H27" s="138">
        <v>0</v>
      </c>
      <c r="I27" s="139">
        <v>0</v>
      </c>
      <c r="J27" s="138">
        <v>0</v>
      </c>
      <c r="K27" s="139">
        <v>0</v>
      </c>
      <c r="L27" s="136">
        <v>0</v>
      </c>
      <c r="M27" s="137">
        <v>0</v>
      </c>
      <c r="N27" s="136">
        <v>0</v>
      </c>
      <c r="O27" s="140">
        <v>0</v>
      </c>
      <c r="P27" s="141">
        <v>0</v>
      </c>
      <c r="Q27" s="140">
        <v>0</v>
      </c>
      <c r="R27" s="141">
        <v>0</v>
      </c>
      <c r="S27" s="140">
        <v>0</v>
      </c>
      <c r="T27" s="141"/>
      <c r="U27" s="140">
        <v>0</v>
      </c>
      <c r="V27" s="141">
        <v>0</v>
      </c>
      <c r="W27" s="140">
        <v>0</v>
      </c>
      <c r="X27" s="141">
        <v>0</v>
      </c>
      <c r="Y27" s="140">
        <v>0</v>
      </c>
      <c r="Z27" s="141">
        <v>0</v>
      </c>
      <c r="AA27" s="140">
        <v>0</v>
      </c>
      <c r="AB27" s="142">
        <f t="shared" ref="AB27:AB34" si="9">D27+F27+H27+J27+L27+N27+P27+R27+T27+V27+X27+Z27</f>
        <v>0</v>
      </c>
      <c r="AC27" s="143">
        <f t="shared" si="6"/>
        <v>0</v>
      </c>
      <c r="AD27" s="125" t="e">
        <f>AC27/AB27*100</f>
        <v>#DIV/0!</v>
      </c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</row>
    <row r="28" spans="1:106" s="98" customFormat="1" ht="54.75" customHeight="1" x14ac:dyDescent="0.25">
      <c r="A28" s="298"/>
      <c r="B28" s="303" t="s">
        <v>132</v>
      </c>
      <c r="C28" s="303"/>
      <c r="D28" s="134">
        <v>0</v>
      </c>
      <c r="E28" s="135">
        <v>0</v>
      </c>
      <c r="F28" s="136">
        <v>1200000</v>
      </c>
      <c r="G28" s="137">
        <v>1500000</v>
      </c>
      <c r="H28" s="138">
        <v>0</v>
      </c>
      <c r="I28" s="139">
        <v>0</v>
      </c>
      <c r="J28" s="138">
        <v>0</v>
      </c>
      <c r="K28" s="139">
        <v>0</v>
      </c>
      <c r="L28" s="136">
        <v>0</v>
      </c>
      <c r="M28" s="137">
        <v>0</v>
      </c>
      <c r="N28" s="136">
        <v>0</v>
      </c>
      <c r="O28" s="140">
        <v>0</v>
      </c>
      <c r="P28" s="141">
        <v>0</v>
      </c>
      <c r="Q28" s="140">
        <v>0</v>
      </c>
      <c r="R28" s="141">
        <v>0</v>
      </c>
      <c r="S28" s="140">
        <v>0</v>
      </c>
      <c r="T28" s="141">
        <v>500000</v>
      </c>
      <c r="U28" s="140">
        <v>0</v>
      </c>
      <c r="V28" s="141">
        <v>0</v>
      </c>
      <c r="W28" s="140">
        <v>0</v>
      </c>
      <c r="X28" s="144"/>
      <c r="Y28" s="140">
        <v>0</v>
      </c>
      <c r="Z28" s="141">
        <v>0</v>
      </c>
      <c r="AA28" s="140">
        <v>0</v>
      </c>
      <c r="AB28" s="142">
        <f t="shared" si="9"/>
        <v>1700000</v>
      </c>
      <c r="AC28" s="143">
        <f t="shared" ref="AC28:AC34" si="10">E28+G28+I28+K28+M28+O28+Q28+S28+U28+W28+Y28+AA28</f>
        <v>1500000</v>
      </c>
      <c r="AD28" s="125">
        <f t="shared" ref="AD28:AD33" si="11">AC28/AB28*100</f>
        <v>88.235294117647058</v>
      </c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</row>
    <row r="29" spans="1:106" s="98" customFormat="1" ht="54.75" customHeight="1" x14ac:dyDescent="0.25">
      <c r="A29" s="298"/>
      <c r="B29" s="324" t="s">
        <v>138</v>
      </c>
      <c r="C29" s="324"/>
      <c r="D29" s="134"/>
      <c r="E29" s="135"/>
      <c r="F29" s="136"/>
      <c r="G29" s="137"/>
      <c r="H29" s="138"/>
      <c r="I29" s="139"/>
      <c r="J29" s="138"/>
      <c r="K29" s="139"/>
      <c r="L29" s="136"/>
      <c r="M29" s="137"/>
      <c r="N29" s="136"/>
      <c r="O29" s="140"/>
      <c r="P29" s="141"/>
      <c r="Q29" s="140"/>
      <c r="R29" s="141"/>
      <c r="S29" s="140"/>
      <c r="T29" s="141"/>
      <c r="U29" s="140"/>
      <c r="V29" s="141"/>
      <c r="W29" s="140"/>
      <c r="X29" s="144"/>
      <c r="Y29" s="140"/>
      <c r="Z29" s="141"/>
      <c r="AA29" s="140"/>
      <c r="AB29" s="142"/>
      <c r="AC29" s="143"/>
      <c r="AD29" s="125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</row>
    <row r="30" spans="1:106" s="98" customFormat="1" ht="57.75" customHeight="1" x14ac:dyDescent="0.25">
      <c r="A30" s="298"/>
      <c r="B30" s="303" t="s">
        <v>80</v>
      </c>
      <c r="C30" s="303"/>
      <c r="D30" s="134">
        <v>0</v>
      </c>
      <c r="E30" s="135">
        <v>0</v>
      </c>
      <c r="F30" s="136">
        <v>0</v>
      </c>
      <c r="G30" s="137">
        <v>0</v>
      </c>
      <c r="H30" s="145">
        <v>250000</v>
      </c>
      <c r="I30" s="139">
        <v>300000</v>
      </c>
      <c r="J30" s="138">
        <v>0</v>
      </c>
      <c r="K30" s="139">
        <v>0</v>
      </c>
      <c r="L30" s="136">
        <v>0</v>
      </c>
      <c r="M30" s="137">
        <v>0</v>
      </c>
      <c r="N30" s="136">
        <v>0</v>
      </c>
      <c r="O30" s="140">
        <v>0</v>
      </c>
      <c r="P30" s="141">
        <v>0</v>
      </c>
      <c r="Q30" s="140">
        <v>0</v>
      </c>
      <c r="R30" s="141">
        <v>0</v>
      </c>
      <c r="S30" s="140">
        <v>0</v>
      </c>
      <c r="T30" s="144">
        <v>100000</v>
      </c>
      <c r="U30" s="140">
        <v>0</v>
      </c>
      <c r="V30" s="141">
        <v>0</v>
      </c>
      <c r="W30" s="140">
        <v>0</v>
      </c>
      <c r="X30" s="141">
        <v>0</v>
      </c>
      <c r="Y30" s="140">
        <v>0</v>
      </c>
      <c r="Z30" s="141">
        <v>0</v>
      </c>
      <c r="AA30" s="140">
        <v>0</v>
      </c>
      <c r="AB30" s="142">
        <f t="shared" si="9"/>
        <v>350000</v>
      </c>
      <c r="AC30" s="143">
        <f t="shared" si="10"/>
        <v>300000</v>
      </c>
      <c r="AD30" s="125">
        <f t="shared" si="11"/>
        <v>85.714285714285708</v>
      </c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</row>
    <row r="31" spans="1:106" s="98" customFormat="1" ht="42.75" customHeight="1" x14ac:dyDescent="0.25">
      <c r="A31" s="298"/>
      <c r="B31" s="303" t="s">
        <v>84</v>
      </c>
      <c r="C31" s="303"/>
      <c r="D31" s="134"/>
      <c r="E31" s="135">
        <v>0</v>
      </c>
      <c r="F31" s="136">
        <v>0</v>
      </c>
      <c r="G31" s="137">
        <v>0</v>
      </c>
      <c r="H31" s="138">
        <v>0</v>
      </c>
      <c r="I31" s="139">
        <v>0</v>
      </c>
      <c r="J31" s="145">
        <v>190000</v>
      </c>
      <c r="K31" s="150">
        <v>0</v>
      </c>
      <c r="L31" s="136">
        <v>0</v>
      </c>
      <c r="M31" s="137">
        <v>0</v>
      </c>
      <c r="N31" s="136">
        <v>0</v>
      </c>
      <c r="O31" s="140">
        <v>0</v>
      </c>
      <c r="P31" s="141">
        <v>0</v>
      </c>
      <c r="Q31" s="140">
        <v>0</v>
      </c>
      <c r="R31" s="141"/>
      <c r="S31" s="140">
        <v>0</v>
      </c>
      <c r="T31" s="144"/>
      <c r="U31" s="140">
        <v>0</v>
      </c>
      <c r="V31" s="141">
        <v>0</v>
      </c>
      <c r="W31" s="140">
        <v>0</v>
      </c>
      <c r="X31" s="141">
        <v>50000</v>
      </c>
      <c r="Y31" s="140">
        <v>0</v>
      </c>
      <c r="Z31" s="141">
        <v>0</v>
      </c>
      <c r="AA31" s="140">
        <v>0</v>
      </c>
      <c r="AB31" s="142">
        <f t="shared" si="9"/>
        <v>240000</v>
      </c>
      <c r="AC31" s="143">
        <f t="shared" si="10"/>
        <v>0</v>
      </c>
      <c r="AD31" s="125">
        <f t="shared" si="11"/>
        <v>0</v>
      </c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</row>
    <row r="32" spans="1:106" s="98" customFormat="1" ht="45.75" customHeight="1" x14ac:dyDescent="0.25">
      <c r="A32" s="298"/>
      <c r="B32" s="303" t="s">
        <v>120</v>
      </c>
      <c r="C32" s="303"/>
      <c r="D32" s="146">
        <v>6000</v>
      </c>
      <c r="E32" s="135"/>
      <c r="F32" s="147">
        <v>6000</v>
      </c>
      <c r="G32" s="137">
        <v>0</v>
      </c>
      <c r="H32" s="145">
        <v>6000</v>
      </c>
      <c r="I32" s="150"/>
      <c r="J32" s="145">
        <v>6000</v>
      </c>
      <c r="K32" s="150">
        <v>0</v>
      </c>
      <c r="L32" s="147">
        <v>6000</v>
      </c>
      <c r="M32" s="137">
        <v>0</v>
      </c>
      <c r="N32" s="147">
        <v>6000</v>
      </c>
      <c r="O32" s="140">
        <v>0</v>
      </c>
      <c r="P32" s="144">
        <v>6000</v>
      </c>
      <c r="Q32" s="140">
        <v>0</v>
      </c>
      <c r="R32" s="144">
        <v>6000</v>
      </c>
      <c r="S32" s="140">
        <v>0</v>
      </c>
      <c r="T32" s="144">
        <v>6000</v>
      </c>
      <c r="U32" s="140">
        <v>0</v>
      </c>
      <c r="V32" s="144">
        <v>6000</v>
      </c>
      <c r="W32" s="140">
        <v>0</v>
      </c>
      <c r="X32" s="144">
        <v>6000</v>
      </c>
      <c r="Y32" s="140">
        <v>0</v>
      </c>
      <c r="Z32" s="144">
        <v>6000</v>
      </c>
      <c r="AA32" s="140">
        <v>0</v>
      </c>
      <c r="AB32" s="142">
        <f t="shared" si="9"/>
        <v>72000</v>
      </c>
      <c r="AC32" s="143">
        <f t="shared" si="10"/>
        <v>0</v>
      </c>
      <c r="AD32" s="125">
        <f t="shared" si="11"/>
        <v>0</v>
      </c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</row>
    <row r="33" spans="1:106" s="98" customFormat="1" ht="33.75" customHeight="1" thickBot="1" x14ac:dyDescent="0.3">
      <c r="A33" s="298"/>
      <c r="B33" s="324" t="s">
        <v>102</v>
      </c>
      <c r="C33" s="324"/>
      <c r="D33" s="146">
        <v>0</v>
      </c>
      <c r="E33" s="148">
        <v>0</v>
      </c>
      <c r="F33" s="149">
        <v>100000</v>
      </c>
      <c r="G33" s="149">
        <v>100000</v>
      </c>
      <c r="H33" s="145">
        <v>0</v>
      </c>
      <c r="I33" s="150">
        <v>0</v>
      </c>
      <c r="J33" s="145">
        <v>0</v>
      </c>
      <c r="K33" s="150">
        <v>0</v>
      </c>
      <c r="L33" s="147">
        <v>0</v>
      </c>
      <c r="M33" s="149">
        <v>0</v>
      </c>
      <c r="N33" s="147">
        <v>0</v>
      </c>
      <c r="O33" s="151">
        <v>0</v>
      </c>
      <c r="P33" s="144">
        <v>0</v>
      </c>
      <c r="Q33" s="151">
        <v>0</v>
      </c>
      <c r="R33" s="144">
        <v>0</v>
      </c>
      <c r="S33" s="151">
        <v>0</v>
      </c>
      <c r="T33" s="144">
        <v>100000</v>
      </c>
      <c r="U33" s="151">
        <v>0</v>
      </c>
      <c r="V33" s="144">
        <v>0</v>
      </c>
      <c r="W33" s="151">
        <v>0</v>
      </c>
      <c r="X33" s="144">
        <v>0</v>
      </c>
      <c r="Y33" s="151">
        <v>0</v>
      </c>
      <c r="Z33" s="144">
        <v>0</v>
      </c>
      <c r="AA33" s="140">
        <v>0</v>
      </c>
      <c r="AB33" s="142">
        <f t="shared" si="9"/>
        <v>200000</v>
      </c>
      <c r="AC33" s="143">
        <f t="shared" si="10"/>
        <v>100000</v>
      </c>
      <c r="AD33" s="125">
        <f t="shared" si="11"/>
        <v>50</v>
      </c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</row>
    <row r="34" spans="1:106" s="98" customFormat="1" ht="21.6" hidden="1" customHeight="1" x14ac:dyDescent="0.25">
      <c r="A34" s="298"/>
      <c r="B34" s="152" t="s">
        <v>59</v>
      </c>
      <c r="C34" s="152" t="s">
        <v>59</v>
      </c>
      <c r="D34" s="134"/>
      <c r="E34" s="135">
        <v>0</v>
      </c>
      <c r="F34" s="136"/>
      <c r="G34" s="137">
        <v>1700400</v>
      </c>
      <c r="H34" s="138">
        <v>0</v>
      </c>
      <c r="I34" s="139">
        <v>0</v>
      </c>
      <c r="J34" s="138">
        <v>55000</v>
      </c>
      <c r="K34" s="139">
        <v>800000</v>
      </c>
      <c r="L34" s="153"/>
      <c r="M34" s="154"/>
      <c r="N34" s="153"/>
      <c r="O34" s="140"/>
      <c r="P34" s="141"/>
      <c r="Q34" s="140"/>
      <c r="R34" s="141"/>
      <c r="S34" s="140"/>
      <c r="T34" s="141"/>
      <c r="U34" s="140"/>
      <c r="V34" s="141"/>
      <c r="W34" s="140"/>
      <c r="X34" s="141"/>
      <c r="Y34" s="140"/>
      <c r="Z34" s="141"/>
      <c r="AA34" s="140"/>
      <c r="AB34" s="155">
        <f t="shared" si="9"/>
        <v>55000</v>
      </c>
      <c r="AC34" s="156">
        <f t="shared" si="10"/>
        <v>2500400</v>
      </c>
      <c r="AD34" s="157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</row>
    <row r="35" spans="1:106" s="106" customFormat="1" ht="26.1" customHeight="1" thickBot="1" x14ac:dyDescent="0.3">
      <c r="A35" s="301" t="s">
        <v>108</v>
      </c>
      <c r="B35" s="301"/>
      <c r="C35" s="301"/>
      <c r="D35" s="113">
        <f t="shared" ref="D35:AB35" si="12">SUM(D27:D33)</f>
        <v>6000</v>
      </c>
      <c r="E35" s="113">
        <f t="shared" si="12"/>
        <v>0</v>
      </c>
      <c r="F35" s="113">
        <f t="shared" si="12"/>
        <v>1306000</v>
      </c>
      <c r="G35" s="113">
        <f t="shared" si="12"/>
        <v>1600000</v>
      </c>
      <c r="H35" s="113">
        <f t="shared" si="12"/>
        <v>256000</v>
      </c>
      <c r="I35" s="113">
        <f t="shared" si="12"/>
        <v>300000</v>
      </c>
      <c r="J35" s="113">
        <f t="shared" si="12"/>
        <v>196000</v>
      </c>
      <c r="K35" s="113">
        <f t="shared" si="12"/>
        <v>0</v>
      </c>
      <c r="L35" s="113">
        <f t="shared" si="12"/>
        <v>6000</v>
      </c>
      <c r="M35" s="113">
        <f t="shared" si="12"/>
        <v>0</v>
      </c>
      <c r="N35" s="113">
        <f t="shared" si="12"/>
        <v>6000</v>
      </c>
      <c r="O35" s="113">
        <f t="shared" si="12"/>
        <v>0</v>
      </c>
      <c r="P35" s="113">
        <f t="shared" si="12"/>
        <v>6000</v>
      </c>
      <c r="Q35" s="113">
        <f t="shared" si="12"/>
        <v>0</v>
      </c>
      <c r="R35" s="113">
        <f t="shared" si="12"/>
        <v>6000</v>
      </c>
      <c r="S35" s="113">
        <f t="shared" si="12"/>
        <v>0</v>
      </c>
      <c r="T35" s="113">
        <f t="shared" si="12"/>
        <v>706000</v>
      </c>
      <c r="U35" s="113">
        <f t="shared" si="12"/>
        <v>0</v>
      </c>
      <c r="V35" s="113">
        <f t="shared" si="12"/>
        <v>6000</v>
      </c>
      <c r="W35" s="113">
        <f t="shared" si="12"/>
        <v>0</v>
      </c>
      <c r="X35" s="113">
        <f t="shared" si="12"/>
        <v>56000</v>
      </c>
      <c r="Y35" s="113">
        <f t="shared" si="12"/>
        <v>0</v>
      </c>
      <c r="Z35" s="113">
        <f t="shared" si="12"/>
        <v>6000</v>
      </c>
      <c r="AA35" s="113">
        <f t="shared" si="12"/>
        <v>0</v>
      </c>
      <c r="AB35" s="158">
        <f t="shared" si="12"/>
        <v>2562000</v>
      </c>
      <c r="AC35" s="129">
        <f t="shared" ref="AC35:AC43" si="13">E35+G35+I35+K35+M35+O35+Q35+S35+U35+W35+Y35+AA35</f>
        <v>1900000</v>
      </c>
      <c r="AD35" s="127" t="e">
        <f>AVERAGE(AD27:AD34)</f>
        <v>#DIV/0!</v>
      </c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105"/>
      <c r="CW35" s="105"/>
      <c r="CX35" s="105"/>
      <c r="CY35" s="105"/>
      <c r="CZ35" s="105"/>
      <c r="DA35" s="105"/>
      <c r="DB35" s="105"/>
    </row>
    <row r="36" spans="1:106" s="105" customFormat="1" ht="27" customHeight="1" x14ac:dyDescent="0.25">
      <c r="A36" s="298" t="s">
        <v>15</v>
      </c>
      <c r="B36" s="334" t="s">
        <v>85</v>
      </c>
      <c r="C36" s="334"/>
      <c r="D36" s="136">
        <v>0</v>
      </c>
      <c r="E36" s="137">
        <v>0</v>
      </c>
      <c r="F36" s="136">
        <v>0</v>
      </c>
      <c r="G36" s="137">
        <v>0</v>
      </c>
      <c r="H36" s="159">
        <v>0</v>
      </c>
      <c r="I36" s="160">
        <v>0</v>
      </c>
      <c r="J36" s="159">
        <v>0</v>
      </c>
      <c r="K36" s="160">
        <v>0</v>
      </c>
      <c r="L36" s="153">
        <v>0</v>
      </c>
      <c r="M36" s="154">
        <v>0</v>
      </c>
      <c r="N36" s="144"/>
      <c r="O36" s="140">
        <v>0</v>
      </c>
      <c r="P36" s="141">
        <v>0</v>
      </c>
      <c r="Q36" s="140">
        <v>0</v>
      </c>
      <c r="R36" s="141">
        <v>0</v>
      </c>
      <c r="S36" s="140">
        <v>0</v>
      </c>
      <c r="T36" s="141">
        <v>700000</v>
      </c>
      <c r="U36" s="140">
        <v>0</v>
      </c>
      <c r="V36" s="141">
        <v>0</v>
      </c>
      <c r="W36" s="140">
        <v>0</v>
      </c>
      <c r="X36" s="141">
        <v>0</v>
      </c>
      <c r="Y36" s="140">
        <v>0</v>
      </c>
      <c r="Z36" s="141">
        <v>0</v>
      </c>
      <c r="AA36" s="140">
        <v>700000</v>
      </c>
      <c r="AB36" s="142">
        <f>D36+F36+H36+J36+L36+N36+P36+R36+T36+V36+X36+Z36</f>
        <v>700000</v>
      </c>
      <c r="AC36" s="143">
        <f t="shared" si="13"/>
        <v>700000</v>
      </c>
      <c r="AD36" s="125">
        <f>AC36/AB36*100</f>
        <v>100</v>
      </c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</row>
    <row r="37" spans="1:106" s="105" customFormat="1" ht="27" customHeight="1" thickBot="1" x14ac:dyDescent="0.3">
      <c r="A37" s="298"/>
      <c r="B37" s="334" t="s">
        <v>86</v>
      </c>
      <c r="C37" s="334"/>
      <c r="D37" s="136">
        <v>0</v>
      </c>
      <c r="E37" s="137">
        <v>0</v>
      </c>
      <c r="F37" s="136">
        <v>0</v>
      </c>
      <c r="G37" s="137">
        <v>0</v>
      </c>
      <c r="H37" s="159">
        <v>0</v>
      </c>
      <c r="I37" s="160">
        <v>0</v>
      </c>
      <c r="J37" s="159">
        <v>0</v>
      </c>
      <c r="K37" s="160">
        <v>0</v>
      </c>
      <c r="L37" s="153">
        <v>0</v>
      </c>
      <c r="M37" s="154">
        <v>0</v>
      </c>
      <c r="N37" s="141">
        <v>0</v>
      </c>
      <c r="O37" s="140">
        <v>0</v>
      </c>
      <c r="P37" s="141">
        <v>0</v>
      </c>
      <c r="Q37" s="140">
        <v>0</v>
      </c>
      <c r="R37" s="144"/>
      <c r="S37" s="140">
        <v>0</v>
      </c>
      <c r="T37" s="141">
        <v>0</v>
      </c>
      <c r="U37" s="140">
        <v>0</v>
      </c>
      <c r="V37" s="141">
        <v>0</v>
      </c>
      <c r="W37" s="140">
        <v>0</v>
      </c>
      <c r="X37" s="141">
        <v>0</v>
      </c>
      <c r="Y37" s="140">
        <v>0</v>
      </c>
      <c r="Z37" s="141">
        <v>0</v>
      </c>
      <c r="AA37" s="140">
        <v>0</v>
      </c>
      <c r="AB37" s="142">
        <f>D37+F37+H37+J37+L37+N37+P37+R37+T37+V37+X37+Z37</f>
        <v>0</v>
      </c>
      <c r="AC37" s="143">
        <f t="shared" si="13"/>
        <v>0</v>
      </c>
      <c r="AD37" s="125" t="e">
        <f t="shared" ref="AD37:AD52" si="14">AC37/AB37*100</f>
        <v>#DIV/0!</v>
      </c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</row>
    <row r="38" spans="1:106" s="106" customFormat="1" ht="26.1" customHeight="1" thickBot="1" x14ac:dyDescent="0.3">
      <c r="A38" s="301" t="s">
        <v>99</v>
      </c>
      <c r="B38" s="301"/>
      <c r="C38" s="301"/>
      <c r="D38" s="113">
        <f>SUM(D36:D37)</f>
        <v>0</v>
      </c>
      <c r="E38" s="113">
        <f t="shared" ref="E38:AA38" si="15">SUM(E36:E37)</f>
        <v>0</v>
      </c>
      <c r="F38" s="113">
        <f t="shared" si="15"/>
        <v>0</v>
      </c>
      <c r="G38" s="113">
        <f t="shared" si="15"/>
        <v>0</v>
      </c>
      <c r="H38" s="113">
        <f t="shared" si="15"/>
        <v>0</v>
      </c>
      <c r="I38" s="113">
        <f t="shared" si="15"/>
        <v>0</v>
      </c>
      <c r="J38" s="113">
        <f t="shared" si="15"/>
        <v>0</v>
      </c>
      <c r="K38" s="113">
        <f t="shared" si="15"/>
        <v>0</v>
      </c>
      <c r="L38" s="113">
        <f t="shared" si="15"/>
        <v>0</v>
      </c>
      <c r="M38" s="113">
        <f t="shared" si="15"/>
        <v>0</v>
      </c>
      <c r="N38" s="113">
        <f t="shared" si="15"/>
        <v>0</v>
      </c>
      <c r="O38" s="113">
        <f t="shared" si="15"/>
        <v>0</v>
      </c>
      <c r="P38" s="113">
        <f t="shared" si="15"/>
        <v>0</v>
      </c>
      <c r="Q38" s="113">
        <f t="shared" si="15"/>
        <v>0</v>
      </c>
      <c r="R38" s="113">
        <f t="shared" si="15"/>
        <v>0</v>
      </c>
      <c r="S38" s="113">
        <f t="shared" si="15"/>
        <v>0</v>
      </c>
      <c r="T38" s="113">
        <f t="shared" si="15"/>
        <v>700000</v>
      </c>
      <c r="U38" s="113">
        <f t="shared" si="15"/>
        <v>0</v>
      </c>
      <c r="V38" s="113">
        <f t="shared" si="15"/>
        <v>0</v>
      </c>
      <c r="W38" s="113">
        <f t="shared" si="15"/>
        <v>0</v>
      </c>
      <c r="X38" s="113">
        <f t="shared" si="15"/>
        <v>0</v>
      </c>
      <c r="Y38" s="113">
        <f t="shared" si="15"/>
        <v>0</v>
      </c>
      <c r="Z38" s="113">
        <f t="shared" si="15"/>
        <v>0</v>
      </c>
      <c r="AA38" s="113">
        <f t="shared" si="15"/>
        <v>700000</v>
      </c>
      <c r="AB38" s="126">
        <f>SUM(H38:AA38)</f>
        <v>1400000</v>
      </c>
      <c r="AC38" s="129">
        <f t="shared" si="13"/>
        <v>700000</v>
      </c>
      <c r="AD38" s="127" t="e">
        <f>AVERAGE(AD36:AD37)</f>
        <v>#DIV/0!</v>
      </c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105"/>
      <c r="CY38" s="105"/>
      <c r="CZ38" s="105"/>
      <c r="DA38" s="105"/>
      <c r="DB38" s="105"/>
    </row>
    <row r="39" spans="1:106" s="105" customFormat="1" ht="40.5" customHeight="1" x14ac:dyDescent="0.25">
      <c r="A39" s="325" t="s">
        <v>96</v>
      </c>
      <c r="B39" s="300" t="s">
        <v>97</v>
      </c>
      <c r="C39" s="300"/>
      <c r="D39" s="147">
        <v>6000</v>
      </c>
      <c r="E39" s="137">
        <v>12000</v>
      </c>
      <c r="F39" s="147">
        <v>6000</v>
      </c>
      <c r="G39" s="137">
        <v>12000</v>
      </c>
      <c r="H39" s="147">
        <v>6000</v>
      </c>
      <c r="I39" s="137">
        <v>12000</v>
      </c>
      <c r="J39" s="147">
        <v>6000</v>
      </c>
      <c r="K39" s="137">
        <v>12000</v>
      </c>
      <c r="L39" s="147">
        <v>6000</v>
      </c>
      <c r="M39" s="137">
        <v>12000</v>
      </c>
      <c r="N39" s="147">
        <v>6000</v>
      </c>
      <c r="O39" s="137">
        <v>12000</v>
      </c>
      <c r="P39" s="147">
        <v>6000</v>
      </c>
      <c r="Q39" s="137">
        <v>12000</v>
      </c>
      <c r="R39" s="147">
        <v>6000</v>
      </c>
      <c r="S39" s="137">
        <v>12000</v>
      </c>
      <c r="T39" s="147">
        <v>6000</v>
      </c>
      <c r="U39" s="137">
        <v>12000</v>
      </c>
      <c r="V39" s="147">
        <v>6000</v>
      </c>
      <c r="W39" s="137">
        <v>12000</v>
      </c>
      <c r="X39" s="144">
        <v>6000</v>
      </c>
      <c r="Y39" s="140">
        <v>0</v>
      </c>
      <c r="Z39" s="144">
        <v>6000</v>
      </c>
      <c r="AA39" s="140">
        <v>0</v>
      </c>
      <c r="AB39" s="161">
        <f>D39+F39+H39+J39+L39+N39+P39+R39+T39+V39+X39+Z39</f>
        <v>72000</v>
      </c>
      <c r="AC39" s="162">
        <f t="shared" si="13"/>
        <v>120000</v>
      </c>
      <c r="AD39" s="163">
        <f t="shared" si="14"/>
        <v>166.66666666666669</v>
      </c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</row>
    <row r="40" spans="1:106" s="98" customFormat="1" ht="48" customHeight="1" thickBot="1" x14ac:dyDescent="0.3">
      <c r="A40" s="325"/>
      <c r="B40" s="299" t="s">
        <v>98</v>
      </c>
      <c r="C40" s="299"/>
      <c r="D40" s="136">
        <v>6000</v>
      </c>
      <c r="E40" s="137">
        <v>20000</v>
      </c>
      <c r="F40" s="136">
        <v>0</v>
      </c>
      <c r="G40" s="137">
        <v>0</v>
      </c>
      <c r="H40" s="145">
        <v>0</v>
      </c>
      <c r="I40" s="160">
        <v>0</v>
      </c>
      <c r="J40" s="136">
        <v>6000</v>
      </c>
      <c r="K40" s="137">
        <v>20000</v>
      </c>
      <c r="L40" s="141">
        <v>0</v>
      </c>
      <c r="M40" s="154">
        <v>0</v>
      </c>
      <c r="N40" s="141">
        <v>0</v>
      </c>
      <c r="O40" s="154">
        <v>0</v>
      </c>
      <c r="P40" s="136">
        <v>6000</v>
      </c>
      <c r="Q40" s="137">
        <v>20000</v>
      </c>
      <c r="R40" s="141">
        <v>0</v>
      </c>
      <c r="S40" s="140">
        <v>0</v>
      </c>
      <c r="T40" s="141">
        <v>0</v>
      </c>
      <c r="U40" s="140">
        <v>0</v>
      </c>
      <c r="V40" s="136">
        <v>6000</v>
      </c>
      <c r="W40" s="137">
        <v>20000</v>
      </c>
      <c r="X40" s="141">
        <v>0</v>
      </c>
      <c r="Y40" s="140">
        <v>0</v>
      </c>
      <c r="Z40" s="141">
        <v>0</v>
      </c>
      <c r="AA40" s="140">
        <v>0</v>
      </c>
      <c r="AB40" s="161">
        <f>D40+F40+H40+J40+L40+N40+P40+R40+T40+V40+X40+Z40</f>
        <v>24000</v>
      </c>
      <c r="AC40" s="162">
        <f t="shared" si="13"/>
        <v>80000</v>
      </c>
      <c r="AD40" s="163">
        <f t="shared" si="14"/>
        <v>333.33333333333337</v>
      </c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99"/>
      <c r="CC40" s="99"/>
      <c r="CD40" s="99"/>
      <c r="CE40" s="99"/>
      <c r="CF40" s="99"/>
      <c r="CG40" s="99"/>
      <c r="CH40" s="99"/>
      <c r="CI40" s="99"/>
      <c r="CJ40" s="99"/>
      <c r="CK40" s="99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99"/>
      <c r="DB40" s="99"/>
    </row>
    <row r="41" spans="1:106" s="106" customFormat="1" ht="26.1" customHeight="1" thickBot="1" x14ac:dyDescent="0.3">
      <c r="A41" s="301" t="s">
        <v>100</v>
      </c>
      <c r="B41" s="301"/>
      <c r="C41" s="301"/>
      <c r="D41" s="164">
        <f>SUM(D39:D40)</f>
        <v>12000</v>
      </c>
      <c r="E41" s="164">
        <f t="shared" ref="E41:AA41" si="16">SUM(E39:E40)</f>
        <v>32000</v>
      </c>
      <c r="F41" s="164">
        <f t="shared" si="16"/>
        <v>6000</v>
      </c>
      <c r="G41" s="164">
        <f t="shared" si="16"/>
        <v>12000</v>
      </c>
      <c r="H41" s="164">
        <f t="shared" si="16"/>
        <v>6000</v>
      </c>
      <c r="I41" s="164">
        <f t="shared" si="16"/>
        <v>12000</v>
      </c>
      <c r="J41" s="164">
        <f t="shared" si="16"/>
        <v>12000</v>
      </c>
      <c r="K41" s="164">
        <f t="shared" si="16"/>
        <v>32000</v>
      </c>
      <c r="L41" s="164">
        <f t="shared" si="16"/>
        <v>6000</v>
      </c>
      <c r="M41" s="164">
        <f t="shared" si="16"/>
        <v>12000</v>
      </c>
      <c r="N41" s="164">
        <f t="shared" si="16"/>
        <v>6000</v>
      </c>
      <c r="O41" s="164">
        <f t="shared" si="16"/>
        <v>12000</v>
      </c>
      <c r="P41" s="164">
        <f t="shared" si="16"/>
        <v>12000</v>
      </c>
      <c r="Q41" s="164">
        <f t="shared" si="16"/>
        <v>32000</v>
      </c>
      <c r="R41" s="164">
        <f t="shared" si="16"/>
        <v>6000</v>
      </c>
      <c r="S41" s="164">
        <f t="shared" si="16"/>
        <v>12000</v>
      </c>
      <c r="T41" s="164">
        <f t="shared" si="16"/>
        <v>6000</v>
      </c>
      <c r="U41" s="164">
        <f t="shared" si="16"/>
        <v>12000</v>
      </c>
      <c r="V41" s="164">
        <f t="shared" si="16"/>
        <v>12000</v>
      </c>
      <c r="W41" s="164">
        <f t="shared" si="16"/>
        <v>32000</v>
      </c>
      <c r="X41" s="164">
        <f t="shared" si="16"/>
        <v>6000</v>
      </c>
      <c r="Y41" s="164">
        <f t="shared" si="16"/>
        <v>0</v>
      </c>
      <c r="Z41" s="164">
        <f>SUM(Z39:Z40)</f>
        <v>6000</v>
      </c>
      <c r="AA41" s="164">
        <f t="shared" si="16"/>
        <v>0</v>
      </c>
      <c r="AB41" s="126">
        <f>SUM(AB39:AB40)</f>
        <v>96000</v>
      </c>
      <c r="AC41" s="129">
        <f t="shared" si="13"/>
        <v>200000</v>
      </c>
      <c r="AD41" s="127">
        <f>AVERAGE(AD39:AD40)</f>
        <v>250.00000000000003</v>
      </c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105"/>
      <c r="CW41" s="105"/>
      <c r="CX41" s="105"/>
      <c r="CY41" s="105"/>
      <c r="CZ41" s="105"/>
      <c r="DA41" s="105"/>
      <c r="DB41" s="105"/>
    </row>
    <row r="42" spans="1:106" s="105" customFormat="1" ht="75.75" customHeight="1" thickBot="1" x14ac:dyDescent="0.3">
      <c r="A42" s="165" t="s">
        <v>101</v>
      </c>
      <c r="B42" s="300" t="s">
        <v>97</v>
      </c>
      <c r="C42" s="300"/>
      <c r="D42" s="147">
        <v>10000</v>
      </c>
      <c r="E42" s="137"/>
      <c r="F42" s="147">
        <v>0</v>
      </c>
      <c r="G42" s="137">
        <v>0</v>
      </c>
      <c r="H42" s="145">
        <v>0</v>
      </c>
      <c r="I42" s="160">
        <v>0</v>
      </c>
      <c r="J42" s="145">
        <v>10000</v>
      </c>
      <c r="K42" s="150">
        <v>80000</v>
      </c>
      <c r="L42" s="144">
        <v>0</v>
      </c>
      <c r="M42" s="211">
        <v>0</v>
      </c>
      <c r="N42" s="144">
        <v>0</v>
      </c>
      <c r="O42" s="154">
        <v>0</v>
      </c>
      <c r="P42" s="144">
        <v>10000</v>
      </c>
      <c r="Q42" s="140">
        <v>80000</v>
      </c>
      <c r="R42" s="144">
        <v>0</v>
      </c>
      <c r="S42" s="140">
        <v>0</v>
      </c>
      <c r="T42" s="144">
        <v>0</v>
      </c>
      <c r="U42" s="140">
        <v>0</v>
      </c>
      <c r="V42" s="144">
        <v>10000</v>
      </c>
      <c r="W42" s="140">
        <v>80000</v>
      </c>
      <c r="X42" s="144">
        <v>0</v>
      </c>
      <c r="Y42" s="140">
        <v>0</v>
      </c>
      <c r="Z42" s="144">
        <v>0</v>
      </c>
      <c r="AA42" s="140">
        <v>0</v>
      </c>
      <c r="AB42" s="161">
        <f>D42+F42+H42+J42+L42+N42+P42+R42+T42+V42+X42+Z42</f>
        <v>40000</v>
      </c>
      <c r="AC42" s="162">
        <f t="shared" si="13"/>
        <v>240000</v>
      </c>
      <c r="AD42" s="166">
        <f t="shared" si="14"/>
        <v>600</v>
      </c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</row>
    <row r="43" spans="1:106" s="106" customFormat="1" ht="26.1" customHeight="1" thickBot="1" x14ac:dyDescent="0.3">
      <c r="A43" s="301" t="s">
        <v>107</v>
      </c>
      <c r="B43" s="301"/>
      <c r="C43" s="301"/>
      <c r="D43" s="164">
        <f>SUM(D42:D42)</f>
        <v>10000</v>
      </c>
      <c r="E43" s="164">
        <f t="shared" ref="E43:AA43" si="17">SUM(E42:E42)</f>
        <v>0</v>
      </c>
      <c r="F43" s="164">
        <f t="shared" si="17"/>
        <v>0</v>
      </c>
      <c r="G43" s="164">
        <f t="shared" si="17"/>
        <v>0</v>
      </c>
      <c r="H43" s="164">
        <f t="shared" si="17"/>
        <v>0</v>
      </c>
      <c r="I43" s="164">
        <f t="shared" si="17"/>
        <v>0</v>
      </c>
      <c r="J43" s="164">
        <f t="shared" si="17"/>
        <v>10000</v>
      </c>
      <c r="K43" s="164">
        <f t="shared" si="17"/>
        <v>80000</v>
      </c>
      <c r="L43" s="164">
        <f t="shared" si="17"/>
        <v>0</v>
      </c>
      <c r="M43" s="164">
        <f t="shared" si="17"/>
        <v>0</v>
      </c>
      <c r="N43" s="164">
        <f t="shared" si="17"/>
        <v>0</v>
      </c>
      <c r="O43" s="164">
        <f t="shared" si="17"/>
        <v>0</v>
      </c>
      <c r="P43" s="164">
        <f t="shared" si="17"/>
        <v>10000</v>
      </c>
      <c r="Q43" s="164">
        <f t="shared" si="17"/>
        <v>80000</v>
      </c>
      <c r="R43" s="164">
        <f t="shared" si="17"/>
        <v>0</v>
      </c>
      <c r="S43" s="164">
        <f t="shared" si="17"/>
        <v>0</v>
      </c>
      <c r="T43" s="164">
        <f t="shared" si="17"/>
        <v>0</v>
      </c>
      <c r="U43" s="164">
        <f t="shared" si="17"/>
        <v>0</v>
      </c>
      <c r="V43" s="164">
        <f t="shared" si="17"/>
        <v>10000</v>
      </c>
      <c r="W43" s="164">
        <f t="shared" si="17"/>
        <v>80000</v>
      </c>
      <c r="X43" s="164">
        <f t="shared" si="17"/>
        <v>0</v>
      </c>
      <c r="Y43" s="164">
        <f t="shared" si="17"/>
        <v>0</v>
      </c>
      <c r="Z43" s="164">
        <f t="shared" si="17"/>
        <v>0</v>
      </c>
      <c r="AA43" s="164">
        <f t="shared" si="17"/>
        <v>0</v>
      </c>
      <c r="AB43" s="126">
        <f>SUM(AB42:AB42)</f>
        <v>40000</v>
      </c>
      <c r="AC43" s="129">
        <f t="shared" si="13"/>
        <v>240000</v>
      </c>
      <c r="AD43" s="127">
        <f>AVERAGE(AD42)</f>
        <v>600</v>
      </c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5"/>
      <c r="CM43" s="105"/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5"/>
      <c r="DB43" s="105"/>
    </row>
    <row r="44" spans="1:106" s="98" customFormat="1" ht="49.5" customHeight="1" x14ac:dyDescent="0.25">
      <c r="A44" s="325" t="s">
        <v>81</v>
      </c>
      <c r="B44" s="299" t="s">
        <v>148</v>
      </c>
      <c r="C44" s="299"/>
      <c r="D44" s="136">
        <v>1700000</v>
      </c>
      <c r="E44" s="137">
        <v>1800000</v>
      </c>
      <c r="F44" s="136">
        <v>1700000</v>
      </c>
      <c r="G44" s="137">
        <v>1800000</v>
      </c>
      <c r="H44" s="136">
        <v>1700000</v>
      </c>
      <c r="I44" s="137">
        <v>1800000</v>
      </c>
      <c r="J44" s="136">
        <v>2000000</v>
      </c>
      <c r="K44" s="137">
        <v>1800000</v>
      </c>
      <c r="L44" s="136">
        <v>2000000</v>
      </c>
      <c r="M44" s="137">
        <v>1800000</v>
      </c>
      <c r="N44" s="136">
        <v>2000000</v>
      </c>
      <c r="O44" s="137">
        <v>1800000</v>
      </c>
      <c r="P44" s="136">
        <v>2000000</v>
      </c>
      <c r="Q44" s="137">
        <v>1800000</v>
      </c>
      <c r="R44" s="136">
        <v>2000000</v>
      </c>
      <c r="S44" s="137">
        <v>1800000</v>
      </c>
      <c r="T44" s="136">
        <v>2000000</v>
      </c>
      <c r="U44" s="137">
        <v>1800000</v>
      </c>
      <c r="V44" s="136">
        <v>2000000</v>
      </c>
      <c r="W44" s="137">
        <v>1800000</v>
      </c>
      <c r="X44" s="136">
        <v>2000000</v>
      </c>
      <c r="Y44" s="137">
        <v>1800000</v>
      </c>
      <c r="Z44" s="136">
        <v>2000000</v>
      </c>
      <c r="AA44" s="140">
        <v>0</v>
      </c>
      <c r="AB44" s="161">
        <f t="shared" ref="AB44:AC46" si="18">D44+F44+H44+J44+L44+N44+P44+R44+T44+V44+X44+Z44</f>
        <v>23100000</v>
      </c>
      <c r="AC44" s="162">
        <f t="shared" si="18"/>
        <v>19800000</v>
      </c>
      <c r="AD44" s="166">
        <f t="shared" si="14"/>
        <v>85.714285714285708</v>
      </c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DB44" s="99"/>
    </row>
    <row r="45" spans="1:106" s="98" customFormat="1" ht="30" customHeight="1" x14ac:dyDescent="0.25">
      <c r="A45" s="325"/>
      <c r="B45" s="299" t="s">
        <v>106</v>
      </c>
      <c r="C45" s="299"/>
      <c r="D45" s="136">
        <v>400000</v>
      </c>
      <c r="E45" s="137">
        <v>400000</v>
      </c>
      <c r="F45" s="136">
        <v>400000</v>
      </c>
      <c r="G45" s="137">
        <v>400000</v>
      </c>
      <c r="H45" s="159">
        <v>400000</v>
      </c>
      <c r="I45" s="159">
        <v>400000</v>
      </c>
      <c r="J45" s="159">
        <v>400000</v>
      </c>
      <c r="K45" s="159">
        <v>400000</v>
      </c>
      <c r="L45" s="159">
        <v>400000</v>
      </c>
      <c r="M45" s="159">
        <v>400000</v>
      </c>
      <c r="N45" s="159">
        <v>400000</v>
      </c>
      <c r="O45" s="159">
        <v>400000</v>
      </c>
      <c r="P45" s="159">
        <v>400000</v>
      </c>
      <c r="Q45" s="159">
        <v>400000</v>
      </c>
      <c r="R45" s="159">
        <v>400000</v>
      </c>
      <c r="S45" s="159">
        <v>400000</v>
      </c>
      <c r="T45" s="159">
        <v>400000</v>
      </c>
      <c r="U45" s="159">
        <v>400000</v>
      </c>
      <c r="V45" s="159">
        <v>400000</v>
      </c>
      <c r="W45" s="159">
        <v>400000</v>
      </c>
      <c r="X45" s="159">
        <v>400000</v>
      </c>
      <c r="Y45" s="140">
        <v>500000</v>
      </c>
      <c r="Z45" s="141">
        <v>400000</v>
      </c>
      <c r="AA45" s="140">
        <v>0</v>
      </c>
      <c r="AB45" s="161">
        <f t="shared" si="18"/>
        <v>4800000</v>
      </c>
      <c r="AC45" s="162">
        <f t="shared" si="18"/>
        <v>4500000</v>
      </c>
      <c r="AD45" s="166">
        <f t="shared" si="14"/>
        <v>93.75</v>
      </c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99"/>
      <c r="CA45" s="99"/>
      <c r="CB45" s="99"/>
      <c r="CC45" s="99"/>
      <c r="CD45" s="99"/>
      <c r="CE45" s="99"/>
      <c r="CF45" s="99"/>
      <c r="CG45" s="99"/>
      <c r="CH45" s="99"/>
      <c r="CI45" s="99"/>
      <c r="CJ45" s="99"/>
      <c r="CK45" s="99"/>
      <c r="CL45" s="99"/>
      <c r="CM45" s="99"/>
      <c r="CN45" s="99"/>
      <c r="CO45" s="99"/>
      <c r="CP45" s="99"/>
      <c r="CQ45" s="99"/>
      <c r="CR45" s="99"/>
      <c r="CS45" s="99"/>
      <c r="CT45" s="99"/>
      <c r="CU45" s="99"/>
      <c r="CV45" s="99"/>
      <c r="CW45" s="99"/>
      <c r="CX45" s="99"/>
      <c r="CY45" s="99"/>
      <c r="CZ45" s="99"/>
      <c r="DA45" s="99"/>
      <c r="DB45" s="99"/>
    </row>
    <row r="46" spans="1:106" s="98" customFormat="1" ht="88.5" customHeight="1" x14ac:dyDescent="0.25">
      <c r="A46" s="325"/>
      <c r="B46" s="299" t="s">
        <v>146</v>
      </c>
      <c r="C46" s="299"/>
      <c r="D46" s="136">
        <v>100000</v>
      </c>
      <c r="E46" s="137">
        <v>0</v>
      </c>
      <c r="F46" s="136">
        <v>100000</v>
      </c>
      <c r="G46" s="137">
        <v>0</v>
      </c>
      <c r="H46" s="159">
        <v>100000</v>
      </c>
      <c r="I46" s="150">
        <v>129613</v>
      </c>
      <c r="J46" s="159">
        <v>100000</v>
      </c>
      <c r="K46" s="150">
        <v>0</v>
      </c>
      <c r="L46" s="136">
        <v>100000</v>
      </c>
      <c r="M46" s="137">
        <v>150000</v>
      </c>
      <c r="N46" s="136">
        <v>100000</v>
      </c>
      <c r="O46" s="140">
        <v>0</v>
      </c>
      <c r="P46" s="141">
        <v>100000</v>
      </c>
      <c r="Q46" s="140">
        <v>0</v>
      </c>
      <c r="R46" s="141">
        <v>100000</v>
      </c>
      <c r="S46" s="140">
        <v>0</v>
      </c>
      <c r="T46" s="141">
        <v>100000</v>
      </c>
      <c r="U46" s="140">
        <v>0</v>
      </c>
      <c r="V46" s="141">
        <v>100000</v>
      </c>
      <c r="W46" s="140">
        <v>0</v>
      </c>
      <c r="X46" s="141">
        <v>100000</v>
      </c>
      <c r="Y46" s="140">
        <v>150000</v>
      </c>
      <c r="Z46" s="141">
        <v>100000</v>
      </c>
      <c r="AA46" s="140">
        <v>0</v>
      </c>
      <c r="AB46" s="161">
        <f t="shared" si="18"/>
        <v>1200000</v>
      </c>
      <c r="AC46" s="162">
        <f t="shared" si="18"/>
        <v>429613</v>
      </c>
      <c r="AD46" s="163">
        <f t="shared" si="14"/>
        <v>35.801083333333331</v>
      </c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99"/>
      <c r="DB46" s="99"/>
    </row>
    <row r="47" spans="1:106" s="108" customFormat="1" ht="26.1" customHeight="1" x14ac:dyDescent="0.25">
      <c r="A47" s="301" t="s">
        <v>90</v>
      </c>
      <c r="B47" s="301"/>
      <c r="C47" s="301"/>
      <c r="D47" s="164">
        <f>SUM(D44:D46)</f>
        <v>2200000</v>
      </c>
      <c r="E47" s="164">
        <f t="shared" ref="E47:AA47" si="19">SUM(E44:E46)</f>
        <v>2200000</v>
      </c>
      <c r="F47" s="164">
        <f t="shared" si="19"/>
        <v>2200000</v>
      </c>
      <c r="G47" s="164">
        <f t="shared" si="19"/>
        <v>2200000</v>
      </c>
      <c r="H47" s="164">
        <f t="shared" si="19"/>
        <v>2200000</v>
      </c>
      <c r="I47" s="164">
        <f t="shared" si="19"/>
        <v>2329613</v>
      </c>
      <c r="J47" s="164">
        <f t="shared" si="19"/>
        <v>2500000</v>
      </c>
      <c r="K47" s="164">
        <f t="shared" si="19"/>
        <v>2200000</v>
      </c>
      <c r="L47" s="164">
        <f t="shared" si="19"/>
        <v>2500000</v>
      </c>
      <c r="M47" s="164">
        <f t="shared" si="19"/>
        <v>2350000</v>
      </c>
      <c r="N47" s="164">
        <f t="shared" si="19"/>
        <v>2500000</v>
      </c>
      <c r="O47" s="164">
        <f t="shared" si="19"/>
        <v>2200000</v>
      </c>
      <c r="P47" s="164">
        <f t="shared" si="19"/>
        <v>2500000</v>
      </c>
      <c r="Q47" s="164">
        <f t="shared" si="19"/>
        <v>2200000</v>
      </c>
      <c r="R47" s="164">
        <f t="shared" si="19"/>
        <v>2500000</v>
      </c>
      <c r="S47" s="164">
        <f t="shared" si="19"/>
        <v>2200000</v>
      </c>
      <c r="T47" s="164">
        <f t="shared" si="19"/>
        <v>2500000</v>
      </c>
      <c r="U47" s="164">
        <f t="shared" si="19"/>
        <v>2200000</v>
      </c>
      <c r="V47" s="164">
        <f t="shared" si="19"/>
        <v>2500000</v>
      </c>
      <c r="W47" s="164">
        <f t="shared" si="19"/>
        <v>2200000</v>
      </c>
      <c r="X47" s="164">
        <f t="shared" si="19"/>
        <v>2500000</v>
      </c>
      <c r="Y47" s="164">
        <f t="shared" si="19"/>
        <v>2450000</v>
      </c>
      <c r="Z47" s="164">
        <f t="shared" si="19"/>
        <v>2500000</v>
      </c>
      <c r="AA47" s="164">
        <f t="shared" si="19"/>
        <v>0</v>
      </c>
      <c r="AB47" s="126">
        <f>SUM(AB44:AB46)</f>
        <v>29100000</v>
      </c>
      <c r="AC47" s="129">
        <f>E47+G47+I47+K47+M47+O47+Q47+S47+U47+W47+Y47+AA47</f>
        <v>24729613</v>
      </c>
      <c r="AD47" s="127">
        <f>AVERAGE(AD44:AD46)</f>
        <v>71.755123015873025</v>
      </c>
    </row>
    <row r="48" spans="1:106" s="98" customFormat="1" ht="52.5" customHeight="1" x14ac:dyDescent="0.25">
      <c r="A48" s="325" t="s">
        <v>78</v>
      </c>
      <c r="B48" s="324" t="s">
        <v>77</v>
      </c>
      <c r="C48" s="324"/>
      <c r="D48" s="167">
        <v>0</v>
      </c>
      <c r="E48" s="168">
        <v>0</v>
      </c>
      <c r="F48" s="167">
        <v>0</v>
      </c>
      <c r="G48" s="168">
        <v>0</v>
      </c>
      <c r="H48" s="167">
        <v>0</v>
      </c>
      <c r="I48" s="168">
        <v>0</v>
      </c>
      <c r="J48" s="147"/>
      <c r="K48" s="210">
        <v>0</v>
      </c>
      <c r="L48" s="136">
        <v>0</v>
      </c>
      <c r="M48" s="149">
        <v>0</v>
      </c>
      <c r="N48" s="136">
        <v>0</v>
      </c>
      <c r="O48" s="140">
        <v>0</v>
      </c>
      <c r="P48" s="141">
        <v>0</v>
      </c>
      <c r="Q48" s="140">
        <v>0</v>
      </c>
      <c r="R48" s="141">
        <v>0</v>
      </c>
      <c r="S48" s="140">
        <v>0</v>
      </c>
      <c r="T48" s="141">
        <v>0</v>
      </c>
      <c r="U48" s="140">
        <v>0</v>
      </c>
      <c r="V48" s="141">
        <v>500000</v>
      </c>
      <c r="W48" s="141">
        <v>1500000</v>
      </c>
      <c r="X48" s="141">
        <v>0</v>
      </c>
      <c r="Y48" s="140">
        <v>0</v>
      </c>
      <c r="Z48" s="141">
        <v>0</v>
      </c>
      <c r="AA48" s="140">
        <v>0</v>
      </c>
      <c r="AB48" s="161">
        <f t="shared" ref="AB48:AC50" si="20">D48+F48+H48+J48+L48+N48+P48+R48+T48+V48+X48+Z48</f>
        <v>500000</v>
      </c>
      <c r="AC48" s="162">
        <f t="shared" si="20"/>
        <v>1500000</v>
      </c>
      <c r="AD48" s="166">
        <f t="shared" si="14"/>
        <v>300</v>
      </c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</row>
    <row r="49" spans="1:106" s="98" customFormat="1" ht="45" customHeight="1" x14ac:dyDescent="0.25">
      <c r="A49" s="325"/>
      <c r="B49" s="299" t="s">
        <v>117</v>
      </c>
      <c r="C49" s="299"/>
      <c r="D49" s="167">
        <v>0</v>
      </c>
      <c r="E49" s="168">
        <v>0</v>
      </c>
      <c r="F49" s="167">
        <v>0</v>
      </c>
      <c r="G49" s="168">
        <v>0</v>
      </c>
      <c r="H49" s="167">
        <v>0</v>
      </c>
      <c r="I49" s="168">
        <v>0</v>
      </c>
      <c r="J49" s="167">
        <v>0</v>
      </c>
      <c r="K49" s="168">
        <v>0</v>
      </c>
      <c r="L49" s="147">
        <v>50000</v>
      </c>
      <c r="M49" s="147">
        <v>50000</v>
      </c>
      <c r="N49" s="136">
        <v>0</v>
      </c>
      <c r="O49" s="140">
        <v>0</v>
      </c>
      <c r="P49" s="141">
        <v>0</v>
      </c>
      <c r="Q49" s="140">
        <v>0</v>
      </c>
      <c r="R49" s="141">
        <v>100000</v>
      </c>
      <c r="S49" s="140">
        <v>250000</v>
      </c>
      <c r="T49" s="141">
        <v>0</v>
      </c>
      <c r="U49" s="140">
        <v>0</v>
      </c>
      <c r="V49" s="141">
        <v>0</v>
      </c>
      <c r="W49" s="140">
        <v>0</v>
      </c>
      <c r="X49" s="141">
        <v>0</v>
      </c>
      <c r="Y49" s="140">
        <v>0</v>
      </c>
      <c r="Z49" s="141">
        <v>0</v>
      </c>
      <c r="AA49" s="140">
        <v>0</v>
      </c>
      <c r="AB49" s="161">
        <f t="shared" si="20"/>
        <v>150000</v>
      </c>
      <c r="AC49" s="162">
        <f t="shared" si="20"/>
        <v>300000</v>
      </c>
      <c r="AD49" s="166">
        <f t="shared" si="14"/>
        <v>200</v>
      </c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99"/>
      <c r="DB49" s="99"/>
    </row>
    <row r="50" spans="1:106" s="98" customFormat="1" ht="46.5" customHeight="1" x14ac:dyDescent="0.25">
      <c r="A50" s="325"/>
      <c r="B50" s="299" t="s">
        <v>135</v>
      </c>
      <c r="C50" s="299"/>
      <c r="D50" s="167">
        <v>0</v>
      </c>
      <c r="E50" s="168">
        <v>0</v>
      </c>
      <c r="F50" s="167">
        <v>0</v>
      </c>
      <c r="G50" s="168">
        <v>0</v>
      </c>
      <c r="H50" s="167">
        <v>0</v>
      </c>
      <c r="I50" s="168">
        <v>0</v>
      </c>
      <c r="J50" s="167">
        <v>0</v>
      </c>
      <c r="K50" s="168">
        <v>0</v>
      </c>
      <c r="L50" s="136">
        <v>0</v>
      </c>
      <c r="M50" s="154">
        <v>0</v>
      </c>
      <c r="N50" s="144">
        <v>800000</v>
      </c>
      <c r="O50" s="140">
        <v>0</v>
      </c>
      <c r="P50" s="141">
        <v>0</v>
      </c>
      <c r="Q50" s="140">
        <v>0</v>
      </c>
      <c r="R50" s="141">
        <v>100000</v>
      </c>
      <c r="S50" s="140">
        <v>250000</v>
      </c>
      <c r="T50" s="141">
        <v>0</v>
      </c>
      <c r="U50" s="140">
        <v>0</v>
      </c>
      <c r="V50" s="141">
        <v>0</v>
      </c>
      <c r="W50" s="140">
        <v>0</v>
      </c>
      <c r="X50" s="141">
        <v>0</v>
      </c>
      <c r="Y50" s="140">
        <v>0</v>
      </c>
      <c r="Z50" s="141">
        <v>0</v>
      </c>
      <c r="AA50" s="140">
        <v>0</v>
      </c>
      <c r="AB50" s="161">
        <f t="shared" si="20"/>
        <v>900000</v>
      </c>
      <c r="AC50" s="162">
        <f t="shared" si="20"/>
        <v>250000</v>
      </c>
      <c r="AD50" s="166">
        <f t="shared" si="14"/>
        <v>27.777777777777779</v>
      </c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</row>
    <row r="51" spans="1:106" s="108" customFormat="1" ht="26.1" customHeight="1" x14ac:dyDescent="0.25">
      <c r="A51" s="301" t="s">
        <v>91</v>
      </c>
      <c r="B51" s="301"/>
      <c r="C51" s="301"/>
      <c r="D51" s="164">
        <f>SUM(D48:D50)</f>
        <v>0</v>
      </c>
      <c r="E51" s="164">
        <f t="shared" ref="E51:Z51" si="21">SUM(E48:E50)</f>
        <v>0</v>
      </c>
      <c r="F51" s="164">
        <f t="shared" si="21"/>
        <v>0</v>
      </c>
      <c r="G51" s="164">
        <f t="shared" si="21"/>
        <v>0</v>
      </c>
      <c r="H51" s="164">
        <f t="shared" si="21"/>
        <v>0</v>
      </c>
      <c r="I51" s="164">
        <f t="shared" si="21"/>
        <v>0</v>
      </c>
      <c r="J51" s="164">
        <f t="shared" si="21"/>
        <v>0</v>
      </c>
      <c r="K51" s="164">
        <f t="shared" si="21"/>
        <v>0</v>
      </c>
      <c r="L51" s="164">
        <f t="shared" si="21"/>
        <v>50000</v>
      </c>
      <c r="M51" s="164">
        <f t="shared" si="21"/>
        <v>50000</v>
      </c>
      <c r="N51" s="164">
        <f t="shared" si="21"/>
        <v>800000</v>
      </c>
      <c r="O51" s="164">
        <f t="shared" si="21"/>
        <v>0</v>
      </c>
      <c r="P51" s="164">
        <f t="shared" si="21"/>
        <v>0</v>
      </c>
      <c r="Q51" s="164">
        <f t="shared" si="21"/>
        <v>0</v>
      </c>
      <c r="R51" s="164">
        <f t="shared" si="21"/>
        <v>200000</v>
      </c>
      <c r="S51" s="164">
        <f t="shared" si="21"/>
        <v>500000</v>
      </c>
      <c r="T51" s="164">
        <f t="shared" si="21"/>
        <v>0</v>
      </c>
      <c r="U51" s="164">
        <f t="shared" si="21"/>
        <v>0</v>
      </c>
      <c r="V51" s="164">
        <f t="shared" si="21"/>
        <v>500000</v>
      </c>
      <c r="W51" s="164">
        <f t="shared" si="21"/>
        <v>1500000</v>
      </c>
      <c r="X51" s="164">
        <f t="shared" si="21"/>
        <v>0</v>
      </c>
      <c r="Y51" s="164">
        <f t="shared" si="21"/>
        <v>0</v>
      </c>
      <c r="Z51" s="164">
        <f t="shared" si="21"/>
        <v>0</v>
      </c>
      <c r="AA51" s="164">
        <f>SUM(AA48:AA50)</f>
        <v>0</v>
      </c>
      <c r="AB51" s="126">
        <f>SUM(AB48:AB50)</f>
        <v>1550000</v>
      </c>
      <c r="AC51" s="129">
        <f>E51+G51+I51+K51+M51+O51+Q51+S51+U51+W51+Y51+AA51</f>
        <v>2050000</v>
      </c>
      <c r="AD51" s="127">
        <f>AVERAGE(AD48:AD50)</f>
        <v>175.92592592592595</v>
      </c>
    </row>
    <row r="52" spans="1:106" s="98" customFormat="1" ht="48" customHeight="1" x14ac:dyDescent="0.25">
      <c r="A52" s="165" t="s">
        <v>113</v>
      </c>
      <c r="B52" s="299" t="s">
        <v>145</v>
      </c>
      <c r="C52" s="299"/>
      <c r="D52" s="167">
        <v>0</v>
      </c>
      <c r="E52" s="168">
        <v>0</v>
      </c>
      <c r="F52" s="167">
        <v>0</v>
      </c>
      <c r="G52" s="168">
        <v>0</v>
      </c>
      <c r="H52" s="136"/>
      <c r="I52" s="210">
        <v>0</v>
      </c>
      <c r="J52" s="147"/>
      <c r="K52" s="168">
        <v>0</v>
      </c>
      <c r="L52" s="136">
        <v>0</v>
      </c>
      <c r="M52" s="149">
        <v>0</v>
      </c>
      <c r="N52" s="136"/>
      <c r="O52" s="140">
        <v>0</v>
      </c>
      <c r="P52" s="141">
        <v>0</v>
      </c>
      <c r="Q52" s="140">
        <v>0</v>
      </c>
      <c r="R52" s="141">
        <v>0</v>
      </c>
      <c r="S52" s="140">
        <v>0</v>
      </c>
      <c r="T52" s="141"/>
      <c r="U52" s="140">
        <v>0</v>
      </c>
      <c r="V52" s="141">
        <v>0</v>
      </c>
      <c r="W52" s="140">
        <v>0</v>
      </c>
      <c r="X52" s="141">
        <v>800000</v>
      </c>
      <c r="Y52" s="141">
        <v>800000</v>
      </c>
      <c r="Z52" s="141"/>
      <c r="AA52" s="140">
        <v>0</v>
      </c>
      <c r="AB52" s="161">
        <f>D52+F52+H52+J52+L52+N52+P52+R52+T52+V52+X52+Z52</f>
        <v>800000</v>
      </c>
      <c r="AC52" s="162">
        <f>E52+G52+I52+K52+M52+O52+Q52+S52+U52+W52+Y52+AA52</f>
        <v>800000</v>
      </c>
      <c r="AD52" s="166">
        <f t="shared" si="14"/>
        <v>100</v>
      </c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99"/>
      <c r="DB52" s="99"/>
    </row>
    <row r="53" spans="1:106" s="108" customFormat="1" ht="26.1" customHeight="1" x14ac:dyDescent="0.25">
      <c r="A53" s="301" t="s">
        <v>114</v>
      </c>
      <c r="B53" s="301"/>
      <c r="C53" s="301"/>
      <c r="D53" s="164">
        <f>SUM(D52)</f>
        <v>0</v>
      </c>
      <c r="E53" s="164">
        <f t="shared" ref="E53:AA53" si="22">SUM(E52)</f>
        <v>0</v>
      </c>
      <c r="F53" s="164">
        <f t="shared" si="22"/>
        <v>0</v>
      </c>
      <c r="G53" s="164">
        <f t="shared" si="22"/>
        <v>0</v>
      </c>
      <c r="H53" s="164">
        <f t="shared" si="22"/>
        <v>0</v>
      </c>
      <c r="I53" s="164">
        <f t="shared" si="22"/>
        <v>0</v>
      </c>
      <c r="J53" s="164">
        <f t="shared" si="22"/>
        <v>0</v>
      </c>
      <c r="K53" s="164">
        <f t="shared" si="22"/>
        <v>0</v>
      </c>
      <c r="L53" s="164">
        <f t="shared" si="22"/>
        <v>0</v>
      </c>
      <c r="M53" s="164">
        <f t="shared" si="22"/>
        <v>0</v>
      </c>
      <c r="N53" s="164">
        <f t="shared" si="22"/>
        <v>0</v>
      </c>
      <c r="O53" s="164">
        <f t="shared" si="22"/>
        <v>0</v>
      </c>
      <c r="P53" s="164">
        <f t="shared" si="22"/>
        <v>0</v>
      </c>
      <c r="Q53" s="164">
        <f t="shared" si="22"/>
        <v>0</v>
      </c>
      <c r="R53" s="164">
        <f t="shared" si="22"/>
        <v>0</v>
      </c>
      <c r="S53" s="164">
        <f t="shared" si="22"/>
        <v>0</v>
      </c>
      <c r="T53" s="164">
        <f t="shared" si="22"/>
        <v>0</v>
      </c>
      <c r="U53" s="164">
        <f t="shared" si="22"/>
        <v>0</v>
      </c>
      <c r="V53" s="164">
        <f t="shared" si="22"/>
        <v>0</v>
      </c>
      <c r="W53" s="164">
        <f t="shared" si="22"/>
        <v>0</v>
      </c>
      <c r="X53" s="164">
        <f t="shared" si="22"/>
        <v>800000</v>
      </c>
      <c r="Y53" s="164">
        <f t="shared" si="22"/>
        <v>800000</v>
      </c>
      <c r="Z53" s="164">
        <f t="shared" si="22"/>
        <v>0</v>
      </c>
      <c r="AA53" s="164">
        <f t="shared" si="22"/>
        <v>0</v>
      </c>
      <c r="AB53" s="126">
        <f>SUM(AB52)</f>
        <v>800000</v>
      </c>
      <c r="AC53" s="129">
        <f>E53+G53+I53+K53+M53+O53+Q53+S53+U53+W53+Y53+AA53</f>
        <v>800000</v>
      </c>
      <c r="AD53" s="127">
        <f>AVERAGE(AD52)</f>
        <v>100</v>
      </c>
    </row>
    <row r="54" spans="1:106" s="98" customFormat="1" ht="49.5" customHeight="1" x14ac:dyDescent="0.25">
      <c r="A54" s="212" t="s">
        <v>115</v>
      </c>
      <c r="B54" s="322" t="s">
        <v>144</v>
      </c>
      <c r="C54" s="322"/>
      <c r="D54" s="213">
        <v>0</v>
      </c>
      <c r="E54" s="214">
        <v>0</v>
      </c>
      <c r="F54" s="213">
        <v>0</v>
      </c>
      <c r="G54" s="214">
        <v>0</v>
      </c>
      <c r="H54" s="215">
        <v>0</v>
      </c>
      <c r="I54" s="214">
        <v>0</v>
      </c>
      <c r="J54" s="216">
        <v>0</v>
      </c>
      <c r="K54" s="214">
        <v>0</v>
      </c>
      <c r="L54" s="215">
        <v>500000</v>
      </c>
      <c r="M54" s="217">
        <v>0</v>
      </c>
      <c r="N54" s="215">
        <v>0</v>
      </c>
      <c r="O54" s="218">
        <v>0</v>
      </c>
      <c r="P54" s="219">
        <v>0</v>
      </c>
      <c r="Q54" s="218">
        <v>0</v>
      </c>
      <c r="R54" s="219">
        <v>0</v>
      </c>
      <c r="S54" s="218">
        <v>0</v>
      </c>
      <c r="T54" s="219">
        <v>0</v>
      </c>
      <c r="U54" s="218">
        <v>0</v>
      </c>
      <c r="V54" s="219">
        <v>0</v>
      </c>
      <c r="W54" s="218">
        <v>0</v>
      </c>
      <c r="X54" s="219">
        <v>800000</v>
      </c>
      <c r="Y54" s="219">
        <v>800000</v>
      </c>
      <c r="Z54" s="219"/>
      <c r="AA54" s="218">
        <v>0</v>
      </c>
      <c r="AB54" s="220">
        <f>D54+F54+H54+J54+L54+N54+P54+R54+T54+V54+X54+Z54</f>
        <v>1300000</v>
      </c>
      <c r="AC54" s="221">
        <f>E54+G54+I54+K54+M54+O54+Q54+S54+U54+W54+Y54+AA54</f>
        <v>800000</v>
      </c>
      <c r="AD54" s="222">
        <f>AC54/AB54*100</f>
        <v>61.53846153846154</v>
      </c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V54" s="99"/>
      <c r="BW54" s="99"/>
      <c r="BX54" s="99"/>
      <c r="BY54" s="99"/>
      <c r="BZ54" s="99"/>
      <c r="CA54" s="99"/>
      <c r="CB54" s="99"/>
      <c r="CC54" s="99"/>
      <c r="CD54" s="99"/>
      <c r="CE54" s="99"/>
      <c r="CF54" s="99"/>
      <c r="CG54" s="99"/>
      <c r="CH54" s="99"/>
      <c r="CI54" s="99"/>
      <c r="CJ54" s="99"/>
      <c r="CK54" s="99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</row>
    <row r="55" spans="1:106" s="108" customFormat="1" ht="24" customHeight="1" x14ac:dyDescent="0.25">
      <c r="A55" s="323" t="s">
        <v>116</v>
      </c>
      <c r="B55" s="323"/>
      <c r="C55" s="323"/>
      <c r="D55" s="227">
        <f t="shared" ref="D55:AA57" si="23">SUM(D54)</f>
        <v>0</v>
      </c>
      <c r="E55" s="227">
        <f t="shared" si="23"/>
        <v>0</v>
      </c>
      <c r="F55" s="227">
        <f t="shared" si="23"/>
        <v>0</v>
      </c>
      <c r="G55" s="227">
        <f t="shared" si="23"/>
        <v>0</v>
      </c>
      <c r="H55" s="227">
        <f t="shared" si="23"/>
        <v>0</v>
      </c>
      <c r="I55" s="227">
        <f t="shared" si="23"/>
        <v>0</v>
      </c>
      <c r="J55" s="227">
        <f t="shared" si="23"/>
        <v>0</v>
      </c>
      <c r="K55" s="227">
        <f t="shared" si="23"/>
        <v>0</v>
      </c>
      <c r="L55" s="227">
        <f t="shared" si="23"/>
        <v>500000</v>
      </c>
      <c r="M55" s="227">
        <f t="shared" si="23"/>
        <v>0</v>
      </c>
      <c r="N55" s="227">
        <f t="shared" si="23"/>
        <v>0</v>
      </c>
      <c r="O55" s="227">
        <f t="shared" si="23"/>
        <v>0</v>
      </c>
      <c r="P55" s="227">
        <f t="shared" si="23"/>
        <v>0</v>
      </c>
      <c r="Q55" s="227">
        <f t="shared" si="23"/>
        <v>0</v>
      </c>
      <c r="R55" s="227">
        <f t="shared" si="23"/>
        <v>0</v>
      </c>
      <c r="S55" s="227">
        <f t="shared" si="23"/>
        <v>0</v>
      </c>
      <c r="T55" s="227">
        <f t="shared" si="23"/>
        <v>0</v>
      </c>
      <c r="U55" s="227">
        <f t="shared" si="23"/>
        <v>0</v>
      </c>
      <c r="V55" s="227">
        <f t="shared" si="23"/>
        <v>0</v>
      </c>
      <c r="W55" s="227">
        <f t="shared" si="23"/>
        <v>0</v>
      </c>
      <c r="X55" s="227">
        <f t="shared" si="23"/>
        <v>800000</v>
      </c>
      <c r="Y55" s="227">
        <f t="shared" si="23"/>
        <v>800000</v>
      </c>
      <c r="Z55" s="227">
        <f t="shared" si="23"/>
        <v>0</v>
      </c>
      <c r="AA55" s="227">
        <f t="shared" si="23"/>
        <v>0</v>
      </c>
      <c r="AB55" s="228">
        <f>SUM(AB54)</f>
        <v>1300000</v>
      </c>
      <c r="AC55" s="229">
        <f>E55+G55+I55+K55+M55+O55+Q55+S55+U55+W55+Y55+AA55</f>
        <v>800000</v>
      </c>
      <c r="AD55" s="230">
        <f>AVERAGE(AD54)</f>
        <v>61.53846153846154</v>
      </c>
    </row>
    <row r="56" spans="1:106" s="108" customFormat="1" ht="48.95" customHeight="1" x14ac:dyDescent="0.25">
      <c r="A56" s="226" t="s">
        <v>149</v>
      </c>
      <c r="B56" s="270" t="s">
        <v>150</v>
      </c>
      <c r="C56" s="270"/>
      <c r="D56" s="231">
        <v>0</v>
      </c>
      <c r="E56" s="214">
        <v>0</v>
      </c>
      <c r="F56" s="213">
        <v>0</v>
      </c>
      <c r="G56" s="214">
        <v>0</v>
      </c>
      <c r="H56" s="215">
        <v>0</v>
      </c>
      <c r="I56" s="214">
        <v>0</v>
      </c>
      <c r="J56" s="216">
        <v>0</v>
      </c>
      <c r="K56" s="214">
        <v>0</v>
      </c>
      <c r="L56" s="215"/>
      <c r="M56" s="217">
        <v>0</v>
      </c>
      <c r="N56" s="215">
        <v>1800000</v>
      </c>
      <c r="O56" s="218">
        <v>2500000</v>
      </c>
      <c r="P56" s="219">
        <v>0</v>
      </c>
      <c r="Q56" s="218">
        <v>0</v>
      </c>
      <c r="R56" s="219">
        <v>0</v>
      </c>
      <c r="S56" s="218">
        <v>0</v>
      </c>
      <c r="T56" s="219">
        <v>0</v>
      </c>
      <c r="U56" s="218">
        <v>0</v>
      </c>
      <c r="V56" s="219">
        <v>0</v>
      </c>
      <c r="W56" s="218">
        <v>0</v>
      </c>
      <c r="X56" s="219">
        <v>800000</v>
      </c>
      <c r="Y56" s="219">
        <v>1900000</v>
      </c>
      <c r="Z56" s="219"/>
      <c r="AA56" s="218">
        <v>0</v>
      </c>
      <c r="AB56" s="223"/>
      <c r="AC56" s="224"/>
      <c r="AD56" s="225"/>
    </row>
    <row r="57" spans="1:106" s="108" customFormat="1" ht="33.950000000000003" customHeight="1" thickBot="1" x14ac:dyDescent="0.3">
      <c r="A57" s="271" t="s">
        <v>151</v>
      </c>
      <c r="B57" s="271"/>
      <c r="C57" s="272"/>
      <c r="D57" s="227">
        <f t="shared" si="23"/>
        <v>0</v>
      </c>
      <c r="E57" s="227">
        <f t="shared" si="23"/>
        <v>0</v>
      </c>
      <c r="F57" s="227">
        <f t="shared" si="23"/>
        <v>0</v>
      </c>
      <c r="G57" s="227">
        <f t="shared" si="23"/>
        <v>0</v>
      </c>
      <c r="H57" s="227">
        <f t="shared" si="23"/>
        <v>0</v>
      </c>
      <c r="I57" s="227">
        <f t="shared" si="23"/>
        <v>0</v>
      </c>
      <c r="J57" s="227">
        <f t="shared" si="23"/>
        <v>0</v>
      </c>
      <c r="K57" s="227">
        <f t="shared" si="23"/>
        <v>0</v>
      </c>
      <c r="L57" s="227">
        <f t="shared" si="23"/>
        <v>0</v>
      </c>
      <c r="M57" s="227">
        <f t="shared" si="23"/>
        <v>0</v>
      </c>
      <c r="N57" s="227">
        <f t="shared" si="23"/>
        <v>1800000</v>
      </c>
      <c r="O57" s="227">
        <f t="shared" si="23"/>
        <v>2500000</v>
      </c>
      <c r="P57" s="227">
        <f t="shared" si="23"/>
        <v>0</v>
      </c>
      <c r="Q57" s="227">
        <f t="shared" si="23"/>
        <v>0</v>
      </c>
      <c r="R57" s="227">
        <f t="shared" si="23"/>
        <v>0</v>
      </c>
      <c r="S57" s="227">
        <f t="shared" si="23"/>
        <v>0</v>
      </c>
      <c r="T57" s="227">
        <f t="shared" si="23"/>
        <v>0</v>
      </c>
      <c r="U57" s="227">
        <f t="shared" si="23"/>
        <v>0</v>
      </c>
      <c r="V57" s="227">
        <f t="shared" si="23"/>
        <v>0</v>
      </c>
      <c r="W57" s="227">
        <f t="shared" si="23"/>
        <v>0</v>
      </c>
      <c r="X57" s="227">
        <f t="shared" si="23"/>
        <v>800000</v>
      </c>
      <c r="Y57" s="227">
        <f t="shared" si="23"/>
        <v>1900000</v>
      </c>
      <c r="Z57" s="227">
        <f t="shared" si="23"/>
        <v>0</v>
      </c>
      <c r="AA57" s="227">
        <f t="shared" si="23"/>
        <v>0</v>
      </c>
      <c r="AB57" s="223"/>
      <c r="AC57" s="224"/>
      <c r="AD57" s="225"/>
    </row>
    <row r="58" spans="1:106" s="108" customFormat="1" ht="30" customHeight="1" thickBot="1" x14ac:dyDescent="0.3">
      <c r="A58" s="331" t="s">
        <v>56</v>
      </c>
      <c r="B58" s="332"/>
      <c r="C58" s="333"/>
      <c r="D58" s="169">
        <f t="shared" ref="D58:M58" si="24">D11+D18+D26+D35+D38+D41+D43+D47+D51+D53+D55+D57</f>
        <v>2298000</v>
      </c>
      <c r="E58" s="169">
        <f t="shared" si="24"/>
        <v>2302000</v>
      </c>
      <c r="F58" s="169">
        <f t="shared" si="24"/>
        <v>3732000</v>
      </c>
      <c r="G58" s="169">
        <f t="shared" si="24"/>
        <v>3892000</v>
      </c>
      <c r="H58" s="169">
        <f t="shared" si="24"/>
        <v>2572000</v>
      </c>
      <c r="I58" s="169">
        <f t="shared" si="24"/>
        <v>2723713</v>
      </c>
      <c r="J58" s="169">
        <f t="shared" si="24"/>
        <v>3636000</v>
      </c>
      <c r="K58" s="169">
        <f t="shared" si="24"/>
        <v>2590000</v>
      </c>
      <c r="L58" s="169">
        <f t="shared" si="24"/>
        <v>3632000</v>
      </c>
      <c r="M58" s="169">
        <f t="shared" si="24"/>
        <v>2942000</v>
      </c>
      <c r="N58" s="169">
        <f>N11+N18+N26+N35+N38+N41+N43+N47+N51+N53+N55+N57</f>
        <v>5372000</v>
      </c>
      <c r="O58" s="169">
        <f t="shared" ref="O58:AA58" si="25">O11+O18+O26+O35+O38+O41+O43+O47+O51+O53+O55+O57</f>
        <v>4932000</v>
      </c>
      <c r="P58" s="169">
        <f t="shared" si="25"/>
        <v>2598000</v>
      </c>
      <c r="Q58" s="169">
        <f t="shared" si="25"/>
        <v>2342000</v>
      </c>
      <c r="R58" s="169">
        <f t="shared" si="25"/>
        <v>3422000</v>
      </c>
      <c r="S58" s="169">
        <f t="shared" si="25"/>
        <v>3422000</v>
      </c>
      <c r="T58" s="169">
        <f t="shared" si="25"/>
        <v>4362000</v>
      </c>
      <c r="U58" s="169">
        <f t="shared" si="25"/>
        <v>2322000</v>
      </c>
      <c r="V58" s="169">
        <f t="shared" si="25"/>
        <v>3138000</v>
      </c>
      <c r="W58" s="169">
        <f t="shared" si="25"/>
        <v>3842000</v>
      </c>
      <c r="X58" s="169">
        <f t="shared" si="25"/>
        <v>5032000</v>
      </c>
      <c r="Y58" s="169">
        <f t="shared" si="25"/>
        <v>6020000</v>
      </c>
      <c r="Z58" s="169">
        <f t="shared" si="25"/>
        <v>3982000</v>
      </c>
      <c r="AA58" s="169">
        <f t="shared" si="25"/>
        <v>2300000</v>
      </c>
      <c r="AB58" s="170">
        <f>AB11+AB18+AB26+AB35+AB38+AB41+AB43+AB47+AB51+AB53+AB55</f>
        <v>41876000</v>
      </c>
      <c r="AC58" s="171">
        <f>E58+G58+I58+K58+K58+M58+O58+Q58+S58+U58+W58+Y58+AA58</f>
        <v>42219713</v>
      </c>
      <c r="AD58" s="172">
        <f>AC58/AB58*100</f>
        <v>100.82078756328208</v>
      </c>
    </row>
    <row r="59" spans="1:106" s="109" customFormat="1" ht="18.75" customHeight="1" x14ac:dyDescent="0.25">
      <c r="A59" s="192"/>
      <c r="B59" s="90"/>
      <c r="C59" s="90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2"/>
      <c r="AC59" s="93"/>
      <c r="AD59" s="197"/>
    </row>
    <row r="60" spans="1:106" s="109" customFormat="1" ht="36.75" customHeight="1" x14ac:dyDescent="0.25">
      <c r="A60" s="193"/>
      <c r="B60" s="90"/>
      <c r="C60" s="94" t="s">
        <v>125</v>
      </c>
      <c r="D60" s="329" t="s">
        <v>51</v>
      </c>
      <c r="E60" s="330"/>
      <c r="F60" s="329" t="s">
        <v>126</v>
      </c>
      <c r="G60" s="330"/>
      <c r="H60" s="335" t="s">
        <v>127</v>
      </c>
      <c r="I60" s="335"/>
      <c r="J60" s="329" t="s">
        <v>129</v>
      </c>
      <c r="K60" s="367"/>
      <c r="L60" s="367"/>
      <c r="M60" s="367"/>
      <c r="N60" s="367"/>
      <c r="O60" s="367"/>
      <c r="P60" s="367"/>
      <c r="Q60" s="367"/>
      <c r="R60" s="367"/>
      <c r="S60" s="367"/>
      <c r="T60" s="367"/>
      <c r="U60" s="367"/>
      <c r="V60" s="367"/>
      <c r="W60" s="367"/>
      <c r="X60" s="330"/>
      <c r="Y60" s="329" t="s">
        <v>128</v>
      </c>
      <c r="Z60" s="367"/>
      <c r="AA60" s="367"/>
      <c r="AB60" s="367"/>
      <c r="AC60" s="330"/>
      <c r="AD60" s="198"/>
    </row>
    <row r="61" spans="1:106" s="109" customFormat="1" ht="60.75" customHeight="1" x14ac:dyDescent="0.25">
      <c r="A61" s="193"/>
      <c r="B61" s="90"/>
      <c r="C61" s="95" t="s">
        <v>139</v>
      </c>
      <c r="D61" s="320">
        <f>SUM(D58+F58+H58+J58+L58+N58)</f>
        <v>21242000</v>
      </c>
      <c r="E61" s="321"/>
      <c r="F61" s="320">
        <f>E58+G58+I58+K58+M58+O58</f>
        <v>19381713</v>
      </c>
      <c r="G61" s="321"/>
      <c r="H61" s="348"/>
      <c r="I61" s="348"/>
      <c r="J61" s="368"/>
      <c r="K61" s="368"/>
      <c r="L61" s="368"/>
      <c r="M61" s="368"/>
      <c r="N61" s="368"/>
      <c r="O61" s="368"/>
      <c r="P61" s="368"/>
      <c r="Q61" s="368"/>
      <c r="R61" s="368"/>
      <c r="S61" s="368"/>
      <c r="T61" s="368"/>
      <c r="U61" s="368"/>
      <c r="V61" s="368"/>
      <c r="W61" s="368"/>
      <c r="X61" s="368"/>
      <c r="Y61" s="368"/>
      <c r="Z61" s="368"/>
      <c r="AA61" s="368"/>
      <c r="AB61" s="368"/>
      <c r="AC61" s="368"/>
      <c r="AD61" s="198"/>
    </row>
    <row r="62" spans="1:106" s="109" customFormat="1" ht="54.75" customHeight="1" x14ac:dyDescent="0.25">
      <c r="A62" s="193"/>
      <c r="B62" s="96"/>
      <c r="C62" s="97" t="s">
        <v>140</v>
      </c>
      <c r="D62" s="320">
        <f>P58+R58+T58+V58+X58+Z58</f>
        <v>22534000</v>
      </c>
      <c r="E62" s="321"/>
      <c r="F62" s="320">
        <f>Q58+S58+U58+W58+Y58+AA58</f>
        <v>20248000</v>
      </c>
      <c r="G62" s="321"/>
      <c r="H62" s="348"/>
      <c r="I62" s="348"/>
      <c r="J62" s="368"/>
      <c r="K62" s="368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68"/>
      <c r="Y62" s="369"/>
      <c r="Z62" s="369"/>
      <c r="AA62" s="369"/>
      <c r="AB62" s="369"/>
      <c r="AC62" s="369"/>
      <c r="AD62" s="198"/>
    </row>
    <row r="63" spans="1:106" s="83" customFormat="1" ht="114.75" customHeight="1" x14ac:dyDescent="0.25">
      <c r="A63" s="194"/>
      <c r="B63" s="84"/>
      <c r="C63" s="84"/>
      <c r="D63" s="86"/>
      <c r="E63" s="87"/>
      <c r="F63" s="86"/>
      <c r="G63" s="87"/>
      <c r="H63" s="88"/>
      <c r="I63" s="88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85"/>
      <c r="Z63" s="85"/>
      <c r="AA63" s="85"/>
      <c r="AB63" s="85"/>
      <c r="AC63" s="85"/>
      <c r="AD63" s="199"/>
    </row>
    <row r="64" spans="1:106" s="83" customFormat="1" ht="96.75" customHeight="1" x14ac:dyDescent="0.25">
      <c r="A64" s="194"/>
      <c r="B64" s="84"/>
      <c r="C64" s="84"/>
      <c r="D64" s="86"/>
      <c r="E64" s="87"/>
      <c r="F64" s="86"/>
      <c r="G64" s="87"/>
      <c r="H64" s="88"/>
      <c r="I64" s="88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85"/>
      <c r="Z64" s="85"/>
      <c r="AA64" s="85"/>
      <c r="AB64" s="85"/>
      <c r="AC64" s="85"/>
      <c r="AD64" s="199"/>
    </row>
    <row r="65" spans="1:31" s="83" customFormat="1" ht="110.25" customHeight="1" x14ac:dyDescent="0.25">
      <c r="A65" s="194"/>
      <c r="B65" s="84"/>
      <c r="C65" s="84"/>
      <c r="D65" s="86"/>
      <c r="E65" s="87"/>
      <c r="F65" s="86"/>
      <c r="G65" s="87"/>
      <c r="H65" s="88"/>
      <c r="I65" s="88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85"/>
      <c r="Z65" s="85"/>
      <c r="AA65" s="85"/>
      <c r="AB65" s="85"/>
      <c r="AC65" s="85"/>
      <c r="AD65" s="199"/>
    </row>
    <row r="66" spans="1:31" s="83" customFormat="1" ht="74.25" customHeight="1" x14ac:dyDescent="0.25">
      <c r="A66" s="194"/>
      <c r="B66" s="84"/>
      <c r="C66" s="84"/>
      <c r="D66" s="86"/>
      <c r="E66" s="87"/>
      <c r="F66" s="86"/>
      <c r="G66" s="87"/>
      <c r="H66" s="88"/>
      <c r="I66" s="88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85"/>
      <c r="Z66" s="85"/>
      <c r="AA66" s="85"/>
      <c r="AB66" s="85"/>
      <c r="AC66" s="85"/>
      <c r="AD66" s="199"/>
    </row>
    <row r="67" spans="1:31" ht="116.25" customHeight="1" x14ac:dyDescent="0.25">
      <c r="A67" s="194"/>
      <c r="B67" s="73"/>
      <c r="C67" s="73"/>
      <c r="D67" s="74"/>
      <c r="E67" s="74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69"/>
      <c r="AC67" s="68"/>
      <c r="AD67" s="200"/>
    </row>
    <row r="68" spans="1:31" ht="60.75" customHeight="1" thickBot="1" x14ac:dyDescent="0.3">
      <c r="A68" s="194"/>
      <c r="B68" s="73"/>
      <c r="C68" s="73"/>
      <c r="D68" s="74"/>
      <c r="E68" s="74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69"/>
      <c r="AC68" s="68"/>
      <c r="AD68" s="200"/>
    </row>
    <row r="69" spans="1:31" ht="19.5" customHeight="1" x14ac:dyDescent="0.25">
      <c r="A69" s="195"/>
      <c r="B69" s="264" t="s">
        <v>123</v>
      </c>
      <c r="C69" s="265"/>
      <c r="D69" s="289" t="s">
        <v>137</v>
      </c>
      <c r="E69" s="290"/>
      <c r="F69" s="290"/>
      <c r="G69" s="290"/>
      <c r="H69" s="290"/>
      <c r="I69" s="290"/>
      <c r="J69" s="290"/>
      <c r="K69" s="290"/>
      <c r="L69" s="290"/>
      <c r="M69" s="291"/>
      <c r="N69" s="185"/>
      <c r="O69" s="185"/>
      <c r="P69" s="185"/>
      <c r="Q69" s="349" t="s">
        <v>124</v>
      </c>
      <c r="R69" s="350"/>
      <c r="S69" s="351"/>
      <c r="T69" s="358"/>
      <c r="U69" s="359"/>
      <c r="V69" s="359"/>
      <c r="W69" s="359"/>
      <c r="X69" s="359"/>
      <c r="Y69" s="359"/>
      <c r="Z69" s="360"/>
      <c r="AA69" s="75"/>
      <c r="AB69" s="67"/>
      <c r="AC69" s="68"/>
      <c r="AD69" s="200"/>
      <c r="AE69" s="70"/>
    </row>
    <row r="70" spans="1:31" ht="23.25" x14ac:dyDescent="0.35">
      <c r="A70" s="195"/>
      <c r="B70" s="266"/>
      <c r="C70" s="267"/>
      <c r="D70" s="292"/>
      <c r="E70" s="293"/>
      <c r="F70" s="293"/>
      <c r="G70" s="293"/>
      <c r="H70" s="293"/>
      <c r="I70" s="293"/>
      <c r="J70" s="293"/>
      <c r="K70" s="293"/>
      <c r="L70" s="293"/>
      <c r="M70" s="294"/>
      <c r="N70" s="186"/>
      <c r="O70" s="187"/>
      <c r="P70" s="187"/>
      <c r="Q70" s="352"/>
      <c r="R70" s="353"/>
      <c r="S70" s="354"/>
      <c r="T70" s="361"/>
      <c r="U70" s="362"/>
      <c r="V70" s="362"/>
      <c r="W70" s="362"/>
      <c r="X70" s="362"/>
      <c r="Y70" s="362"/>
      <c r="Z70" s="363"/>
      <c r="AA70" s="76"/>
      <c r="AB70" s="67"/>
      <c r="AC70" s="68"/>
      <c r="AD70" s="200"/>
      <c r="AE70" s="70"/>
    </row>
    <row r="71" spans="1:31" ht="3" customHeight="1" x14ac:dyDescent="0.25">
      <c r="A71" s="195"/>
      <c r="B71" s="266"/>
      <c r="C71" s="267"/>
      <c r="D71" s="292"/>
      <c r="E71" s="293"/>
      <c r="F71" s="293"/>
      <c r="G71" s="293"/>
      <c r="H71" s="293"/>
      <c r="I71" s="293"/>
      <c r="J71" s="293"/>
      <c r="K71" s="293"/>
      <c r="L71" s="293"/>
      <c r="M71" s="294"/>
      <c r="N71" s="188"/>
      <c r="O71" s="188"/>
      <c r="P71" s="188"/>
      <c r="Q71" s="352"/>
      <c r="R71" s="353"/>
      <c r="S71" s="354"/>
      <c r="T71" s="361"/>
      <c r="U71" s="362"/>
      <c r="V71" s="362"/>
      <c r="W71" s="362"/>
      <c r="X71" s="362"/>
      <c r="Y71" s="362"/>
      <c r="Z71" s="363"/>
      <c r="AA71" s="76"/>
      <c r="AB71" s="67"/>
      <c r="AC71" s="68"/>
      <c r="AD71" s="200"/>
      <c r="AE71" s="70"/>
    </row>
    <row r="72" spans="1:31" ht="23.25" x14ac:dyDescent="0.25">
      <c r="A72" s="195"/>
      <c r="B72" s="266"/>
      <c r="C72" s="267"/>
      <c r="D72" s="292"/>
      <c r="E72" s="293"/>
      <c r="F72" s="293"/>
      <c r="G72" s="293"/>
      <c r="H72" s="293"/>
      <c r="I72" s="293"/>
      <c r="J72" s="293"/>
      <c r="K72" s="293"/>
      <c r="L72" s="293"/>
      <c r="M72" s="294"/>
      <c r="N72" s="188"/>
      <c r="O72" s="188"/>
      <c r="P72" s="188"/>
      <c r="Q72" s="352"/>
      <c r="R72" s="353"/>
      <c r="S72" s="354"/>
      <c r="T72" s="361"/>
      <c r="U72" s="362"/>
      <c r="V72" s="362"/>
      <c r="W72" s="362"/>
      <c r="X72" s="362"/>
      <c r="Y72" s="362"/>
      <c r="Z72" s="363"/>
      <c r="AA72" s="76"/>
      <c r="AB72" s="67"/>
      <c r="AC72" s="68"/>
      <c r="AD72" s="200"/>
      <c r="AE72" s="70"/>
    </row>
    <row r="73" spans="1:31" ht="23.25" x14ac:dyDescent="0.25">
      <c r="A73" s="195"/>
      <c r="B73" s="266"/>
      <c r="C73" s="267"/>
      <c r="D73" s="292"/>
      <c r="E73" s="293"/>
      <c r="F73" s="293"/>
      <c r="G73" s="293"/>
      <c r="H73" s="293"/>
      <c r="I73" s="293"/>
      <c r="J73" s="293"/>
      <c r="K73" s="293"/>
      <c r="L73" s="293"/>
      <c r="M73" s="294"/>
      <c r="N73" s="189"/>
      <c r="O73" s="188"/>
      <c r="P73" s="188"/>
      <c r="Q73" s="352"/>
      <c r="R73" s="353"/>
      <c r="S73" s="354"/>
      <c r="T73" s="361"/>
      <c r="U73" s="362"/>
      <c r="V73" s="362"/>
      <c r="W73" s="362"/>
      <c r="X73" s="362"/>
      <c r="Y73" s="362"/>
      <c r="Z73" s="363"/>
      <c r="AA73" s="76"/>
      <c r="AB73" s="67"/>
      <c r="AC73" s="68"/>
      <c r="AD73" s="200"/>
      <c r="AE73" s="70"/>
    </row>
    <row r="74" spans="1:31" ht="23.25" x14ac:dyDescent="0.25">
      <c r="A74" s="195"/>
      <c r="B74" s="266"/>
      <c r="C74" s="267"/>
      <c r="D74" s="292"/>
      <c r="E74" s="293"/>
      <c r="F74" s="293"/>
      <c r="G74" s="293"/>
      <c r="H74" s="293"/>
      <c r="I74" s="293"/>
      <c r="J74" s="293"/>
      <c r="K74" s="293"/>
      <c r="L74" s="293"/>
      <c r="M74" s="294"/>
      <c r="N74" s="189"/>
      <c r="O74" s="188"/>
      <c r="P74" s="188"/>
      <c r="Q74" s="352"/>
      <c r="R74" s="353"/>
      <c r="S74" s="354"/>
      <c r="T74" s="361"/>
      <c r="U74" s="362"/>
      <c r="V74" s="362"/>
      <c r="W74" s="362"/>
      <c r="X74" s="362"/>
      <c r="Y74" s="362"/>
      <c r="Z74" s="363"/>
      <c r="AA74" s="76"/>
      <c r="AB74" s="67"/>
      <c r="AC74" s="68"/>
      <c r="AD74" s="200"/>
      <c r="AE74" s="70"/>
    </row>
    <row r="75" spans="1:31" ht="24" thickBot="1" x14ac:dyDescent="0.3">
      <c r="A75" s="196"/>
      <c r="B75" s="268"/>
      <c r="C75" s="269"/>
      <c r="D75" s="295"/>
      <c r="E75" s="296"/>
      <c r="F75" s="296"/>
      <c r="G75" s="296"/>
      <c r="H75" s="296"/>
      <c r="I75" s="296"/>
      <c r="J75" s="296"/>
      <c r="K75" s="296"/>
      <c r="L75" s="296"/>
      <c r="M75" s="297"/>
      <c r="N75" s="190"/>
      <c r="O75" s="191"/>
      <c r="P75" s="191"/>
      <c r="Q75" s="355"/>
      <c r="R75" s="356"/>
      <c r="S75" s="357"/>
      <c r="T75" s="364"/>
      <c r="U75" s="365"/>
      <c r="V75" s="365"/>
      <c r="W75" s="365"/>
      <c r="X75" s="365"/>
      <c r="Y75" s="365"/>
      <c r="Z75" s="366"/>
      <c r="AA75" s="77"/>
      <c r="AB75" s="78"/>
      <c r="AC75" s="79"/>
      <c r="AD75" s="201"/>
      <c r="AE75" s="70"/>
    </row>
    <row r="76" spans="1:31" x14ac:dyDescent="0.25">
      <c r="A76" s="81"/>
      <c r="E76" s="57"/>
      <c r="F76" s="58"/>
      <c r="G76" s="58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61"/>
      <c r="AC76" s="59"/>
    </row>
    <row r="77" spans="1:31" x14ac:dyDescent="0.25">
      <c r="A77" s="81"/>
      <c r="E77" s="57"/>
      <c r="F77" s="58"/>
      <c r="G77" s="58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61"/>
      <c r="AC77" s="59"/>
    </row>
  </sheetData>
  <sheetProtection algorithmName="SHA-512" hashValue="1TX1w71MGK1xUpvLIEkPe55KJfA4H1k395jMhtCBMHfFgg3L8aiEBcBrzX8HRN2Mg49nY/0Vnb7FY8tg3mwehQ==" saltValue="foz3Skkzq1ACsUuwaDmGyg==" spinCount="100000" sheet="1" formatCells="0" sort="0" autoFilter="0"/>
  <mergeCells count="101">
    <mergeCell ref="H61:I61"/>
    <mergeCell ref="H62:I62"/>
    <mergeCell ref="F60:G60"/>
    <mergeCell ref="Q69:S75"/>
    <mergeCell ref="T69:Z75"/>
    <mergeCell ref="Y60:AC60"/>
    <mergeCell ref="J60:X60"/>
    <mergeCell ref="Y61:AC61"/>
    <mergeCell ref="Y62:AC62"/>
    <mergeCell ref="J61:X61"/>
    <mergeCell ref="J62:X62"/>
    <mergeCell ref="F61:G61"/>
    <mergeCell ref="F62:G62"/>
    <mergeCell ref="AB1:AD1"/>
    <mergeCell ref="AB2:AD2"/>
    <mergeCell ref="AB3:AD3"/>
    <mergeCell ref="D60:E60"/>
    <mergeCell ref="A58:C58"/>
    <mergeCell ref="A39:A40"/>
    <mergeCell ref="B36:C36"/>
    <mergeCell ref="B37:C37"/>
    <mergeCell ref="B52:C52"/>
    <mergeCell ref="H60:I60"/>
    <mergeCell ref="A6:C6"/>
    <mergeCell ref="D6:AD6"/>
    <mergeCell ref="B21:C21"/>
    <mergeCell ref="A44:A46"/>
    <mergeCell ref="B46:C46"/>
    <mergeCell ref="B40:C40"/>
    <mergeCell ref="D5:AA5"/>
    <mergeCell ref="B9:C9"/>
    <mergeCell ref="B5:C5"/>
    <mergeCell ref="A11:C11"/>
    <mergeCell ref="B23:C23"/>
    <mergeCell ref="L7:M7"/>
    <mergeCell ref="B22:C22"/>
    <mergeCell ref="Z7:AA7"/>
    <mergeCell ref="D61:E61"/>
    <mergeCell ref="D62:E62"/>
    <mergeCell ref="B42:C42"/>
    <mergeCell ref="B24:C24"/>
    <mergeCell ref="A41:C41"/>
    <mergeCell ref="B54:C54"/>
    <mergeCell ref="A55:C55"/>
    <mergeCell ref="A51:C51"/>
    <mergeCell ref="A36:A37"/>
    <mergeCell ref="A53:C53"/>
    <mergeCell ref="B49:C49"/>
    <mergeCell ref="B50:C50"/>
    <mergeCell ref="B30:C30"/>
    <mergeCell ref="B44:C44"/>
    <mergeCell ref="B48:C48"/>
    <mergeCell ref="A47:C47"/>
    <mergeCell ref="A43:C43"/>
    <mergeCell ref="A48:A50"/>
    <mergeCell ref="B45:C45"/>
    <mergeCell ref="B28:C28"/>
    <mergeCell ref="B32:C32"/>
    <mergeCell ref="B33:C33"/>
    <mergeCell ref="B29:C29"/>
    <mergeCell ref="A19:A25"/>
    <mergeCell ref="AD7:AD8"/>
    <mergeCell ref="B31:C31"/>
    <mergeCell ref="N7:O7"/>
    <mergeCell ref="T7:U7"/>
    <mergeCell ref="X7:Y7"/>
    <mergeCell ref="B17:C17"/>
    <mergeCell ref="A18:C18"/>
    <mergeCell ref="B13:C13"/>
    <mergeCell ref="B14:C14"/>
    <mergeCell ref="B25:C25"/>
    <mergeCell ref="B19:C19"/>
    <mergeCell ref="B20:C20"/>
    <mergeCell ref="B16:C16"/>
    <mergeCell ref="AB7:AB8"/>
    <mergeCell ref="AC7:AC8"/>
    <mergeCell ref="A9:A10"/>
    <mergeCell ref="B69:C75"/>
    <mergeCell ref="B56:C56"/>
    <mergeCell ref="A57:C57"/>
    <mergeCell ref="P7:Q7"/>
    <mergeCell ref="C1:AA3"/>
    <mergeCell ref="A1:B3"/>
    <mergeCell ref="D69:M75"/>
    <mergeCell ref="A12:A17"/>
    <mergeCell ref="B12:C12"/>
    <mergeCell ref="B39:C39"/>
    <mergeCell ref="A26:C26"/>
    <mergeCell ref="B10:C10"/>
    <mergeCell ref="V7:W7"/>
    <mergeCell ref="R7:S7"/>
    <mergeCell ref="B27:C27"/>
    <mergeCell ref="A38:C38"/>
    <mergeCell ref="A27:A34"/>
    <mergeCell ref="A35:C35"/>
    <mergeCell ref="B15:C15"/>
    <mergeCell ref="J7:K7"/>
    <mergeCell ref="A7:C8"/>
    <mergeCell ref="D7:E7"/>
    <mergeCell ref="F7:G7"/>
    <mergeCell ref="H7:I7"/>
  </mergeCells>
  <pageMargins left="0.25" right="0.25" top="0.75" bottom="0.75" header="0.3" footer="0.3"/>
  <pageSetup scale="16" fitToHeight="0" orientation="landscape" r:id="rId1"/>
  <rowBreaks count="1" manualBreakCount="1">
    <brk id="62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 2009</vt:lpstr>
      <vt:lpstr>presupuesto</vt:lpstr>
      <vt:lpstr>presupuesto!Área_de_impresión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ELOGY LTDA</dc:creator>
  <cp:lastModifiedBy>Jefferson Zapata Moreno</cp:lastModifiedBy>
  <cp:lastPrinted>2021-11-28T16:38:44Z</cp:lastPrinted>
  <dcterms:created xsi:type="dcterms:W3CDTF">2010-02-17T14:36:11Z</dcterms:created>
  <dcterms:modified xsi:type="dcterms:W3CDTF">2023-05-23T15:58:02Z</dcterms:modified>
</cp:coreProperties>
</file>