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cd0c7af9f382b9/Documentos/PASANTIA/"/>
    </mc:Choice>
  </mc:AlternateContent>
  <xr:revisionPtr revIDLastSave="4" documentId="13_ncr:1_{3E7BE78A-68A6-49A5-A9DE-0E80D7A01237}" xr6:coauthVersionLast="47" xr6:coauthVersionMax="47" xr10:uidLastSave="{AF7115C1-30D7-405A-A978-0A260E77EC6B}"/>
  <bookViews>
    <workbookView xWindow="-120" yWindow="-120" windowWidth="20730" windowHeight="11160" xr2:uid="{54B213E5-5390-4C02-A703-A2982FD02C04}"/>
  </bookViews>
  <sheets>
    <sheet name="PLACAS" sheetId="2" r:id="rId1"/>
    <sheet name="CYB" sheetId="1" r:id="rId2"/>
    <sheet name="ACERO" sheetId="3" r:id="rId3"/>
    <sheet name="RIOSTRA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F195" i="2"/>
  <c r="G30" i="1" l="1"/>
  <c r="F16" i="1"/>
  <c r="F14" i="1"/>
  <c r="F15" i="1"/>
  <c r="F13" i="1"/>
  <c r="M19" i="1"/>
  <c r="M14" i="1"/>
  <c r="M15" i="1"/>
  <c r="M16" i="1"/>
  <c r="M17" i="1"/>
  <c r="M18" i="1"/>
  <c r="M13" i="1"/>
  <c r="G193" i="2" l="1"/>
  <c r="I193" i="2" s="1"/>
  <c r="F193" i="2"/>
  <c r="E193" i="2"/>
  <c r="D193" i="2"/>
  <c r="H193" i="2" s="1"/>
  <c r="H192" i="2"/>
  <c r="I192" i="2"/>
  <c r="L192" i="2"/>
  <c r="M192" i="2" s="1"/>
  <c r="O192" i="2"/>
  <c r="L193" i="2"/>
  <c r="M193" i="2" s="1"/>
  <c r="O193" i="2"/>
  <c r="H194" i="2"/>
  <c r="I194" i="2"/>
  <c r="L194" i="2"/>
  <c r="M194" i="2" s="1"/>
  <c r="O194" i="2"/>
  <c r="N195" i="2"/>
  <c r="O191" i="2"/>
  <c r="L191" i="2"/>
  <c r="M191" i="2" s="1"/>
  <c r="I191" i="2"/>
  <c r="H191" i="2"/>
  <c r="J191" i="2" s="1"/>
  <c r="K191" i="2" s="1"/>
  <c r="D40" i="1"/>
  <c r="I40" i="1"/>
  <c r="I36" i="1"/>
  <c r="P194" i="2" l="1"/>
  <c r="P191" i="2"/>
  <c r="P193" i="2"/>
  <c r="J194" i="2"/>
  <c r="K194" i="2" s="1"/>
  <c r="J193" i="2"/>
  <c r="K193" i="2" s="1"/>
  <c r="J192" i="2"/>
  <c r="K192" i="2" s="1"/>
  <c r="P192" i="2"/>
  <c r="C3" i="3"/>
  <c r="K44" i="1"/>
  <c r="K46" i="1"/>
  <c r="K45" i="1" l="1"/>
  <c r="H51" i="1"/>
  <c r="D141" i="4"/>
  <c r="F141" i="4"/>
  <c r="D142" i="4"/>
  <c r="F142" i="4"/>
  <c r="D143" i="4"/>
  <c r="F143" i="4"/>
  <c r="D144" i="4"/>
  <c r="F144" i="4"/>
  <c r="D145" i="4"/>
  <c r="F145" i="4"/>
  <c r="D146" i="4"/>
  <c r="F146" i="4"/>
  <c r="D147" i="4"/>
  <c r="F147" i="4"/>
  <c r="D148" i="4"/>
  <c r="F148" i="4"/>
  <c r="D149" i="4"/>
  <c r="F149" i="4"/>
  <c r="D150" i="4"/>
  <c r="F150" i="4"/>
  <c r="D151" i="4"/>
  <c r="F151" i="4"/>
  <c r="D152" i="4"/>
  <c r="F152" i="4"/>
  <c r="D153" i="4"/>
  <c r="F153" i="4"/>
  <c r="D154" i="4"/>
  <c r="F154" i="4"/>
  <c r="D155" i="4"/>
  <c r="F155" i="4"/>
  <c r="D156" i="4"/>
  <c r="F156" i="4"/>
  <c r="D157" i="4"/>
  <c r="F157" i="4"/>
  <c r="D158" i="4"/>
  <c r="F158" i="4"/>
  <c r="D159" i="4"/>
  <c r="F159" i="4"/>
  <c r="D160" i="4"/>
  <c r="F160" i="4"/>
  <c r="D161" i="4"/>
  <c r="F161" i="4"/>
  <c r="D162" i="4"/>
  <c r="F162" i="4"/>
  <c r="D163" i="4"/>
  <c r="F163" i="4"/>
  <c r="D164" i="4"/>
  <c r="F164" i="4"/>
  <c r="D165" i="4"/>
  <c r="F165" i="4"/>
  <c r="D166" i="4"/>
  <c r="F166" i="4"/>
  <c r="D167" i="4"/>
  <c r="F167" i="4"/>
  <c r="D168" i="4"/>
  <c r="F168" i="4"/>
  <c r="D169" i="4"/>
  <c r="F169" i="4"/>
  <c r="D170" i="4"/>
  <c r="F170" i="4"/>
  <c r="D171" i="4"/>
  <c r="F171" i="4"/>
  <c r="D172" i="4"/>
  <c r="F172" i="4"/>
  <c r="D173" i="4"/>
  <c r="F173" i="4"/>
  <c r="D174" i="4"/>
  <c r="F174" i="4"/>
  <c r="D175" i="4"/>
  <c r="F175" i="4"/>
  <c r="D176" i="4"/>
  <c r="F176" i="4"/>
  <c r="D177" i="4"/>
  <c r="F177" i="4"/>
  <c r="D178" i="4"/>
  <c r="F178" i="4"/>
  <c r="D179" i="4"/>
  <c r="F179" i="4"/>
  <c r="D180" i="4"/>
  <c r="F180" i="4"/>
  <c r="D181" i="4"/>
  <c r="F181" i="4"/>
  <c r="D182" i="4"/>
  <c r="F182" i="4"/>
  <c r="D183" i="4"/>
  <c r="F183" i="4"/>
  <c r="D184" i="4"/>
  <c r="F184" i="4"/>
  <c r="D185" i="4"/>
  <c r="F185" i="4"/>
  <c r="D186" i="4"/>
  <c r="F186" i="4"/>
  <c r="D187" i="4"/>
  <c r="F187" i="4"/>
  <c r="D188" i="4"/>
  <c r="F188" i="4"/>
  <c r="D189" i="4"/>
  <c r="F189" i="4"/>
  <c r="D190" i="4"/>
  <c r="F190" i="4"/>
  <c r="D191" i="4"/>
  <c r="F191" i="4"/>
  <c r="D3" i="4"/>
  <c r="F3" i="4"/>
  <c r="F192" i="4" s="1"/>
  <c r="D4" i="4"/>
  <c r="F4" i="4"/>
  <c r="D5" i="4"/>
  <c r="F5" i="4"/>
  <c r="D6" i="4"/>
  <c r="F6" i="4"/>
  <c r="D7" i="4"/>
  <c r="F7" i="4"/>
  <c r="D8" i="4"/>
  <c r="F8" i="4"/>
  <c r="D9" i="4"/>
  <c r="F9" i="4"/>
  <c r="D10" i="4"/>
  <c r="F10" i="4"/>
  <c r="D11" i="4"/>
  <c r="F11" i="4"/>
  <c r="D12" i="4"/>
  <c r="F12" i="4"/>
  <c r="D13" i="4"/>
  <c r="F13" i="4"/>
  <c r="D14" i="4"/>
  <c r="F14" i="4"/>
  <c r="D15" i="4"/>
  <c r="F15" i="4"/>
  <c r="D16" i="4"/>
  <c r="F16" i="4"/>
  <c r="D17" i="4"/>
  <c r="F17" i="4"/>
  <c r="D18" i="4"/>
  <c r="F18" i="4"/>
  <c r="D19" i="4"/>
  <c r="F19" i="4"/>
  <c r="D20" i="4"/>
  <c r="F20" i="4"/>
  <c r="D21" i="4"/>
  <c r="F21" i="4"/>
  <c r="D22" i="4"/>
  <c r="F22" i="4"/>
  <c r="D23" i="4"/>
  <c r="F23" i="4"/>
  <c r="D24" i="4"/>
  <c r="F24" i="4"/>
  <c r="D25" i="4"/>
  <c r="F25" i="4"/>
  <c r="D26" i="4"/>
  <c r="F26" i="4"/>
  <c r="D27" i="4"/>
  <c r="F27" i="4"/>
  <c r="D28" i="4"/>
  <c r="F28" i="4"/>
  <c r="D29" i="4"/>
  <c r="F29" i="4"/>
  <c r="D30" i="4"/>
  <c r="F30" i="4"/>
  <c r="D31" i="4"/>
  <c r="F31" i="4"/>
  <c r="D32" i="4"/>
  <c r="F32" i="4"/>
  <c r="D33" i="4"/>
  <c r="F33" i="4"/>
  <c r="D34" i="4"/>
  <c r="F34" i="4"/>
  <c r="D35" i="4"/>
  <c r="F35" i="4"/>
  <c r="D36" i="4"/>
  <c r="F36" i="4"/>
  <c r="D37" i="4"/>
  <c r="F37" i="4"/>
  <c r="D38" i="4"/>
  <c r="F38" i="4"/>
  <c r="D39" i="4"/>
  <c r="F39" i="4"/>
  <c r="D40" i="4"/>
  <c r="F40" i="4"/>
  <c r="D41" i="4"/>
  <c r="F41" i="4"/>
  <c r="D42" i="4"/>
  <c r="F42" i="4"/>
  <c r="D43" i="4"/>
  <c r="F43" i="4"/>
  <c r="D44" i="4"/>
  <c r="F44" i="4"/>
  <c r="D45" i="4"/>
  <c r="F45" i="4"/>
  <c r="D46" i="4"/>
  <c r="F46" i="4"/>
  <c r="D47" i="4"/>
  <c r="F47" i="4"/>
  <c r="D48" i="4"/>
  <c r="F48" i="4"/>
  <c r="D49" i="4"/>
  <c r="F49" i="4"/>
  <c r="D50" i="4"/>
  <c r="F50" i="4"/>
  <c r="D51" i="4"/>
  <c r="F51" i="4"/>
  <c r="D52" i="4"/>
  <c r="F52" i="4"/>
  <c r="D53" i="4"/>
  <c r="F53" i="4"/>
  <c r="D54" i="4"/>
  <c r="F54" i="4"/>
  <c r="D55" i="4"/>
  <c r="F55" i="4"/>
  <c r="D56" i="4"/>
  <c r="F56" i="4"/>
  <c r="D57" i="4"/>
  <c r="F57" i="4"/>
  <c r="D58" i="4"/>
  <c r="F58" i="4"/>
  <c r="D59" i="4"/>
  <c r="F59" i="4"/>
  <c r="D60" i="4"/>
  <c r="F60" i="4"/>
  <c r="D61" i="4"/>
  <c r="F61" i="4"/>
  <c r="D62" i="4"/>
  <c r="F62" i="4"/>
  <c r="D63" i="4"/>
  <c r="F63" i="4"/>
  <c r="D64" i="4"/>
  <c r="F64" i="4"/>
  <c r="D65" i="4"/>
  <c r="F65" i="4"/>
  <c r="D66" i="4"/>
  <c r="F66" i="4"/>
  <c r="D67" i="4"/>
  <c r="F67" i="4"/>
  <c r="D68" i="4"/>
  <c r="F68" i="4"/>
  <c r="D69" i="4"/>
  <c r="F69" i="4"/>
  <c r="D70" i="4"/>
  <c r="F70" i="4"/>
  <c r="D71" i="4"/>
  <c r="F71" i="4"/>
  <c r="D72" i="4"/>
  <c r="F72" i="4"/>
  <c r="D73" i="4"/>
  <c r="F73" i="4"/>
  <c r="D74" i="4"/>
  <c r="F74" i="4"/>
  <c r="D75" i="4"/>
  <c r="F75" i="4"/>
  <c r="D76" i="4"/>
  <c r="F76" i="4"/>
  <c r="D77" i="4"/>
  <c r="F77" i="4"/>
  <c r="D78" i="4"/>
  <c r="F78" i="4"/>
  <c r="D79" i="4"/>
  <c r="F79" i="4"/>
  <c r="D80" i="4"/>
  <c r="F80" i="4"/>
  <c r="D81" i="4"/>
  <c r="F81" i="4"/>
  <c r="D82" i="4"/>
  <c r="F82" i="4"/>
  <c r="D83" i="4"/>
  <c r="F83" i="4"/>
  <c r="D84" i="4"/>
  <c r="F84" i="4"/>
  <c r="D85" i="4"/>
  <c r="F85" i="4"/>
  <c r="D86" i="4"/>
  <c r="F86" i="4"/>
  <c r="D87" i="4"/>
  <c r="F87" i="4"/>
  <c r="D88" i="4"/>
  <c r="F88" i="4"/>
  <c r="D89" i="4"/>
  <c r="F89" i="4"/>
  <c r="D90" i="4"/>
  <c r="F90" i="4"/>
  <c r="D91" i="4"/>
  <c r="F91" i="4"/>
  <c r="D92" i="4"/>
  <c r="F92" i="4"/>
  <c r="D93" i="4"/>
  <c r="F93" i="4"/>
  <c r="D94" i="4"/>
  <c r="F94" i="4"/>
  <c r="D95" i="4"/>
  <c r="F95" i="4"/>
  <c r="D96" i="4"/>
  <c r="F96" i="4"/>
  <c r="D97" i="4"/>
  <c r="F97" i="4"/>
  <c r="D98" i="4"/>
  <c r="F98" i="4"/>
  <c r="D99" i="4"/>
  <c r="F99" i="4"/>
  <c r="D100" i="4"/>
  <c r="F100" i="4"/>
  <c r="D101" i="4"/>
  <c r="F101" i="4"/>
  <c r="D102" i="4"/>
  <c r="F102" i="4"/>
  <c r="D103" i="4"/>
  <c r="F103" i="4"/>
  <c r="D104" i="4"/>
  <c r="F104" i="4"/>
  <c r="D105" i="4"/>
  <c r="F105" i="4"/>
  <c r="D106" i="4"/>
  <c r="F106" i="4"/>
  <c r="D107" i="4"/>
  <c r="F107" i="4"/>
  <c r="D108" i="4"/>
  <c r="F108" i="4"/>
  <c r="D109" i="4"/>
  <c r="F109" i="4"/>
  <c r="D110" i="4"/>
  <c r="F110" i="4"/>
  <c r="D111" i="4"/>
  <c r="F111" i="4"/>
  <c r="D112" i="4"/>
  <c r="F112" i="4"/>
  <c r="D113" i="4"/>
  <c r="F113" i="4"/>
  <c r="D114" i="4"/>
  <c r="F114" i="4"/>
  <c r="D115" i="4"/>
  <c r="F115" i="4"/>
  <c r="D116" i="4"/>
  <c r="F116" i="4"/>
  <c r="D117" i="4"/>
  <c r="F117" i="4"/>
  <c r="D118" i="4"/>
  <c r="F118" i="4"/>
  <c r="D119" i="4"/>
  <c r="F119" i="4"/>
  <c r="D120" i="4"/>
  <c r="F120" i="4"/>
  <c r="D121" i="4"/>
  <c r="F121" i="4"/>
  <c r="D122" i="4"/>
  <c r="F122" i="4"/>
  <c r="D123" i="4"/>
  <c r="F123" i="4"/>
  <c r="D124" i="4"/>
  <c r="F124" i="4"/>
  <c r="D125" i="4"/>
  <c r="F125" i="4"/>
  <c r="D126" i="4"/>
  <c r="F126" i="4"/>
  <c r="D127" i="4"/>
  <c r="F127" i="4"/>
  <c r="D128" i="4"/>
  <c r="F128" i="4"/>
  <c r="D129" i="4"/>
  <c r="F129" i="4"/>
  <c r="D130" i="4"/>
  <c r="F130" i="4"/>
  <c r="D131" i="4"/>
  <c r="F131" i="4"/>
  <c r="D132" i="4"/>
  <c r="F132" i="4"/>
  <c r="D133" i="4"/>
  <c r="F133" i="4"/>
  <c r="D134" i="4"/>
  <c r="F134" i="4"/>
  <c r="D135" i="4"/>
  <c r="F135" i="4"/>
  <c r="D136" i="4"/>
  <c r="F136" i="4"/>
  <c r="D137" i="4"/>
  <c r="F137" i="4"/>
  <c r="D138" i="4"/>
  <c r="F138" i="4"/>
  <c r="D139" i="4"/>
  <c r="F139" i="4"/>
  <c r="D140" i="4"/>
  <c r="F140" i="4"/>
  <c r="D9" i="1" l="1"/>
  <c r="D3" i="3"/>
  <c r="B40" i="1" l="1"/>
  <c r="G40" i="1"/>
  <c r="N46" i="1"/>
  <c r="D38" i="3"/>
  <c r="C38" i="3"/>
  <c r="D37" i="3"/>
  <c r="C37" i="3"/>
  <c r="D36" i="3"/>
  <c r="C36" i="3"/>
  <c r="D35" i="3"/>
  <c r="C35" i="3"/>
  <c r="D34" i="3"/>
  <c r="C34" i="3"/>
  <c r="A34" i="3"/>
  <c r="D33" i="3"/>
  <c r="C33" i="3"/>
  <c r="D32" i="3"/>
  <c r="C32" i="3"/>
  <c r="A32" i="3"/>
  <c r="B32" i="3" s="1"/>
  <c r="A33" i="3" s="1"/>
  <c r="D31" i="3"/>
  <c r="C31" i="3"/>
  <c r="D30" i="3"/>
  <c r="C30" i="3"/>
  <c r="A30" i="3"/>
  <c r="D29" i="3"/>
  <c r="C29" i="3"/>
  <c r="A29" i="3"/>
  <c r="D28" i="3"/>
  <c r="C28" i="3"/>
  <c r="A28" i="3"/>
  <c r="D27" i="3"/>
  <c r="C27" i="3"/>
  <c r="A27" i="3"/>
  <c r="D26" i="3"/>
  <c r="C26" i="3"/>
  <c r="A26" i="3"/>
  <c r="D25" i="3"/>
  <c r="C25" i="3"/>
  <c r="A25" i="3"/>
  <c r="D24" i="3"/>
  <c r="C24" i="3"/>
  <c r="A24" i="3"/>
  <c r="D23" i="3"/>
  <c r="C23" i="3"/>
  <c r="A23" i="3"/>
  <c r="D22" i="3"/>
  <c r="C22" i="3"/>
  <c r="A22" i="3"/>
  <c r="D21" i="3"/>
  <c r="C21" i="3"/>
  <c r="A21" i="3"/>
  <c r="D20" i="3"/>
  <c r="C20" i="3"/>
  <c r="A20" i="3"/>
  <c r="D19" i="3"/>
  <c r="C19" i="3"/>
  <c r="A19" i="3"/>
  <c r="D18" i="3"/>
  <c r="C18" i="3"/>
  <c r="A18" i="3"/>
  <c r="A17" i="3"/>
  <c r="D16" i="3"/>
  <c r="C16" i="3"/>
  <c r="A16" i="3"/>
  <c r="D15" i="3"/>
  <c r="D17" i="3" s="1"/>
  <c r="C15" i="3"/>
  <c r="C17" i="3" s="1"/>
  <c r="D14" i="3"/>
  <c r="C14" i="3"/>
  <c r="A14" i="3"/>
  <c r="D13" i="3"/>
  <c r="C13" i="3"/>
  <c r="A13" i="3"/>
  <c r="D12" i="3"/>
  <c r="C12" i="3"/>
  <c r="A12" i="3"/>
  <c r="D11" i="3"/>
  <c r="C11" i="3"/>
  <c r="A11" i="3"/>
  <c r="D10" i="3"/>
  <c r="C10" i="3"/>
  <c r="A10" i="3"/>
  <c r="D9" i="3"/>
  <c r="C9" i="3"/>
  <c r="A9" i="3"/>
  <c r="D8" i="3"/>
  <c r="C8" i="3"/>
  <c r="A8" i="3"/>
  <c r="D7" i="3"/>
  <c r="C7" i="3"/>
  <c r="A7" i="3"/>
  <c r="D6" i="3"/>
  <c r="C6" i="3"/>
  <c r="A6" i="3"/>
  <c r="D5" i="3"/>
  <c r="C5" i="3"/>
  <c r="A5" i="3"/>
  <c r="D4" i="3"/>
  <c r="D39" i="3" s="1"/>
  <c r="D40" i="3" s="1"/>
  <c r="C4" i="3"/>
  <c r="C39" i="3" s="1"/>
  <c r="C40" i="3" s="1"/>
  <c r="A4" i="3"/>
  <c r="D46" i="1" l="1"/>
  <c r="C40" i="1"/>
  <c r="H36" i="1"/>
  <c r="C36" i="1"/>
  <c r="F28" i="1"/>
  <c r="G6" i="1"/>
  <c r="M46" i="1" s="1"/>
  <c r="F6" i="1"/>
  <c r="L46" i="1" s="1"/>
  <c r="C13" i="1"/>
  <c r="C14" i="1"/>
  <c r="D8" i="1"/>
  <c r="D7" i="1"/>
  <c r="N44" i="1" s="1"/>
  <c r="G5" i="1"/>
  <c r="F5" i="1"/>
  <c r="E5" i="1"/>
  <c r="G4" i="1"/>
  <c r="M44" i="1" s="1"/>
  <c r="M47" i="1" s="1"/>
  <c r="M48" i="1" s="1"/>
  <c r="F4" i="1"/>
  <c r="L44" i="1" s="1"/>
  <c r="E4" i="1"/>
  <c r="G46" i="1" l="1"/>
  <c r="F46" i="1"/>
  <c r="E46" i="1"/>
  <c r="E44" i="1"/>
  <c r="F44" i="1"/>
  <c r="G44" i="1"/>
  <c r="H40" i="1"/>
  <c r="L138" i="2"/>
  <c r="F127" i="2"/>
  <c r="F128" i="2"/>
  <c r="I128" i="2" s="1"/>
  <c r="F129" i="2"/>
  <c r="I129" i="2" s="1"/>
  <c r="F130" i="2"/>
  <c r="I130" i="2" s="1"/>
  <c r="F131" i="2"/>
  <c r="F132" i="2"/>
  <c r="F133" i="2"/>
  <c r="I133" i="2" s="1"/>
  <c r="F134" i="2"/>
  <c r="I134" i="2" s="1"/>
  <c r="F135" i="2"/>
  <c r="F136" i="2"/>
  <c r="F137" i="2"/>
  <c r="I137" i="2" s="1"/>
  <c r="F138" i="2"/>
  <c r="I138" i="2" s="1"/>
  <c r="F139" i="2"/>
  <c r="F140" i="2"/>
  <c r="F126" i="2"/>
  <c r="L121" i="2"/>
  <c r="M121" i="2" s="1"/>
  <c r="L111" i="2"/>
  <c r="M111" i="2" s="1"/>
  <c r="L97" i="2"/>
  <c r="M97" i="2" s="1"/>
  <c r="B93" i="2"/>
  <c r="L92" i="2"/>
  <c r="M92" i="2" s="1"/>
  <c r="P92" i="2" s="1"/>
  <c r="B92" i="2"/>
  <c r="L90" i="2"/>
  <c r="M90" i="2" s="1"/>
  <c r="P90" i="2" s="1"/>
  <c r="L83" i="2"/>
  <c r="B90" i="2"/>
  <c r="C90" i="2"/>
  <c r="I90" i="2" s="1"/>
  <c r="E86" i="2"/>
  <c r="D86" i="2"/>
  <c r="C89" i="2"/>
  <c r="B89" i="2"/>
  <c r="C88" i="2"/>
  <c r="B88" i="2"/>
  <c r="H88" i="2" s="1"/>
  <c r="C87" i="2"/>
  <c r="B87" i="2"/>
  <c r="C86" i="2"/>
  <c r="B86" i="2"/>
  <c r="L86" i="2" s="1"/>
  <c r="M86" i="2" s="1"/>
  <c r="P86" i="2" s="1"/>
  <c r="C85" i="2"/>
  <c r="B85" i="2"/>
  <c r="C84" i="2"/>
  <c r="B84" i="2"/>
  <c r="H84" i="2" s="1"/>
  <c r="C83" i="2"/>
  <c r="B83" i="2"/>
  <c r="H83" i="2" s="1"/>
  <c r="I149" i="2"/>
  <c r="H149" i="2"/>
  <c r="I148" i="2"/>
  <c r="H148" i="2"/>
  <c r="I147" i="2"/>
  <c r="H142" i="2"/>
  <c r="I142" i="2"/>
  <c r="I141" i="2"/>
  <c r="H141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42" i="2"/>
  <c r="O195" i="2" s="1"/>
  <c r="L36" i="2"/>
  <c r="M36" i="2" s="1"/>
  <c r="P36" i="2" s="1"/>
  <c r="L37" i="2"/>
  <c r="M37" i="2" s="1"/>
  <c r="P37" i="2" s="1"/>
  <c r="L38" i="2"/>
  <c r="M38" i="2" s="1"/>
  <c r="P38" i="2" s="1"/>
  <c r="L39" i="2"/>
  <c r="M39" i="2" s="1"/>
  <c r="P39" i="2" s="1"/>
  <c r="L40" i="2"/>
  <c r="M40" i="2" s="1"/>
  <c r="P40" i="2" s="1"/>
  <c r="L41" i="2"/>
  <c r="M41" i="2" s="1"/>
  <c r="P41" i="2" s="1"/>
  <c r="L42" i="2"/>
  <c r="M42" i="2" s="1"/>
  <c r="L43" i="2"/>
  <c r="M43" i="2" s="1"/>
  <c r="L44" i="2"/>
  <c r="M44" i="2" s="1"/>
  <c r="L45" i="2"/>
  <c r="M45" i="2" s="1"/>
  <c r="L46" i="2"/>
  <c r="M46" i="2" s="1"/>
  <c r="L47" i="2"/>
  <c r="M47" i="2" s="1"/>
  <c r="L48" i="2"/>
  <c r="M48" i="2" s="1"/>
  <c r="L49" i="2"/>
  <c r="M49" i="2" s="1"/>
  <c r="L50" i="2"/>
  <c r="M50" i="2" s="1"/>
  <c r="L51" i="2"/>
  <c r="M51" i="2" s="1"/>
  <c r="L52" i="2"/>
  <c r="M52" i="2" s="1"/>
  <c r="L53" i="2"/>
  <c r="M53" i="2" s="1"/>
  <c r="L54" i="2"/>
  <c r="M54" i="2" s="1"/>
  <c r="L55" i="2"/>
  <c r="M55" i="2" s="1"/>
  <c r="L56" i="2"/>
  <c r="M56" i="2" s="1"/>
  <c r="L57" i="2"/>
  <c r="M57" i="2" s="1"/>
  <c r="L58" i="2"/>
  <c r="M58" i="2" s="1"/>
  <c r="L59" i="2"/>
  <c r="M59" i="2" s="1"/>
  <c r="L60" i="2"/>
  <c r="M60" i="2" s="1"/>
  <c r="L61" i="2"/>
  <c r="M61" i="2" s="1"/>
  <c r="L62" i="2"/>
  <c r="M62" i="2" s="1"/>
  <c r="L63" i="2"/>
  <c r="M63" i="2" s="1"/>
  <c r="L64" i="2"/>
  <c r="M64" i="2" s="1"/>
  <c r="L65" i="2"/>
  <c r="M65" i="2" s="1"/>
  <c r="L66" i="2"/>
  <c r="M66" i="2" s="1"/>
  <c r="L67" i="2"/>
  <c r="M67" i="2" s="1"/>
  <c r="L68" i="2"/>
  <c r="M68" i="2" s="1"/>
  <c r="L69" i="2"/>
  <c r="M69" i="2" s="1"/>
  <c r="L70" i="2"/>
  <c r="M70" i="2" s="1"/>
  <c r="L71" i="2"/>
  <c r="M71" i="2" s="1"/>
  <c r="L72" i="2"/>
  <c r="M72" i="2" s="1"/>
  <c r="L73" i="2"/>
  <c r="M73" i="2" s="1"/>
  <c r="L74" i="2"/>
  <c r="M74" i="2" s="1"/>
  <c r="L75" i="2"/>
  <c r="M75" i="2" s="1"/>
  <c r="L76" i="2"/>
  <c r="M76" i="2" s="1"/>
  <c r="L77" i="2"/>
  <c r="M77" i="2" s="1"/>
  <c r="L78" i="2"/>
  <c r="M78" i="2" s="1"/>
  <c r="L79" i="2"/>
  <c r="M79" i="2" s="1"/>
  <c r="P79" i="2" s="1"/>
  <c r="L80" i="2"/>
  <c r="M80" i="2" s="1"/>
  <c r="L81" i="2"/>
  <c r="M81" i="2" s="1"/>
  <c r="P81" i="2" s="1"/>
  <c r="L82" i="2"/>
  <c r="M82" i="2" s="1"/>
  <c r="P82" i="2" s="1"/>
  <c r="L85" i="2"/>
  <c r="M85" i="2" s="1"/>
  <c r="P85" i="2" s="1"/>
  <c r="L91" i="2"/>
  <c r="M91" i="2" s="1"/>
  <c r="P91" i="2" s="1"/>
  <c r="L93" i="2"/>
  <c r="M93" i="2" s="1"/>
  <c r="L94" i="2"/>
  <c r="M94" i="2" s="1"/>
  <c r="L95" i="2"/>
  <c r="M95" i="2" s="1"/>
  <c r="L96" i="2"/>
  <c r="M96" i="2" s="1"/>
  <c r="L98" i="2"/>
  <c r="M98" i="2" s="1"/>
  <c r="L99" i="2"/>
  <c r="M99" i="2" s="1"/>
  <c r="L100" i="2"/>
  <c r="M100" i="2" s="1"/>
  <c r="L101" i="2"/>
  <c r="M101" i="2" s="1"/>
  <c r="L102" i="2"/>
  <c r="M102" i="2" s="1"/>
  <c r="L103" i="2"/>
  <c r="M103" i="2" s="1"/>
  <c r="L104" i="2"/>
  <c r="M104" i="2" s="1"/>
  <c r="L105" i="2"/>
  <c r="M105" i="2" s="1"/>
  <c r="L106" i="2"/>
  <c r="M106" i="2" s="1"/>
  <c r="L107" i="2"/>
  <c r="M107" i="2" s="1"/>
  <c r="L108" i="2"/>
  <c r="M108" i="2" s="1"/>
  <c r="L109" i="2"/>
  <c r="M109" i="2" s="1"/>
  <c r="L110" i="2"/>
  <c r="M110" i="2" s="1"/>
  <c r="L112" i="2"/>
  <c r="M112" i="2" s="1"/>
  <c r="L113" i="2"/>
  <c r="M113" i="2" s="1"/>
  <c r="L114" i="2"/>
  <c r="M114" i="2" s="1"/>
  <c r="L115" i="2"/>
  <c r="M115" i="2" s="1"/>
  <c r="L116" i="2"/>
  <c r="M116" i="2" s="1"/>
  <c r="L117" i="2"/>
  <c r="M117" i="2" s="1"/>
  <c r="L118" i="2"/>
  <c r="M118" i="2" s="1"/>
  <c r="L119" i="2"/>
  <c r="M119" i="2" s="1"/>
  <c r="L120" i="2"/>
  <c r="M120" i="2" s="1"/>
  <c r="L122" i="2"/>
  <c r="M122" i="2" s="1"/>
  <c r="L123" i="2"/>
  <c r="M123" i="2" s="1"/>
  <c r="L124" i="2"/>
  <c r="M124" i="2" s="1"/>
  <c r="L125" i="2"/>
  <c r="M125" i="2" s="1"/>
  <c r="L126" i="2"/>
  <c r="M126" i="2" s="1"/>
  <c r="L127" i="2"/>
  <c r="M127" i="2" s="1"/>
  <c r="L128" i="2"/>
  <c r="M128" i="2" s="1"/>
  <c r="L129" i="2"/>
  <c r="M129" i="2" s="1"/>
  <c r="L130" i="2"/>
  <c r="M130" i="2" s="1"/>
  <c r="L131" i="2"/>
  <c r="M131" i="2" s="1"/>
  <c r="L132" i="2"/>
  <c r="M132" i="2" s="1"/>
  <c r="L133" i="2"/>
  <c r="M133" i="2" s="1"/>
  <c r="L134" i="2"/>
  <c r="M134" i="2" s="1"/>
  <c r="L135" i="2"/>
  <c r="M135" i="2" s="1"/>
  <c r="L136" i="2"/>
  <c r="M136" i="2" s="1"/>
  <c r="L137" i="2"/>
  <c r="M137" i="2" s="1"/>
  <c r="M138" i="2"/>
  <c r="L139" i="2"/>
  <c r="M139" i="2" s="1"/>
  <c r="L140" i="2"/>
  <c r="M140" i="2" s="1"/>
  <c r="L141" i="2"/>
  <c r="M141" i="2" s="1"/>
  <c r="P141" i="2" s="1"/>
  <c r="L142" i="2"/>
  <c r="M142" i="2" s="1"/>
  <c r="P142" i="2" s="1"/>
  <c r="L143" i="2"/>
  <c r="M143" i="2" s="1"/>
  <c r="P143" i="2" s="1"/>
  <c r="L144" i="2"/>
  <c r="M144" i="2" s="1"/>
  <c r="P144" i="2" s="1"/>
  <c r="L145" i="2"/>
  <c r="M145" i="2" s="1"/>
  <c r="L146" i="2"/>
  <c r="M146" i="2" s="1"/>
  <c r="P146" i="2" s="1"/>
  <c r="L147" i="2"/>
  <c r="M147" i="2" s="1"/>
  <c r="P147" i="2" s="1"/>
  <c r="L148" i="2"/>
  <c r="M148" i="2" s="1"/>
  <c r="P148" i="2" s="1"/>
  <c r="L149" i="2"/>
  <c r="M149" i="2" s="1"/>
  <c r="P149" i="2" s="1"/>
  <c r="L150" i="2"/>
  <c r="M150" i="2" s="1"/>
  <c r="P150" i="2" s="1"/>
  <c r="L151" i="2"/>
  <c r="M151" i="2" s="1"/>
  <c r="P151" i="2" s="1"/>
  <c r="L152" i="2"/>
  <c r="M152" i="2" s="1"/>
  <c r="L153" i="2"/>
  <c r="M153" i="2" s="1"/>
  <c r="L154" i="2"/>
  <c r="M154" i="2" s="1"/>
  <c r="L155" i="2"/>
  <c r="M155" i="2" s="1"/>
  <c r="L156" i="2"/>
  <c r="M156" i="2" s="1"/>
  <c r="L157" i="2"/>
  <c r="M157" i="2" s="1"/>
  <c r="L158" i="2"/>
  <c r="M158" i="2" s="1"/>
  <c r="L159" i="2"/>
  <c r="M159" i="2" s="1"/>
  <c r="L160" i="2"/>
  <c r="M160" i="2" s="1"/>
  <c r="L161" i="2"/>
  <c r="M161" i="2" s="1"/>
  <c r="L162" i="2"/>
  <c r="M162" i="2" s="1"/>
  <c r="L163" i="2"/>
  <c r="M163" i="2" s="1"/>
  <c r="L164" i="2"/>
  <c r="M164" i="2" s="1"/>
  <c r="L165" i="2"/>
  <c r="M165" i="2" s="1"/>
  <c r="L166" i="2"/>
  <c r="M166" i="2" s="1"/>
  <c r="L167" i="2"/>
  <c r="M167" i="2" s="1"/>
  <c r="L168" i="2"/>
  <c r="M168" i="2" s="1"/>
  <c r="L169" i="2"/>
  <c r="M169" i="2" s="1"/>
  <c r="L170" i="2"/>
  <c r="M170" i="2" s="1"/>
  <c r="L171" i="2"/>
  <c r="M171" i="2" s="1"/>
  <c r="L172" i="2"/>
  <c r="M172" i="2" s="1"/>
  <c r="L173" i="2"/>
  <c r="M173" i="2" s="1"/>
  <c r="L174" i="2"/>
  <c r="M174" i="2" s="1"/>
  <c r="L175" i="2"/>
  <c r="M175" i="2" s="1"/>
  <c r="L176" i="2"/>
  <c r="M176" i="2" s="1"/>
  <c r="L177" i="2"/>
  <c r="M177" i="2" s="1"/>
  <c r="L178" i="2"/>
  <c r="M178" i="2" s="1"/>
  <c r="L179" i="2"/>
  <c r="M179" i="2" s="1"/>
  <c r="L180" i="2"/>
  <c r="M180" i="2" s="1"/>
  <c r="L181" i="2"/>
  <c r="M181" i="2" s="1"/>
  <c r="L182" i="2"/>
  <c r="M182" i="2" s="1"/>
  <c r="L183" i="2"/>
  <c r="M183" i="2" s="1"/>
  <c r="L184" i="2"/>
  <c r="M184" i="2" s="1"/>
  <c r="L185" i="2"/>
  <c r="M185" i="2" s="1"/>
  <c r="L186" i="2"/>
  <c r="M186" i="2" s="1"/>
  <c r="L187" i="2"/>
  <c r="M187" i="2" s="1"/>
  <c r="L188" i="2"/>
  <c r="M188" i="2" s="1"/>
  <c r="L189" i="2"/>
  <c r="M189" i="2" s="1"/>
  <c r="L190" i="2"/>
  <c r="M190" i="2" s="1"/>
  <c r="L35" i="2"/>
  <c r="I41" i="2"/>
  <c r="H41" i="2"/>
  <c r="I40" i="2"/>
  <c r="H40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68" i="2"/>
  <c r="I68" i="2"/>
  <c r="H69" i="2"/>
  <c r="I69" i="2"/>
  <c r="H70" i="2"/>
  <c r="I70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2" i="2"/>
  <c r="I82" i="2"/>
  <c r="I83" i="2"/>
  <c r="I84" i="2"/>
  <c r="H85" i="2"/>
  <c r="I85" i="2"/>
  <c r="I86" i="2"/>
  <c r="H87" i="2"/>
  <c r="I87" i="2"/>
  <c r="I88" i="2"/>
  <c r="H89" i="2"/>
  <c r="H90" i="2"/>
  <c r="H91" i="2"/>
  <c r="I91" i="2"/>
  <c r="H92" i="2"/>
  <c r="I9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H108" i="2"/>
  <c r="I108" i="2"/>
  <c r="H109" i="2"/>
  <c r="I109" i="2"/>
  <c r="H110" i="2"/>
  <c r="I110" i="2"/>
  <c r="H111" i="2"/>
  <c r="I111" i="2"/>
  <c r="H112" i="2"/>
  <c r="I112" i="2"/>
  <c r="H113" i="2"/>
  <c r="I113" i="2"/>
  <c r="H114" i="2"/>
  <c r="I114" i="2"/>
  <c r="H115" i="2"/>
  <c r="I115" i="2"/>
  <c r="H116" i="2"/>
  <c r="I116" i="2"/>
  <c r="H117" i="2"/>
  <c r="I117" i="2"/>
  <c r="H118" i="2"/>
  <c r="I118" i="2"/>
  <c r="H119" i="2"/>
  <c r="I119" i="2"/>
  <c r="H120" i="2"/>
  <c r="I120" i="2"/>
  <c r="H121" i="2"/>
  <c r="I121" i="2"/>
  <c r="H122" i="2"/>
  <c r="I122" i="2"/>
  <c r="H123" i="2"/>
  <c r="I123" i="2"/>
  <c r="H124" i="2"/>
  <c r="I124" i="2"/>
  <c r="H125" i="2"/>
  <c r="I125" i="2"/>
  <c r="H126" i="2"/>
  <c r="I126" i="2"/>
  <c r="H127" i="2"/>
  <c r="I127" i="2"/>
  <c r="H128" i="2"/>
  <c r="H129" i="2"/>
  <c r="H130" i="2"/>
  <c r="H131" i="2"/>
  <c r="I131" i="2"/>
  <c r="H132" i="2"/>
  <c r="I132" i="2"/>
  <c r="H133" i="2"/>
  <c r="H134" i="2"/>
  <c r="H135" i="2"/>
  <c r="I135" i="2"/>
  <c r="H136" i="2"/>
  <c r="I136" i="2"/>
  <c r="H137" i="2"/>
  <c r="H138" i="2"/>
  <c r="H139" i="2"/>
  <c r="I139" i="2"/>
  <c r="H140" i="2"/>
  <c r="I140" i="2"/>
  <c r="J141" i="2"/>
  <c r="K141" i="2" s="1"/>
  <c r="H143" i="2"/>
  <c r="I143" i="2"/>
  <c r="H144" i="2"/>
  <c r="I144" i="2"/>
  <c r="H145" i="2"/>
  <c r="I145" i="2"/>
  <c r="H146" i="2"/>
  <c r="I146" i="2"/>
  <c r="H147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I157" i="2"/>
  <c r="H158" i="2"/>
  <c r="I158" i="2"/>
  <c r="H159" i="2"/>
  <c r="I159" i="2"/>
  <c r="H160" i="2"/>
  <c r="I160" i="2"/>
  <c r="H161" i="2"/>
  <c r="I161" i="2"/>
  <c r="H162" i="2"/>
  <c r="I162" i="2"/>
  <c r="H163" i="2"/>
  <c r="I163" i="2"/>
  <c r="H164" i="2"/>
  <c r="I164" i="2"/>
  <c r="H165" i="2"/>
  <c r="I165" i="2"/>
  <c r="H166" i="2"/>
  <c r="I166" i="2"/>
  <c r="H167" i="2"/>
  <c r="I167" i="2"/>
  <c r="H168" i="2"/>
  <c r="I168" i="2"/>
  <c r="H169" i="2"/>
  <c r="I169" i="2"/>
  <c r="H170" i="2"/>
  <c r="I170" i="2"/>
  <c r="H171" i="2"/>
  <c r="I171" i="2"/>
  <c r="H172" i="2"/>
  <c r="I172" i="2"/>
  <c r="H173" i="2"/>
  <c r="I173" i="2"/>
  <c r="H174" i="2"/>
  <c r="I174" i="2"/>
  <c r="H175" i="2"/>
  <c r="I175" i="2"/>
  <c r="H176" i="2"/>
  <c r="I176" i="2"/>
  <c r="H177" i="2"/>
  <c r="I177" i="2"/>
  <c r="H178" i="2"/>
  <c r="I178" i="2"/>
  <c r="H179" i="2"/>
  <c r="I179" i="2"/>
  <c r="H180" i="2"/>
  <c r="I180" i="2"/>
  <c r="H181" i="2"/>
  <c r="I181" i="2"/>
  <c r="H182" i="2"/>
  <c r="I182" i="2"/>
  <c r="H183" i="2"/>
  <c r="I183" i="2"/>
  <c r="H184" i="2"/>
  <c r="I184" i="2"/>
  <c r="H185" i="2"/>
  <c r="I185" i="2"/>
  <c r="H186" i="2"/>
  <c r="I186" i="2"/>
  <c r="H187" i="2"/>
  <c r="I187" i="2"/>
  <c r="H188" i="2"/>
  <c r="I188" i="2"/>
  <c r="H189" i="2"/>
  <c r="I189" i="2"/>
  <c r="H190" i="2"/>
  <c r="I190" i="2"/>
  <c r="I4" i="2"/>
  <c r="H4" i="2"/>
  <c r="K23" i="1"/>
  <c r="D23" i="1"/>
  <c r="D30" i="1" s="1"/>
  <c r="I23" i="1"/>
  <c r="J18" i="1"/>
  <c r="J17" i="1"/>
  <c r="J16" i="1"/>
  <c r="J23" i="1" s="1"/>
  <c r="J24" i="1" s="1"/>
  <c r="J15" i="1"/>
  <c r="J14" i="1"/>
  <c r="B23" i="1"/>
  <c r="D28" i="1" s="1"/>
  <c r="E28" i="1" s="1"/>
  <c r="C15" i="1"/>
  <c r="C23" i="1" s="1"/>
  <c r="C24" i="1" s="1"/>
  <c r="C16" i="1"/>
  <c r="C17" i="1"/>
  <c r="P155" i="2" l="1"/>
  <c r="P171" i="2"/>
  <c r="P167" i="2"/>
  <c r="P187" i="2"/>
  <c r="P183" i="2"/>
  <c r="P179" i="2"/>
  <c r="P175" i="2"/>
  <c r="F30" i="1"/>
  <c r="E30" i="1"/>
  <c r="P42" i="2"/>
  <c r="M35" i="2"/>
  <c r="G28" i="1"/>
  <c r="P49" i="2"/>
  <c r="J20" i="2"/>
  <c r="K20" i="2" s="1"/>
  <c r="J18" i="2"/>
  <c r="K18" i="2" s="1"/>
  <c r="J16" i="2"/>
  <c r="K16" i="2" s="1"/>
  <c r="J14" i="2"/>
  <c r="K14" i="2" s="1"/>
  <c r="J12" i="2"/>
  <c r="K12" i="2" s="1"/>
  <c r="J10" i="2"/>
  <c r="K10" i="2" s="1"/>
  <c r="P164" i="2"/>
  <c r="P156" i="2"/>
  <c r="P80" i="2"/>
  <c r="P76" i="2"/>
  <c r="P72" i="2"/>
  <c r="P68" i="2"/>
  <c r="P64" i="2"/>
  <c r="P60" i="2"/>
  <c r="P56" i="2"/>
  <c r="P52" i="2"/>
  <c r="P48" i="2"/>
  <c r="P44" i="2"/>
  <c r="P111" i="2"/>
  <c r="P99" i="2"/>
  <c r="P95" i="2"/>
  <c r="P135" i="2"/>
  <c r="P75" i="2"/>
  <c r="P71" i="2"/>
  <c r="P67" i="2"/>
  <c r="P63" i="2"/>
  <c r="P59" i="2"/>
  <c r="P51" i="2"/>
  <c r="P47" i="2"/>
  <c r="P43" i="2"/>
  <c r="J19" i="2"/>
  <c r="K19" i="2" s="1"/>
  <c r="J17" i="2"/>
  <c r="K17" i="2" s="1"/>
  <c r="J15" i="2"/>
  <c r="K15" i="2" s="1"/>
  <c r="J13" i="2"/>
  <c r="K13" i="2" s="1"/>
  <c r="J11" i="2"/>
  <c r="K11" i="2" s="1"/>
  <c r="P174" i="2"/>
  <c r="P170" i="2"/>
  <c r="P166" i="2"/>
  <c r="J189" i="2"/>
  <c r="K189" i="2" s="1"/>
  <c r="J187" i="2"/>
  <c r="K187" i="2" s="1"/>
  <c r="J185" i="2"/>
  <c r="K185" i="2" s="1"/>
  <c r="J167" i="2"/>
  <c r="K167" i="2" s="1"/>
  <c r="J157" i="2"/>
  <c r="K157" i="2" s="1"/>
  <c r="J66" i="2"/>
  <c r="K66" i="2" s="1"/>
  <c r="J34" i="2"/>
  <c r="K34" i="2" s="1"/>
  <c r="J32" i="2"/>
  <c r="K32" i="2" s="1"/>
  <c r="J30" i="2"/>
  <c r="K30" i="2" s="1"/>
  <c r="J28" i="2"/>
  <c r="K28" i="2" s="1"/>
  <c r="J26" i="2"/>
  <c r="K26" i="2" s="1"/>
  <c r="J24" i="2"/>
  <c r="K24" i="2" s="1"/>
  <c r="J22" i="2"/>
  <c r="K22" i="2" s="1"/>
  <c r="J6" i="2"/>
  <c r="K6" i="2" s="1"/>
  <c r="P118" i="2"/>
  <c r="P134" i="2"/>
  <c r="P130" i="2"/>
  <c r="P101" i="2"/>
  <c r="P93" i="2"/>
  <c r="J33" i="2"/>
  <c r="K33" i="2" s="1"/>
  <c r="J31" i="2"/>
  <c r="K31" i="2" s="1"/>
  <c r="J29" i="2"/>
  <c r="K29" i="2" s="1"/>
  <c r="J27" i="2"/>
  <c r="K27" i="2" s="1"/>
  <c r="J25" i="2"/>
  <c r="K25" i="2" s="1"/>
  <c r="J23" i="2"/>
  <c r="K23" i="2" s="1"/>
  <c r="J21" i="2"/>
  <c r="K21" i="2" s="1"/>
  <c r="J9" i="2"/>
  <c r="K9" i="2" s="1"/>
  <c r="P189" i="2"/>
  <c r="P133" i="2"/>
  <c r="P129" i="2"/>
  <c r="P125" i="2"/>
  <c r="P116" i="2"/>
  <c r="P112" i="2"/>
  <c r="P108" i="2"/>
  <c r="P104" i="2"/>
  <c r="P100" i="2"/>
  <c r="P77" i="2"/>
  <c r="P73" i="2"/>
  <c r="P69" i="2"/>
  <c r="P65" i="2"/>
  <c r="P61" i="2"/>
  <c r="P57" i="2"/>
  <c r="P45" i="2"/>
  <c r="J100" i="2"/>
  <c r="K100" i="2" s="1"/>
  <c r="J96" i="2"/>
  <c r="K96" i="2" s="1"/>
  <c r="J67" i="2"/>
  <c r="K67" i="2" s="1"/>
  <c r="J59" i="2"/>
  <c r="K59" i="2" s="1"/>
  <c r="J7" i="2"/>
  <c r="K7" i="2" s="1"/>
  <c r="J5" i="2"/>
  <c r="K5" i="2" s="1"/>
  <c r="P181" i="2"/>
  <c r="P165" i="2"/>
  <c r="P157" i="2"/>
  <c r="P153" i="2"/>
  <c r="L84" i="2"/>
  <c r="M84" i="2" s="1"/>
  <c r="P84" i="2" s="1"/>
  <c r="J68" i="2"/>
  <c r="K68" i="2" s="1"/>
  <c r="J8" i="2"/>
  <c r="K8" i="2" s="1"/>
  <c r="P78" i="2"/>
  <c r="P74" i="2"/>
  <c r="P70" i="2"/>
  <c r="P66" i="2"/>
  <c r="P62" i="2"/>
  <c r="P58" i="2"/>
  <c r="P54" i="2"/>
  <c r="P50" i="2"/>
  <c r="P46" i="2"/>
  <c r="P185" i="2"/>
  <c r="H86" i="2"/>
  <c r="P190" i="2"/>
  <c r="P186" i="2"/>
  <c r="L89" i="2"/>
  <c r="M89" i="2" s="1"/>
  <c r="P89" i="2" s="1"/>
  <c r="J184" i="2"/>
  <c r="K184" i="2" s="1"/>
  <c r="J172" i="2"/>
  <c r="K172" i="2" s="1"/>
  <c r="J183" i="2"/>
  <c r="K183" i="2" s="1"/>
  <c r="J182" i="2"/>
  <c r="K182" i="2" s="1"/>
  <c r="P182" i="2"/>
  <c r="J181" i="2"/>
  <c r="K181" i="2" s="1"/>
  <c r="J180" i="2"/>
  <c r="K180" i="2" s="1"/>
  <c r="J179" i="2"/>
  <c r="K179" i="2" s="1"/>
  <c r="J178" i="2"/>
  <c r="K178" i="2" s="1"/>
  <c r="P178" i="2"/>
  <c r="J177" i="2"/>
  <c r="K177" i="2" s="1"/>
  <c r="P177" i="2"/>
  <c r="J176" i="2"/>
  <c r="K176" i="2" s="1"/>
  <c r="J175" i="2"/>
  <c r="K175" i="2" s="1"/>
  <c r="J174" i="2"/>
  <c r="K174" i="2" s="1"/>
  <c r="J173" i="2"/>
  <c r="K173" i="2" s="1"/>
  <c r="P173" i="2"/>
  <c r="J171" i="2"/>
  <c r="K171" i="2" s="1"/>
  <c r="J170" i="2"/>
  <c r="K170" i="2" s="1"/>
  <c r="J169" i="2"/>
  <c r="K169" i="2" s="1"/>
  <c r="P169" i="2"/>
  <c r="J168" i="2"/>
  <c r="K168" i="2" s="1"/>
  <c r="P188" i="2"/>
  <c r="P184" i="2"/>
  <c r="P180" i="2"/>
  <c r="P176" i="2"/>
  <c r="P172" i="2"/>
  <c r="P168" i="2"/>
  <c r="M45" i="1"/>
  <c r="O45" i="1" s="1"/>
  <c r="N45" i="1"/>
  <c r="N47" i="1" s="1"/>
  <c r="L45" i="1"/>
  <c r="L47" i="1" s="1"/>
  <c r="L48" i="1" s="1"/>
  <c r="D45" i="1"/>
  <c r="E45" i="1" s="1"/>
  <c r="E47" i="1" s="1"/>
  <c r="D29" i="1"/>
  <c r="P163" i="2"/>
  <c r="J166" i="2"/>
  <c r="K166" i="2" s="1"/>
  <c r="J165" i="2"/>
  <c r="K165" i="2" s="1"/>
  <c r="J164" i="2"/>
  <c r="K164" i="2" s="1"/>
  <c r="J163" i="2"/>
  <c r="K163" i="2" s="1"/>
  <c r="J162" i="2"/>
  <c r="K162" i="2" s="1"/>
  <c r="P162" i="2"/>
  <c r="P161" i="2"/>
  <c r="P160" i="2"/>
  <c r="P159" i="2"/>
  <c r="J161" i="2"/>
  <c r="K161" i="2" s="1"/>
  <c r="J160" i="2"/>
  <c r="K160" i="2" s="1"/>
  <c r="J159" i="2"/>
  <c r="K159" i="2" s="1"/>
  <c r="J56" i="2"/>
  <c r="K56" i="2" s="1"/>
  <c r="J55" i="2"/>
  <c r="K55" i="2" s="1"/>
  <c r="J54" i="2"/>
  <c r="K54" i="2" s="1"/>
  <c r="P55" i="2"/>
  <c r="P53" i="2"/>
  <c r="J53" i="2"/>
  <c r="K53" i="2" s="1"/>
  <c r="J52" i="2"/>
  <c r="K52" i="2" s="1"/>
  <c r="J51" i="2"/>
  <c r="K51" i="2" s="1"/>
  <c r="P139" i="2"/>
  <c r="P138" i="2"/>
  <c r="P137" i="2"/>
  <c r="P131" i="2"/>
  <c r="P127" i="2"/>
  <c r="P126" i="2"/>
  <c r="J137" i="2"/>
  <c r="K137" i="2" s="1"/>
  <c r="J133" i="2"/>
  <c r="K133" i="2" s="1"/>
  <c r="P123" i="2"/>
  <c r="P122" i="2"/>
  <c r="P121" i="2"/>
  <c r="P140" i="2"/>
  <c r="P136" i="2"/>
  <c r="P132" i="2"/>
  <c r="P128" i="2"/>
  <c r="P124" i="2"/>
  <c r="P120" i="2"/>
  <c r="P119" i="2"/>
  <c r="P117" i="2"/>
  <c r="P115" i="2"/>
  <c r="P114" i="2"/>
  <c r="P113" i="2"/>
  <c r="P110" i="2"/>
  <c r="P109" i="2"/>
  <c r="P107" i="2"/>
  <c r="P106" i="2"/>
  <c r="P105" i="2"/>
  <c r="J104" i="2"/>
  <c r="K104" i="2" s="1"/>
  <c r="P103" i="2"/>
  <c r="P102" i="2"/>
  <c r="P98" i="2"/>
  <c r="P97" i="2"/>
  <c r="P96" i="2"/>
  <c r="P94" i="2"/>
  <c r="J92" i="2"/>
  <c r="K92" i="2" s="1"/>
  <c r="J129" i="2"/>
  <c r="K129" i="2" s="1"/>
  <c r="J125" i="2"/>
  <c r="K125" i="2" s="1"/>
  <c r="J121" i="2"/>
  <c r="K121" i="2" s="1"/>
  <c r="J117" i="2"/>
  <c r="K117" i="2" s="1"/>
  <c r="J113" i="2"/>
  <c r="K113" i="2" s="1"/>
  <c r="J109" i="2"/>
  <c r="K109" i="2" s="1"/>
  <c r="J105" i="2"/>
  <c r="K105" i="2" s="1"/>
  <c r="J102" i="2"/>
  <c r="K102" i="2" s="1"/>
  <c r="J99" i="2"/>
  <c r="K99" i="2" s="1"/>
  <c r="J97" i="2"/>
  <c r="K97" i="2" s="1"/>
  <c r="J94" i="2"/>
  <c r="K94" i="2" s="1"/>
  <c r="J91" i="2"/>
  <c r="K91" i="2" s="1"/>
  <c r="J80" i="2"/>
  <c r="K80" i="2" s="1"/>
  <c r="J78" i="2"/>
  <c r="K78" i="2" s="1"/>
  <c r="J76" i="2"/>
  <c r="K76" i="2" s="1"/>
  <c r="J103" i="2"/>
  <c r="K103" i="2" s="1"/>
  <c r="J101" i="2"/>
  <c r="K101" i="2" s="1"/>
  <c r="J98" i="2"/>
  <c r="K98" i="2" s="1"/>
  <c r="J95" i="2"/>
  <c r="K95" i="2" s="1"/>
  <c r="J93" i="2"/>
  <c r="K93" i="2" s="1"/>
  <c r="J90" i="2"/>
  <c r="K90" i="2" s="1"/>
  <c r="J73" i="2"/>
  <c r="K73" i="2" s="1"/>
  <c r="J69" i="2"/>
  <c r="K69" i="2" s="1"/>
  <c r="J86" i="2"/>
  <c r="K86" i="2" s="1"/>
  <c r="I89" i="2"/>
  <c r="J89" i="2" s="1"/>
  <c r="K89" i="2" s="1"/>
  <c r="L88" i="2"/>
  <c r="M88" i="2" s="1"/>
  <c r="P88" i="2" s="1"/>
  <c r="J88" i="2"/>
  <c r="K88" i="2" s="1"/>
  <c r="J87" i="2"/>
  <c r="K87" i="2" s="1"/>
  <c r="L87" i="2"/>
  <c r="M87" i="2" s="1"/>
  <c r="P87" i="2" s="1"/>
  <c r="J85" i="2"/>
  <c r="K85" i="2" s="1"/>
  <c r="J83" i="2"/>
  <c r="K83" i="2" s="1"/>
  <c r="M83" i="2"/>
  <c r="P83" i="2" s="1"/>
  <c r="P158" i="2"/>
  <c r="P154" i="2"/>
  <c r="J158" i="2"/>
  <c r="K158" i="2" s="1"/>
  <c r="J156" i="2"/>
  <c r="K156" i="2" s="1"/>
  <c r="J155" i="2"/>
  <c r="K155" i="2" s="1"/>
  <c r="J154" i="2"/>
  <c r="K154" i="2" s="1"/>
  <c r="J153" i="2"/>
  <c r="K153" i="2" s="1"/>
  <c r="P152" i="2"/>
  <c r="J152" i="2"/>
  <c r="K152" i="2" s="1"/>
  <c r="J151" i="2"/>
  <c r="K151" i="2" s="1"/>
  <c r="J150" i="2"/>
  <c r="K150" i="2" s="1"/>
  <c r="J149" i="2"/>
  <c r="K149" i="2" s="1"/>
  <c r="J148" i="2"/>
  <c r="K148" i="2" s="1"/>
  <c r="J147" i="2"/>
  <c r="K147" i="2" s="1"/>
  <c r="J146" i="2"/>
  <c r="K146" i="2" s="1"/>
  <c r="J145" i="2"/>
  <c r="K145" i="2" s="1"/>
  <c r="P145" i="2"/>
  <c r="J144" i="2"/>
  <c r="K144" i="2" s="1"/>
  <c r="J143" i="2"/>
  <c r="K143" i="2" s="1"/>
  <c r="J142" i="2"/>
  <c r="K142" i="2" s="1"/>
  <c r="J82" i="2"/>
  <c r="K82" i="2" s="1"/>
  <c r="J81" i="2"/>
  <c r="K81" i="2" s="1"/>
  <c r="J84" i="2"/>
  <c r="K84" i="2" s="1"/>
  <c r="J79" i="2"/>
  <c r="K79" i="2" s="1"/>
  <c r="J77" i="2"/>
  <c r="K77" i="2" s="1"/>
  <c r="J75" i="2"/>
  <c r="K75" i="2" s="1"/>
  <c r="J74" i="2"/>
  <c r="K74" i="2" s="1"/>
  <c r="J72" i="2"/>
  <c r="K72" i="2" s="1"/>
  <c r="J71" i="2"/>
  <c r="K71" i="2" s="1"/>
  <c r="J70" i="2"/>
  <c r="K70" i="2" s="1"/>
  <c r="J65" i="2"/>
  <c r="K65" i="2" s="1"/>
  <c r="J64" i="2"/>
  <c r="K64" i="2" s="1"/>
  <c r="J63" i="2"/>
  <c r="K63" i="2" s="1"/>
  <c r="J62" i="2"/>
  <c r="K62" i="2" s="1"/>
  <c r="J61" i="2"/>
  <c r="K61" i="2" s="1"/>
  <c r="J60" i="2"/>
  <c r="K60" i="2" s="1"/>
  <c r="J58" i="2"/>
  <c r="K58" i="2" s="1"/>
  <c r="J57" i="2"/>
  <c r="K57" i="2" s="1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188" i="2"/>
  <c r="K188" i="2" s="1"/>
  <c r="J186" i="2"/>
  <c r="K186" i="2" s="1"/>
  <c r="J190" i="2"/>
  <c r="K190" i="2" s="1"/>
  <c r="J138" i="2"/>
  <c r="K138" i="2" s="1"/>
  <c r="J134" i="2"/>
  <c r="K134" i="2" s="1"/>
  <c r="J130" i="2"/>
  <c r="K130" i="2" s="1"/>
  <c r="J126" i="2"/>
  <c r="K126" i="2" s="1"/>
  <c r="J122" i="2"/>
  <c r="K122" i="2" s="1"/>
  <c r="J118" i="2"/>
  <c r="K118" i="2" s="1"/>
  <c r="J114" i="2"/>
  <c r="K114" i="2" s="1"/>
  <c r="J110" i="2"/>
  <c r="K110" i="2" s="1"/>
  <c r="J106" i="2"/>
  <c r="K106" i="2" s="1"/>
  <c r="J139" i="2"/>
  <c r="K139" i="2" s="1"/>
  <c r="J135" i="2"/>
  <c r="K135" i="2" s="1"/>
  <c r="J131" i="2"/>
  <c r="K131" i="2" s="1"/>
  <c r="J127" i="2"/>
  <c r="K127" i="2" s="1"/>
  <c r="J123" i="2"/>
  <c r="K123" i="2" s="1"/>
  <c r="J119" i="2"/>
  <c r="K119" i="2" s="1"/>
  <c r="J115" i="2"/>
  <c r="K115" i="2" s="1"/>
  <c r="J111" i="2"/>
  <c r="K111" i="2" s="1"/>
  <c r="J107" i="2"/>
  <c r="K107" i="2" s="1"/>
  <c r="J140" i="2"/>
  <c r="K140" i="2" s="1"/>
  <c r="J136" i="2"/>
  <c r="K136" i="2" s="1"/>
  <c r="J132" i="2"/>
  <c r="K132" i="2" s="1"/>
  <c r="J128" i="2"/>
  <c r="K128" i="2" s="1"/>
  <c r="J124" i="2"/>
  <c r="K124" i="2" s="1"/>
  <c r="J120" i="2"/>
  <c r="K120" i="2" s="1"/>
  <c r="J116" i="2"/>
  <c r="K116" i="2" s="1"/>
  <c r="J112" i="2"/>
  <c r="K112" i="2" s="1"/>
  <c r="J108" i="2"/>
  <c r="K108" i="2" s="1"/>
  <c r="J4" i="2"/>
  <c r="K4" i="2" s="1"/>
  <c r="K195" i="2" l="1"/>
  <c r="Q196" i="2"/>
  <c r="L195" i="2"/>
  <c r="P35" i="2"/>
  <c r="M195" i="2"/>
  <c r="G29" i="1"/>
  <c r="F29" i="1"/>
  <c r="E29" i="1"/>
  <c r="G45" i="1"/>
  <c r="G47" i="1" s="1"/>
  <c r="F45" i="1"/>
  <c r="F47" i="1" s="1"/>
  <c r="Q195" i="2" l="1"/>
  <c r="P195" i="2"/>
</calcChain>
</file>

<file path=xl/sharedStrings.xml><?xml version="1.0" encoding="utf-8"?>
<sst xmlns="http://schemas.openxmlformats.org/spreadsheetml/2006/main" count="476" uniqueCount="435">
  <si>
    <t>Cuneta</t>
  </si>
  <si>
    <t xml:space="preserve">Bordillo </t>
  </si>
  <si>
    <t xml:space="preserve">Entradas </t>
  </si>
  <si>
    <t>Ancho entra.</t>
  </si>
  <si>
    <t>Ancho Entra.</t>
  </si>
  <si>
    <t>Total</t>
  </si>
  <si>
    <t>TOTAL CUNETA (ml)</t>
  </si>
  <si>
    <t>TOTAL BORDILLO (ml)</t>
  </si>
  <si>
    <t>TOTAL ENTRADAS (ml)</t>
  </si>
  <si>
    <t xml:space="preserve">CUNETA Y BORDILLO </t>
  </si>
  <si>
    <t>Abs</t>
  </si>
  <si>
    <t>ANCHOS CIZQ</t>
  </si>
  <si>
    <t>ANCHOS CDER</t>
  </si>
  <si>
    <t>LARGO DERA</t>
  </si>
  <si>
    <t>LARGO IZQA</t>
  </si>
  <si>
    <t>LARGO DERB</t>
  </si>
  <si>
    <t>LARGO IZQB</t>
  </si>
  <si>
    <t>Area C IZQ</t>
  </si>
  <si>
    <t>Area C DER</t>
  </si>
  <si>
    <t>SUM AREA</t>
  </si>
  <si>
    <t>Volumen</t>
  </si>
  <si>
    <t>k0+561</t>
  </si>
  <si>
    <t>K0+558</t>
  </si>
  <si>
    <t>K0+555</t>
  </si>
  <si>
    <t>k0+552</t>
  </si>
  <si>
    <t>k0+549</t>
  </si>
  <si>
    <t>k0+546</t>
  </si>
  <si>
    <t>k0+543</t>
  </si>
  <si>
    <t>k0+540</t>
  </si>
  <si>
    <t>k0+537</t>
  </si>
  <si>
    <t>k0+534</t>
  </si>
  <si>
    <t>k0+531</t>
  </si>
  <si>
    <t>k0+528</t>
  </si>
  <si>
    <t>k0+525</t>
  </si>
  <si>
    <t>k0+522</t>
  </si>
  <si>
    <t>k0+519</t>
  </si>
  <si>
    <t>k0+516</t>
  </si>
  <si>
    <t>k0+513</t>
  </si>
  <si>
    <t>k0+510</t>
  </si>
  <si>
    <t>k0+507</t>
  </si>
  <si>
    <t>k0+504</t>
  </si>
  <si>
    <t>k0+501</t>
  </si>
  <si>
    <t>k0+498</t>
  </si>
  <si>
    <t>k0+495</t>
  </si>
  <si>
    <t>k0+492</t>
  </si>
  <si>
    <t>k0+489</t>
  </si>
  <si>
    <t>k0+486</t>
  </si>
  <si>
    <t>k0+483</t>
  </si>
  <si>
    <t>k0+480</t>
  </si>
  <si>
    <t>k0+477</t>
  </si>
  <si>
    <t>k0+474</t>
  </si>
  <si>
    <t>k0+471</t>
  </si>
  <si>
    <t>k0+468</t>
  </si>
  <si>
    <t>k0+465</t>
  </si>
  <si>
    <t>k0+462</t>
  </si>
  <si>
    <t>k0+459</t>
  </si>
  <si>
    <t>k0+456</t>
  </si>
  <si>
    <t>k0+453</t>
  </si>
  <si>
    <t>k0+450</t>
  </si>
  <si>
    <t>k0+447</t>
  </si>
  <si>
    <t>k0+444</t>
  </si>
  <si>
    <t>k0+441</t>
  </si>
  <si>
    <t>k0+438</t>
  </si>
  <si>
    <t>k0+435</t>
  </si>
  <si>
    <t>k0+432</t>
  </si>
  <si>
    <t>k0+429</t>
  </si>
  <si>
    <t>k0+426</t>
  </si>
  <si>
    <t>k0+423</t>
  </si>
  <si>
    <t>k0+420</t>
  </si>
  <si>
    <t>k0+417</t>
  </si>
  <si>
    <t>k0+414</t>
  </si>
  <si>
    <t>k0+411</t>
  </si>
  <si>
    <t>k0+408</t>
  </si>
  <si>
    <t>k0+405</t>
  </si>
  <si>
    <t>k0+402</t>
  </si>
  <si>
    <t>k0+399</t>
  </si>
  <si>
    <t>k0+396</t>
  </si>
  <si>
    <t>k0+393</t>
  </si>
  <si>
    <t>k0+390</t>
  </si>
  <si>
    <t>k0+387</t>
  </si>
  <si>
    <t>k0+384</t>
  </si>
  <si>
    <t>k0+381</t>
  </si>
  <si>
    <t>k0+378</t>
  </si>
  <si>
    <t>k0+375</t>
  </si>
  <si>
    <t>k0+372</t>
  </si>
  <si>
    <t>k0+369</t>
  </si>
  <si>
    <t>k0+366</t>
  </si>
  <si>
    <t>k0+363</t>
  </si>
  <si>
    <t>k0+360</t>
  </si>
  <si>
    <t>k0+357</t>
  </si>
  <si>
    <t>k0+354</t>
  </si>
  <si>
    <t>k0+351</t>
  </si>
  <si>
    <t>k0+348</t>
  </si>
  <si>
    <t>k0+345</t>
  </si>
  <si>
    <t>k0+342</t>
  </si>
  <si>
    <t>k0+339</t>
  </si>
  <si>
    <t>k0+336</t>
  </si>
  <si>
    <t>k0+333</t>
  </si>
  <si>
    <t>k0+330</t>
  </si>
  <si>
    <t>k0+327</t>
  </si>
  <si>
    <t>k0+324</t>
  </si>
  <si>
    <t>k0+321</t>
  </si>
  <si>
    <t>k0+318</t>
  </si>
  <si>
    <t>k0+315</t>
  </si>
  <si>
    <t>k0+312</t>
  </si>
  <si>
    <t>k0+309</t>
  </si>
  <si>
    <t>k0+306</t>
  </si>
  <si>
    <t>k0+303</t>
  </si>
  <si>
    <t>k0+300</t>
  </si>
  <si>
    <t>k0+297</t>
  </si>
  <si>
    <t>k0+294</t>
  </si>
  <si>
    <t>k0+291</t>
  </si>
  <si>
    <t>k0+288</t>
  </si>
  <si>
    <t>k0+285</t>
  </si>
  <si>
    <t>k0+282</t>
  </si>
  <si>
    <t>k0+279</t>
  </si>
  <si>
    <t>k0+276</t>
  </si>
  <si>
    <t>k0+273</t>
  </si>
  <si>
    <t>k0+270</t>
  </si>
  <si>
    <t>k0+267</t>
  </si>
  <si>
    <t>k0+264</t>
  </si>
  <si>
    <t>k0+261</t>
  </si>
  <si>
    <t>k0+258</t>
  </si>
  <si>
    <t>k0+255</t>
  </si>
  <si>
    <t>k0+252</t>
  </si>
  <si>
    <t>k0+249</t>
  </si>
  <si>
    <t>k0+246</t>
  </si>
  <si>
    <t>k0+243</t>
  </si>
  <si>
    <t>k0+240</t>
  </si>
  <si>
    <t>k0+237</t>
  </si>
  <si>
    <t>k0+234</t>
  </si>
  <si>
    <t>k0+231</t>
  </si>
  <si>
    <t>k0+228</t>
  </si>
  <si>
    <t>k0+225</t>
  </si>
  <si>
    <t>k0+222</t>
  </si>
  <si>
    <t>k0+219</t>
  </si>
  <si>
    <t>k0+216</t>
  </si>
  <si>
    <t>k0+213</t>
  </si>
  <si>
    <t>k0+210</t>
  </si>
  <si>
    <t>k0+207</t>
  </si>
  <si>
    <t>k0+204</t>
  </si>
  <si>
    <t>k0+201</t>
  </si>
  <si>
    <t>k0+198</t>
  </si>
  <si>
    <t>k0+195</t>
  </si>
  <si>
    <t>k0+192</t>
  </si>
  <si>
    <t>k0+189</t>
  </si>
  <si>
    <t>k0+186</t>
  </si>
  <si>
    <t>k0+183</t>
  </si>
  <si>
    <t>k0+180</t>
  </si>
  <si>
    <t>k0+177</t>
  </si>
  <si>
    <t>k0+174</t>
  </si>
  <si>
    <t>k0+171</t>
  </si>
  <si>
    <t>k0+168</t>
  </si>
  <si>
    <t>k0+165</t>
  </si>
  <si>
    <t>k0+162</t>
  </si>
  <si>
    <t>k0+159</t>
  </si>
  <si>
    <t>k0+156</t>
  </si>
  <si>
    <t>k0+153</t>
  </si>
  <si>
    <t>k0+150</t>
  </si>
  <si>
    <t>k0+147</t>
  </si>
  <si>
    <t>k0+144</t>
  </si>
  <si>
    <t>k0+141</t>
  </si>
  <si>
    <t>k0+138</t>
  </si>
  <si>
    <t>k0+135</t>
  </si>
  <si>
    <t>k0+132</t>
  </si>
  <si>
    <t>k0+129</t>
  </si>
  <si>
    <t>k0+126</t>
  </si>
  <si>
    <t>k0+123</t>
  </si>
  <si>
    <t>k0+120</t>
  </si>
  <si>
    <t>k0+117</t>
  </si>
  <si>
    <t>k0+114</t>
  </si>
  <si>
    <t>k0+111</t>
  </si>
  <si>
    <t>k0+108</t>
  </si>
  <si>
    <t>k0+105</t>
  </si>
  <si>
    <t>k0+102</t>
  </si>
  <si>
    <t>k0+99</t>
  </si>
  <si>
    <t>k0+96</t>
  </si>
  <si>
    <t>k0+93</t>
  </si>
  <si>
    <t>k0+90</t>
  </si>
  <si>
    <t>k0+87</t>
  </si>
  <si>
    <t>k0+84</t>
  </si>
  <si>
    <t>k0+81</t>
  </si>
  <si>
    <t>k0+78</t>
  </si>
  <si>
    <t>k0+75</t>
  </si>
  <si>
    <t>k0+72</t>
  </si>
  <si>
    <t>k0+69</t>
  </si>
  <si>
    <t>k0+66</t>
  </si>
  <si>
    <t>k0+63</t>
  </si>
  <si>
    <t>k0+60</t>
  </si>
  <si>
    <t>k0+57</t>
  </si>
  <si>
    <t>k0+54</t>
  </si>
  <si>
    <t>k0+51</t>
  </si>
  <si>
    <t>k0+48</t>
  </si>
  <si>
    <t>k0+45</t>
  </si>
  <si>
    <t>k0+42</t>
  </si>
  <si>
    <t>k0+39</t>
  </si>
  <si>
    <t>k0+36</t>
  </si>
  <si>
    <t>k0+33</t>
  </si>
  <si>
    <t>k0+30</t>
  </si>
  <si>
    <t>k0+27</t>
  </si>
  <si>
    <t>k0+24</t>
  </si>
  <si>
    <t>k0+21</t>
  </si>
  <si>
    <t>k0+18</t>
  </si>
  <si>
    <t>k0+15</t>
  </si>
  <si>
    <t>k0+12</t>
  </si>
  <si>
    <t>k0+9</t>
  </si>
  <si>
    <t>k0+6</t>
  </si>
  <si>
    <t>k0+3</t>
  </si>
  <si>
    <t>k0+0</t>
  </si>
  <si>
    <t>2.96</t>
  </si>
  <si>
    <t>TOTAL</t>
  </si>
  <si>
    <t>Longitud Riostra</t>
  </si>
  <si>
    <t>Volumen Riostra</t>
  </si>
  <si>
    <t xml:space="preserve">Riostra Ciclopeo </t>
  </si>
  <si>
    <t>Vol riostra ciclopeo</t>
  </si>
  <si>
    <t>Vol.Total Riostras</t>
  </si>
  <si>
    <t>LADO IZQUIERDO 150-324</t>
  </si>
  <si>
    <t>LADO DERECHO  150-324</t>
  </si>
  <si>
    <t>Acero por ml Cuneta</t>
  </si>
  <si>
    <t>Acero por ml Bordillo</t>
  </si>
  <si>
    <t>Volumen por ml Cuneta</t>
  </si>
  <si>
    <t>Kg Long</t>
  </si>
  <si>
    <t>Kg Trans</t>
  </si>
  <si>
    <t>Long</t>
  </si>
  <si>
    <t>Trans</t>
  </si>
  <si>
    <t>m3</t>
  </si>
  <si>
    <t>Volumen por metro lineal bordillo</t>
  </si>
  <si>
    <t>Acero entradas ml</t>
  </si>
  <si>
    <t>Vol</t>
  </si>
  <si>
    <t>Acero Kg</t>
  </si>
  <si>
    <t>Volumen por metro lineal Entradas</t>
  </si>
  <si>
    <t>PROYECCIONES</t>
  </si>
  <si>
    <t>LADO IZQ 150-0</t>
  </si>
  <si>
    <t>LADO DERECHO  150-0</t>
  </si>
  <si>
    <t>LADO DERECHO  561-324</t>
  </si>
  <si>
    <t>LADO IZQ 561-324</t>
  </si>
  <si>
    <t>Abscisa</t>
  </si>
  <si>
    <t>Acero Longitudinal</t>
  </si>
  <si>
    <t>Acero Transversal</t>
  </si>
  <si>
    <t>KG</t>
  </si>
  <si>
    <t>ML</t>
  </si>
  <si>
    <t xml:space="preserve">Abscisa </t>
  </si>
  <si>
    <t>Longitud</t>
  </si>
  <si>
    <t>Cuneta y Bordillo</t>
  </si>
  <si>
    <t>Total (m)</t>
  </si>
  <si>
    <t>FLEJES #2</t>
  </si>
  <si>
    <t>K0+324</t>
  </si>
  <si>
    <t>K0+321</t>
  </si>
  <si>
    <t>K0+318</t>
  </si>
  <si>
    <t>K0+315</t>
  </si>
  <si>
    <t>K0+312</t>
  </si>
  <si>
    <t>K0+309</t>
  </si>
  <si>
    <t>K0+306</t>
  </si>
  <si>
    <t>K0+303</t>
  </si>
  <si>
    <t>K0+300</t>
  </si>
  <si>
    <t>K0+297</t>
  </si>
  <si>
    <t>K0+294</t>
  </si>
  <si>
    <t>K0+291</t>
  </si>
  <si>
    <t>K0+288</t>
  </si>
  <si>
    <t>K0+285</t>
  </si>
  <si>
    <t>K0+282</t>
  </si>
  <si>
    <t>K0+279</t>
  </si>
  <si>
    <t>K0+276</t>
  </si>
  <si>
    <t>K0+273</t>
  </si>
  <si>
    <t>K0+270</t>
  </si>
  <si>
    <t>K0+267</t>
  </si>
  <si>
    <t>K0+264</t>
  </si>
  <si>
    <t>K0+261</t>
  </si>
  <si>
    <t>K0+258</t>
  </si>
  <si>
    <t>K0+255</t>
  </si>
  <si>
    <t>K0+252</t>
  </si>
  <si>
    <t>K0+249</t>
  </si>
  <si>
    <t>K0+246</t>
  </si>
  <si>
    <t>K0+243</t>
  </si>
  <si>
    <t>K0+240</t>
  </si>
  <si>
    <t>K0+237</t>
  </si>
  <si>
    <t>K0+234</t>
  </si>
  <si>
    <t>K0+231</t>
  </si>
  <si>
    <t>K0+228</t>
  </si>
  <si>
    <t>K0+225</t>
  </si>
  <si>
    <t>K0+222</t>
  </si>
  <si>
    <t>K0+219</t>
  </si>
  <si>
    <t>K0+216</t>
  </si>
  <si>
    <t>K0+213</t>
  </si>
  <si>
    <t>K0+210</t>
  </si>
  <si>
    <t>K0+207</t>
  </si>
  <si>
    <t>K0+204</t>
  </si>
  <si>
    <t>K0+201</t>
  </si>
  <si>
    <t>K0+198</t>
  </si>
  <si>
    <t>K0+195</t>
  </si>
  <si>
    <t>K0+192</t>
  </si>
  <si>
    <t>K0+189</t>
  </si>
  <si>
    <t>K0+186</t>
  </si>
  <si>
    <t>K0+183</t>
  </si>
  <si>
    <t>K0+180</t>
  </si>
  <si>
    <t>K0+177</t>
  </si>
  <si>
    <t>K0+174</t>
  </si>
  <si>
    <t>K0+171</t>
  </si>
  <si>
    <t>K0+168</t>
  </si>
  <si>
    <t>K0+165</t>
  </si>
  <si>
    <t>K0+162</t>
  </si>
  <si>
    <t>K0+159</t>
  </si>
  <si>
    <t>K0+156</t>
  </si>
  <si>
    <t>K0+153</t>
  </si>
  <si>
    <t>K0+150</t>
  </si>
  <si>
    <t>K0+498</t>
  </si>
  <si>
    <t>K0+495</t>
  </si>
  <si>
    <t>K0+492</t>
  </si>
  <si>
    <t>K0+489</t>
  </si>
  <si>
    <t>K0+486</t>
  </si>
  <si>
    <t>K0+483</t>
  </si>
  <si>
    <t>K0+480</t>
  </si>
  <si>
    <t>K0+477</t>
  </si>
  <si>
    <t>K0+474</t>
  </si>
  <si>
    <t>K0+471</t>
  </si>
  <si>
    <t>K0+468</t>
  </si>
  <si>
    <t>K0+465</t>
  </si>
  <si>
    <t>K0+462</t>
  </si>
  <si>
    <t>K0+459</t>
  </si>
  <si>
    <t>K0+456</t>
  </si>
  <si>
    <t>K0+453</t>
  </si>
  <si>
    <t>K0+450</t>
  </si>
  <si>
    <t>K0+447</t>
  </si>
  <si>
    <t>K0+444</t>
  </si>
  <si>
    <t>K0+441</t>
  </si>
  <si>
    <t>K0+438</t>
  </si>
  <si>
    <t>K0+435</t>
  </si>
  <si>
    <t>K0+432</t>
  </si>
  <si>
    <t>K0+429</t>
  </si>
  <si>
    <t>K0+426</t>
  </si>
  <si>
    <t>K0+423</t>
  </si>
  <si>
    <t>K0+420</t>
  </si>
  <si>
    <t>K0+417</t>
  </si>
  <si>
    <t>K0+414</t>
  </si>
  <si>
    <t>K0+411</t>
  </si>
  <si>
    <t>K0+408</t>
  </si>
  <si>
    <t>K0+405</t>
  </si>
  <si>
    <t>K0+402</t>
  </si>
  <si>
    <t>K0+399</t>
  </si>
  <si>
    <t>K0+396</t>
  </si>
  <si>
    <t>K0+393</t>
  </si>
  <si>
    <t>K0+390</t>
  </si>
  <si>
    <t>K0+387</t>
  </si>
  <si>
    <t>K0+384</t>
  </si>
  <si>
    <t>K0+381</t>
  </si>
  <si>
    <t>K0+378</t>
  </si>
  <si>
    <t>K0+375</t>
  </si>
  <si>
    <t>K0+372</t>
  </si>
  <si>
    <t>K0+369</t>
  </si>
  <si>
    <t>K0+366</t>
  </si>
  <si>
    <t>K0+363</t>
  </si>
  <si>
    <t>K0+360</t>
  </si>
  <si>
    <t>K0+357</t>
  </si>
  <si>
    <t>K0+354</t>
  </si>
  <si>
    <t>K0+351</t>
  </si>
  <si>
    <t>K0+348</t>
  </si>
  <si>
    <t>K0+345</t>
  </si>
  <si>
    <t>K0+342</t>
  </si>
  <si>
    <t>K0+339</t>
  </si>
  <si>
    <t>K0+336</t>
  </si>
  <si>
    <t>K0+333</t>
  </si>
  <si>
    <t>K0+330</t>
  </si>
  <si>
    <t>K0+327</t>
  </si>
  <si>
    <t>K0+531</t>
  </si>
  <si>
    <t>K0+528</t>
  </si>
  <si>
    <t>K0+525</t>
  </si>
  <si>
    <t>K0+522</t>
  </si>
  <si>
    <t>K0+519</t>
  </si>
  <si>
    <t>K0+516</t>
  </si>
  <si>
    <t>K0+513</t>
  </si>
  <si>
    <t>K0+510</t>
  </si>
  <si>
    <t>K0+507</t>
  </si>
  <si>
    <t>K0+504</t>
  </si>
  <si>
    <t>K0+501</t>
  </si>
  <si>
    <t>K0+561</t>
  </si>
  <si>
    <t>K0+552</t>
  </si>
  <si>
    <t>K0+549</t>
  </si>
  <si>
    <t>K0+546</t>
  </si>
  <si>
    <t>K0+543</t>
  </si>
  <si>
    <t>K0+540</t>
  </si>
  <si>
    <t>K0+537</t>
  </si>
  <si>
    <t>K0+534</t>
  </si>
  <si>
    <t>K0+147</t>
  </si>
  <si>
    <t>K0+144</t>
  </si>
  <si>
    <t>K0+141</t>
  </si>
  <si>
    <t>K0+138</t>
  </si>
  <si>
    <t>K0+135</t>
  </si>
  <si>
    <t>K0+132</t>
  </si>
  <si>
    <t>K0+129</t>
  </si>
  <si>
    <t>K0+126</t>
  </si>
  <si>
    <t>K0+123</t>
  </si>
  <si>
    <t>K0+120</t>
  </si>
  <si>
    <t>K0+117</t>
  </si>
  <si>
    <t>K0+114</t>
  </si>
  <si>
    <t>K0+111</t>
  </si>
  <si>
    <t>K0+108</t>
  </si>
  <si>
    <t>K0+105</t>
  </si>
  <si>
    <t>K0+102</t>
  </si>
  <si>
    <t>K0+99</t>
  </si>
  <si>
    <t>K0+96</t>
  </si>
  <si>
    <t>K0+93</t>
  </si>
  <si>
    <t>K0+90</t>
  </si>
  <si>
    <t>K0+87</t>
  </si>
  <si>
    <t>K0+84</t>
  </si>
  <si>
    <t>K0+81</t>
  </si>
  <si>
    <t>K0+78</t>
  </si>
  <si>
    <t>K0+75</t>
  </si>
  <si>
    <t>K0+72</t>
  </si>
  <si>
    <t>K0+69</t>
  </si>
  <si>
    <t>K0+66</t>
  </si>
  <si>
    <t>K0+63</t>
  </si>
  <si>
    <t>K0+60</t>
  </si>
  <si>
    <t>K0+57</t>
  </si>
  <si>
    <t>K0+54</t>
  </si>
  <si>
    <t>K0+51</t>
  </si>
  <si>
    <t>K0+48</t>
  </si>
  <si>
    <t>K0+45</t>
  </si>
  <si>
    <t>K0+42</t>
  </si>
  <si>
    <t>K0+39</t>
  </si>
  <si>
    <t>K0+36</t>
  </si>
  <si>
    <t>K0+33</t>
  </si>
  <si>
    <t>K0+30</t>
  </si>
  <si>
    <t>K0+27</t>
  </si>
  <si>
    <t>K0+24</t>
  </si>
  <si>
    <t>K0+21</t>
  </si>
  <si>
    <t>K0+18</t>
  </si>
  <si>
    <t>K0+15</t>
  </si>
  <si>
    <t>K0+12</t>
  </si>
  <si>
    <t>K0+9</t>
  </si>
  <si>
    <t>K0+6</t>
  </si>
  <si>
    <t>K0+3</t>
  </si>
  <si>
    <t>K0+0</t>
  </si>
  <si>
    <t>K0-3</t>
  </si>
  <si>
    <t>k0-6</t>
  </si>
  <si>
    <t>k0-8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</si>
</sst>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7" xfId="0" applyBorder="1"/>
    <xf numFmtId="0" fontId="0" fillId="0" borderId="10" xfId="0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2" fontId="0" fillId="0" borderId="0" xfId="0" applyNumberFormat="1"/>
    <xf numFmtId="2" fontId="0" fillId="0" borderId="2" xfId="0" applyNumberFormat="1" applyBorder="1" applyAlignment="1">
      <alignment horizontal="center"/>
    </xf>
    <xf numFmtId="2" fontId="0" fillId="0" borderId="11" xfId="0" applyNumberFormat="1" applyBorder="1"/>
    <xf numFmtId="2" fontId="0" fillId="0" borderId="2" xfId="0" applyNumberFormat="1" applyBorder="1"/>
    <xf numFmtId="2" fontId="0" fillId="0" borderId="0" xfId="1" applyNumberFormat="1" applyFont="1"/>
    <xf numFmtId="2" fontId="0" fillId="0" borderId="1" xfId="0" applyNumberFormat="1" applyBorder="1"/>
    <xf numFmtId="2" fontId="0" fillId="0" borderId="1" xfId="1" applyNumberFormat="1" applyFont="1" applyBorder="1"/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0" fontId="0" fillId="0" borderId="2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7" xfId="0" applyBorder="1"/>
    <xf numFmtId="0" fontId="5" fillId="0" borderId="0" xfId="0" applyFont="1" applyAlignment="1">
      <alignment horizontal="center"/>
    </xf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28" xfId="0" applyFill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0" fillId="0" borderId="31" xfId="0" applyFill="1" applyBorder="1"/>
    <xf numFmtId="0" fontId="0" fillId="0" borderId="0" xfId="0" applyAlignment="1">
      <alignment horizontal="center"/>
    </xf>
    <xf numFmtId="1" fontId="0" fillId="0" borderId="0" xfId="0" applyNumberFormat="1"/>
    <xf numFmtId="0" fontId="0" fillId="4" borderId="0" xfId="0" applyFill="1"/>
    <xf numFmtId="2" fontId="0" fillId="0" borderId="4" xfId="0" applyNumberFormat="1" applyBorder="1" applyAlignment="1">
      <alignment horizontal="center" wrapText="1"/>
    </xf>
    <xf numFmtId="2" fontId="0" fillId="0" borderId="9" xfId="0" applyNumberFormat="1" applyBorder="1" applyAlignment="1">
      <alignment horizontal="center" wrapText="1"/>
    </xf>
    <xf numFmtId="2" fontId="0" fillId="0" borderId="4" xfId="1" applyNumberFormat="1" applyFont="1" applyBorder="1" applyAlignment="1">
      <alignment horizontal="center" wrapText="1"/>
    </xf>
    <xf numFmtId="2" fontId="0" fillId="0" borderId="9" xfId="1" applyNumberFormat="1" applyFon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A6DB-0C12-410B-8AB5-941E1B8037B5}">
  <dimension ref="A1:Q196"/>
  <sheetViews>
    <sheetView tabSelected="1" topLeftCell="A55" zoomScale="50" zoomScaleNormal="50" workbookViewId="0">
      <selection activeCell="E4" sqref="E4"/>
    </sheetView>
  </sheetViews>
  <sheetFormatPr baseColWidth="10" defaultRowHeight="15" x14ac:dyDescent="0.25"/>
  <cols>
    <col min="2" max="2" width="11.85546875" style="13" bestFit="1" customWidth="1"/>
    <col min="3" max="12" width="11.42578125" style="13"/>
    <col min="13" max="13" width="11.42578125" style="17"/>
    <col min="14" max="16" width="11.42578125" style="13"/>
  </cols>
  <sheetData>
    <row r="1" spans="1:16" ht="15.75" thickBot="1" x14ac:dyDescent="0.3"/>
    <row r="2" spans="1:16" x14ac:dyDescent="0.25">
      <c r="A2" s="54" t="s">
        <v>10</v>
      </c>
      <c r="B2" s="48" t="s">
        <v>11</v>
      </c>
      <c r="C2" s="48" t="s">
        <v>12</v>
      </c>
      <c r="D2" s="48" t="s">
        <v>13</v>
      </c>
      <c r="E2" s="48" t="s">
        <v>14</v>
      </c>
      <c r="F2" s="48" t="s">
        <v>15</v>
      </c>
      <c r="G2" s="48" t="s">
        <v>16</v>
      </c>
      <c r="H2" s="48" t="s">
        <v>17</v>
      </c>
      <c r="I2" s="48" t="s">
        <v>18</v>
      </c>
      <c r="J2" s="48" t="s">
        <v>19</v>
      </c>
      <c r="K2" s="48" t="s">
        <v>20</v>
      </c>
      <c r="L2" s="48" t="s">
        <v>211</v>
      </c>
      <c r="M2" s="50" t="s">
        <v>212</v>
      </c>
      <c r="N2" s="48" t="s">
        <v>213</v>
      </c>
      <c r="O2" s="48" t="s">
        <v>214</v>
      </c>
      <c r="P2" s="52" t="s">
        <v>215</v>
      </c>
    </row>
    <row r="3" spans="1:16" ht="15.75" thickBot="1" x14ac:dyDescent="0.3">
      <c r="A3" s="55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1"/>
      <c r="N3" s="49"/>
      <c r="O3" s="49"/>
      <c r="P3" s="53"/>
    </row>
    <row r="4" spans="1:16" x14ac:dyDescent="0.25">
      <c r="A4" s="20" t="s">
        <v>21</v>
      </c>
      <c r="B4" s="15">
        <v>0.9</v>
      </c>
      <c r="C4" s="16">
        <v>0.9</v>
      </c>
      <c r="D4" s="14">
        <v>3</v>
      </c>
      <c r="E4" s="14">
        <v>3</v>
      </c>
      <c r="F4" s="14">
        <v>2.99</v>
      </c>
      <c r="G4" s="14">
        <v>3</v>
      </c>
      <c r="H4" s="14">
        <f t="shared" ref="H4" si="0">+(AVERAGE(D4,E4))*B4</f>
        <v>2.7</v>
      </c>
      <c r="I4" s="14">
        <f>+(AVERAGE(F4,G4))*C4</f>
        <v>2.6955</v>
      </c>
      <c r="J4" s="14">
        <f t="shared" ref="J4" si="1">+H4+I4</f>
        <v>5.3955000000000002</v>
      </c>
      <c r="K4" s="14">
        <f t="shared" ref="K4" si="2">+J4*0.15</f>
        <v>0.80932499999999996</v>
      </c>
      <c r="L4" s="18">
        <f t="shared" ref="L4:L34" si="3">+B4+C4</f>
        <v>1.8</v>
      </c>
      <c r="M4" s="19">
        <f t="shared" ref="M4:M34" si="4">+L4*0.15*0.2</f>
        <v>5.4000000000000006E-2</v>
      </c>
      <c r="N4" s="16">
        <v>1.8</v>
      </c>
      <c r="O4" s="18">
        <f t="shared" ref="O4:O32" si="5">+N4*0.3*0.2</f>
        <v>0.10800000000000001</v>
      </c>
      <c r="P4" s="18">
        <f t="shared" ref="P4:P34" si="6">+M4+O4</f>
        <v>0.16200000000000003</v>
      </c>
    </row>
    <row r="5" spans="1:16" x14ac:dyDescent="0.25">
      <c r="A5" s="1" t="s">
        <v>22</v>
      </c>
      <c r="B5" s="15">
        <v>0.9</v>
      </c>
      <c r="C5" s="16">
        <v>0.9</v>
      </c>
      <c r="D5" s="14">
        <v>3</v>
      </c>
      <c r="E5" s="14">
        <v>3</v>
      </c>
      <c r="F5" s="14">
        <v>3</v>
      </c>
      <c r="G5" s="14">
        <v>3</v>
      </c>
      <c r="H5" s="14">
        <f t="shared" ref="H5:H68" si="7">+(AVERAGE(D5,E5))*B5</f>
        <v>2.7</v>
      </c>
      <c r="I5" s="14">
        <f t="shared" ref="I5:I68" si="8">+(AVERAGE(F5,G5))*C5</f>
        <v>2.7</v>
      </c>
      <c r="J5" s="14">
        <f t="shared" ref="J5:J68" si="9">+H5+I5</f>
        <v>5.4</v>
      </c>
      <c r="K5" s="14">
        <f t="shared" ref="K5:K68" si="10">+J5*0.15</f>
        <v>0.81</v>
      </c>
      <c r="L5" s="18">
        <f t="shared" si="3"/>
        <v>1.8</v>
      </c>
      <c r="M5" s="19">
        <f t="shared" si="4"/>
        <v>5.4000000000000006E-2</v>
      </c>
      <c r="N5" s="16">
        <v>1.8</v>
      </c>
      <c r="O5" s="18">
        <f t="shared" si="5"/>
        <v>0.10800000000000001</v>
      </c>
      <c r="P5" s="18">
        <f t="shared" si="6"/>
        <v>0.16200000000000003</v>
      </c>
    </row>
    <row r="6" spans="1:16" x14ac:dyDescent="0.25">
      <c r="A6" s="1" t="s">
        <v>23</v>
      </c>
      <c r="B6" s="15">
        <v>0.9</v>
      </c>
      <c r="C6" s="16">
        <v>0.9</v>
      </c>
      <c r="D6" s="14">
        <v>3</v>
      </c>
      <c r="E6" s="14">
        <v>3</v>
      </c>
      <c r="F6" s="14">
        <v>3</v>
      </c>
      <c r="G6" s="14">
        <v>3</v>
      </c>
      <c r="H6" s="14">
        <f t="shared" si="7"/>
        <v>2.7</v>
      </c>
      <c r="I6" s="14">
        <f t="shared" si="8"/>
        <v>2.7</v>
      </c>
      <c r="J6" s="14">
        <f t="shared" si="9"/>
        <v>5.4</v>
      </c>
      <c r="K6" s="14">
        <f t="shared" si="10"/>
        <v>0.81</v>
      </c>
      <c r="L6" s="18">
        <f t="shared" si="3"/>
        <v>1.8</v>
      </c>
      <c r="M6" s="19">
        <f t="shared" si="4"/>
        <v>5.4000000000000006E-2</v>
      </c>
      <c r="N6" s="16">
        <v>1.8</v>
      </c>
      <c r="O6" s="18">
        <f t="shared" si="5"/>
        <v>0.10800000000000001</v>
      </c>
      <c r="P6" s="18">
        <f t="shared" si="6"/>
        <v>0.16200000000000003</v>
      </c>
    </row>
    <row r="7" spans="1:16" x14ac:dyDescent="0.25">
      <c r="A7" s="11" t="s">
        <v>24</v>
      </c>
      <c r="B7" s="15">
        <v>0.9</v>
      </c>
      <c r="C7" s="16">
        <v>0.9</v>
      </c>
      <c r="D7" s="14">
        <v>3</v>
      </c>
      <c r="E7" s="14">
        <v>3</v>
      </c>
      <c r="F7" s="14">
        <v>3</v>
      </c>
      <c r="G7" s="14">
        <v>3</v>
      </c>
      <c r="H7" s="14">
        <f t="shared" si="7"/>
        <v>2.7</v>
      </c>
      <c r="I7" s="14">
        <f t="shared" si="8"/>
        <v>2.7</v>
      </c>
      <c r="J7" s="14">
        <f t="shared" si="9"/>
        <v>5.4</v>
      </c>
      <c r="K7" s="14">
        <f t="shared" si="10"/>
        <v>0.81</v>
      </c>
      <c r="L7" s="18">
        <f t="shared" si="3"/>
        <v>1.8</v>
      </c>
      <c r="M7" s="19">
        <f t="shared" si="4"/>
        <v>5.4000000000000006E-2</v>
      </c>
      <c r="N7" s="16">
        <v>1.8</v>
      </c>
      <c r="O7" s="18">
        <f t="shared" si="5"/>
        <v>0.10800000000000001</v>
      </c>
      <c r="P7" s="18">
        <f t="shared" si="6"/>
        <v>0.16200000000000003</v>
      </c>
    </row>
    <row r="8" spans="1:16" x14ac:dyDescent="0.25">
      <c r="A8" s="1" t="s">
        <v>25</v>
      </c>
      <c r="B8" s="15">
        <v>0.9</v>
      </c>
      <c r="C8" s="16">
        <v>0.9</v>
      </c>
      <c r="D8" s="14">
        <v>3</v>
      </c>
      <c r="E8" s="14">
        <v>3</v>
      </c>
      <c r="F8" s="14">
        <v>3</v>
      </c>
      <c r="G8" s="14">
        <v>3</v>
      </c>
      <c r="H8" s="14">
        <f t="shared" si="7"/>
        <v>2.7</v>
      </c>
      <c r="I8" s="14">
        <f t="shared" si="8"/>
        <v>2.7</v>
      </c>
      <c r="J8" s="14">
        <f t="shared" si="9"/>
        <v>5.4</v>
      </c>
      <c r="K8" s="14">
        <f t="shared" si="10"/>
        <v>0.81</v>
      </c>
      <c r="L8" s="18">
        <f t="shared" si="3"/>
        <v>1.8</v>
      </c>
      <c r="M8" s="19">
        <f t="shared" si="4"/>
        <v>5.4000000000000006E-2</v>
      </c>
      <c r="N8" s="16">
        <v>1.8</v>
      </c>
      <c r="O8" s="18">
        <f t="shared" si="5"/>
        <v>0.10800000000000001</v>
      </c>
      <c r="P8" s="18">
        <f t="shared" si="6"/>
        <v>0.16200000000000003</v>
      </c>
    </row>
    <row r="9" spans="1:16" x14ac:dyDescent="0.25">
      <c r="A9" s="1" t="s">
        <v>26</v>
      </c>
      <c r="B9" s="15">
        <v>0.9</v>
      </c>
      <c r="C9" s="16">
        <v>0.9</v>
      </c>
      <c r="D9" s="14">
        <v>3</v>
      </c>
      <c r="E9" s="14">
        <v>3</v>
      </c>
      <c r="F9" s="14">
        <v>3</v>
      </c>
      <c r="G9" s="14">
        <v>3</v>
      </c>
      <c r="H9" s="14">
        <f t="shared" si="7"/>
        <v>2.7</v>
      </c>
      <c r="I9" s="14">
        <f t="shared" si="8"/>
        <v>2.7</v>
      </c>
      <c r="J9" s="14">
        <f t="shared" si="9"/>
        <v>5.4</v>
      </c>
      <c r="K9" s="14">
        <f t="shared" si="10"/>
        <v>0.81</v>
      </c>
      <c r="L9" s="18">
        <f t="shared" si="3"/>
        <v>1.8</v>
      </c>
      <c r="M9" s="19">
        <f t="shared" si="4"/>
        <v>5.4000000000000006E-2</v>
      </c>
      <c r="N9" s="16">
        <v>1.8</v>
      </c>
      <c r="O9" s="18">
        <f t="shared" si="5"/>
        <v>0.10800000000000001</v>
      </c>
      <c r="P9" s="18">
        <f t="shared" si="6"/>
        <v>0.16200000000000003</v>
      </c>
    </row>
    <row r="10" spans="1:16" x14ac:dyDescent="0.25">
      <c r="A10" s="11" t="s">
        <v>27</v>
      </c>
      <c r="B10" s="15">
        <v>0.9</v>
      </c>
      <c r="C10" s="16">
        <v>0.9</v>
      </c>
      <c r="D10" s="14">
        <v>3</v>
      </c>
      <c r="E10" s="14">
        <v>3</v>
      </c>
      <c r="F10" s="14">
        <v>3</v>
      </c>
      <c r="G10" s="14">
        <v>3</v>
      </c>
      <c r="H10" s="14">
        <f t="shared" si="7"/>
        <v>2.7</v>
      </c>
      <c r="I10" s="14">
        <f t="shared" si="8"/>
        <v>2.7</v>
      </c>
      <c r="J10" s="14">
        <f t="shared" si="9"/>
        <v>5.4</v>
      </c>
      <c r="K10" s="14">
        <f t="shared" si="10"/>
        <v>0.81</v>
      </c>
      <c r="L10" s="18">
        <f t="shared" si="3"/>
        <v>1.8</v>
      </c>
      <c r="M10" s="19">
        <f t="shared" si="4"/>
        <v>5.4000000000000006E-2</v>
      </c>
      <c r="N10" s="16">
        <v>1.8</v>
      </c>
      <c r="O10" s="18">
        <f t="shared" si="5"/>
        <v>0.10800000000000001</v>
      </c>
      <c r="P10" s="18">
        <f t="shared" si="6"/>
        <v>0.16200000000000003</v>
      </c>
    </row>
    <row r="11" spans="1:16" x14ac:dyDescent="0.25">
      <c r="A11" s="1" t="s">
        <v>28</v>
      </c>
      <c r="B11" s="15">
        <v>0.9</v>
      </c>
      <c r="C11" s="16">
        <v>0.9</v>
      </c>
      <c r="D11" s="14">
        <v>3</v>
      </c>
      <c r="E11" s="14">
        <v>3</v>
      </c>
      <c r="F11" s="14">
        <v>3</v>
      </c>
      <c r="G11" s="14">
        <v>3</v>
      </c>
      <c r="H11" s="14">
        <f t="shared" si="7"/>
        <v>2.7</v>
      </c>
      <c r="I11" s="14">
        <f t="shared" si="8"/>
        <v>2.7</v>
      </c>
      <c r="J11" s="14">
        <f t="shared" si="9"/>
        <v>5.4</v>
      </c>
      <c r="K11" s="14">
        <f t="shared" si="10"/>
        <v>0.81</v>
      </c>
      <c r="L11" s="18">
        <f t="shared" si="3"/>
        <v>1.8</v>
      </c>
      <c r="M11" s="19">
        <f t="shared" si="4"/>
        <v>5.4000000000000006E-2</v>
      </c>
      <c r="N11" s="16">
        <v>1.8</v>
      </c>
      <c r="O11" s="18">
        <f t="shared" si="5"/>
        <v>0.10800000000000001</v>
      </c>
      <c r="P11" s="18">
        <f t="shared" si="6"/>
        <v>0.16200000000000003</v>
      </c>
    </row>
    <row r="12" spans="1:16" x14ac:dyDescent="0.25">
      <c r="A12" s="1" t="s">
        <v>29</v>
      </c>
      <c r="B12" s="15">
        <v>0.9</v>
      </c>
      <c r="C12" s="16">
        <v>0.9</v>
      </c>
      <c r="D12" s="14">
        <v>3</v>
      </c>
      <c r="E12" s="14">
        <v>3</v>
      </c>
      <c r="F12" s="14">
        <v>3</v>
      </c>
      <c r="G12" s="14">
        <v>3</v>
      </c>
      <c r="H12" s="14">
        <f t="shared" si="7"/>
        <v>2.7</v>
      </c>
      <c r="I12" s="14">
        <f t="shared" si="8"/>
        <v>2.7</v>
      </c>
      <c r="J12" s="14">
        <f t="shared" si="9"/>
        <v>5.4</v>
      </c>
      <c r="K12" s="14">
        <f t="shared" si="10"/>
        <v>0.81</v>
      </c>
      <c r="L12" s="18">
        <f t="shared" si="3"/>
        <v>1.8</v>
      </c>
      <c r="M12" s="19">
        <f t="shared" si="4"/>
        <v>5.4000000000000006E-2</v>
      </c>
      <c r="N12" s="16">
        <v>1.8</v>
      </c>
      <c r="O12" s="18">
        <f t="shared" si="5"/>
        <v>0.10800000000000001</v>
      </c>
      <c r="P12" s="18">
        <f t="shared" si="6"/>
        <v>0.16200000000000003</v>
      </c>
    </row>
    <row r="13" spans="1:16" x14ac:dyDescent="0.25">
      <c r="A13" s="11" t="s">
        <v>30</v>
      </c>
      <c r="B13" s="15">
        <v>0.9</v>
      </c>
      <c r="C13" s="16">
        <v>0.9</v>
      </c>
      <c r="D13" s="14">
        <v>3</v>
      </c>
      <c r="E13" s="14">
        <v>3</v>
      </c>
      <c r="F13" s="14">
        <v>3</v>
      </c>
      <c r="G13" s="14">
        <v>3</v>
      </c>
      <c r="H13" s="14">
        <f t="shared" si="7"/>
        <v>2.7</v>
      </c>
      <c r="I13" s="14">
        <f t="shared" si="8"/>
        <v>2.7</v>
      </c>
      <c r="J13" s="14">
        <f t="shared" si="9"/>
        <v>5.4</v>
      </c>
      <c r="K13" s="14">
        <f t="shared" si="10"/>
        <v>0.81</v>
      </c>
      <c r="L13" s="18">
        <f t="shared" si="3"/>
        <v>1.8</v>
      </c>
      <c r="M13" s="19">
        <f t="shared" si="4"/>
        <v>5.4000000000000006E-2</v>
      </c>
      <c r="N13" s="16">
        <v>1.8</v>
      </c>
      <c r="O13" s="18">
        <f t="shared" si="5"/>
        <v>0.10800000000000001</v>
      </c>
      <c r="P13" s="18">
        <f t="shared" si="6"/>
        <v>0.16200000000000003</v>
      </c>
    </row>
    <row r="14" spans="1:16" x14ac:dyDescent="0.25">
      <c r="A14" s="1" t="s">
        <v>31</v>
      </c>
      <c r="B14" s="15">
        <v>0.9</v>
      </c>
      <c r="C14" s="16">
        <v>0.9</v>
      </c>
      <c r="D14" s="14">
        <v>3</v>
      </c>
      <c r="E14" s="14">
        <v>3</v>
      </c>
      <c r="F14" s="14">
        <v>3</v>
      </c>
      <c r="G14" s="14">
        <v>3</v>
      </c>
      <c r="H14" s="14">
        <f t="shared" si="7"/>
        <v>2.7</v>
      </c>
      <c r="I14" s="14">
        <f t="shared" si="8"/>
        <v>2.7</v>
      </c>
      <c r="J14" s="14">
        <f t="shared" si="9"/>
        <v>5.4</v>
      </c>
      <c r="K14" s="14">
        <f t="shared" si="10"/>
        <v>0.81</v>
      </c>
      <c r="L14" s="18">
        <f t="shared" si="3"/>
        <v>1.8</v>
      </c>
      <c r="M14" s="19">
        <f t="shared" si="4"/>
        <v>5.4000000000000006E-2</v>
      </c>
      <c r="N14" s="16">
        <v>1.8</v>
      </c>
      <c r="O14" s="18">
        <f t="shared" si="5"/>
        <v>0.10800000000000001</v>
      </c>
      <c r="P14" s="18">
        <f t="shared" si="6"/>
        <v>0.16200000000000003</v>
      </c>
    </row>
    <row r="15" spans="1:16" x14ac:dyDescent="0.25">
      <c r="A15" s="1" t="s">
        <v>32</v>
      </c>
      <c r="B15" s="15">
        <v>0.9</v>
      </c>
      <c r="C15" s="16">
        <v>0.9</v>
      </c>
      <c r="D15" s="14">
        <v>3</v>
      </c>
      <c r="E15" s="14">
        <v>3</v>
      </c>
      <c r="F15" s="14">
        <v>3</v>
      </c>
      <c r="G15" s="14">
        <v>3</v>
      </c>
      <c r="H15" s="14">
        <f t="shared" si="7"/>
        <v>2.7</v>
      </c>
      <c r="I15" s="14">
        <f t="shared" si="8"/>
        <v>2.7</v>
      </c>
      <c r="J15" s="14">
        <f t="shared" si="9"/>
        <v>5.4</v>
      </c>
      <c r="K15" s="14">
        <f t="shared" si="10"/>
        <v>0.81</v>
      </c>
      <c r="L15" s="18">
        <f t="shared" si="3"/>
        <v>1.8</v>
      </c>
      <c r="M15" s="19">
        <f t="shared" si="4"/>
        <v>5.4000000000000006E-2</v>
      </c>
      <c r="N15" s="16">
        <v>1.8</v>
      </c>
      <c r="O15" s="18">
        <f t="shared" si="5"/>
        <v>0.10800000000000001</v>
      </c>
      <c r="P15" s="18">
        <f t="shared" si="6"/>
        <v>0.16200000000000003</v>
      </c>
    </row>
    <row r="16" spans="1:16" x14ac:dyDescent="0.25">
      <c r="A16" s="11" t="s">
        <v>33</v>
      </c>
      <c r="B16" s="15">
        <v>0.9</v>
      </c>
      <c r="C16" s="16">
        <v>0.9</v>
      </c>
      <c r="D16" s="14">
        <v>3</v>
      </c>
      <c r="E16" s="14">
        <v>3</v>
      </c>
      <c r="F16" s="14">
        <v>3</v>
      </c>
      <c r="G16" s="14">
        <v>3</v>
      </c>
      <c r="H16" s="14">
        <f t="shared" si="7"/>
        <v>2.7</v>
      </c>
      <c r="I16" s="14">
        <f t="shared" si="8"/>
        <v>2.7</v>
      </c>
      <c r="J16" s="14">
        <f t="shared" si="9"/>
        <v>5.4</v>
      </c>
      <c r="K16" s="14">
        <f t="shared" si="10"/>
        <v>0.81</v>
      </c>
      <c r="L16" s="18">
        <f t="shared" si="3"/>
        <v>1.8</v>
      </c>
      <c r="M16" s="19">
        <f t="shared" si="4"/>
        <v>5.4000000000000006E-2</v>
      </c>
      <c r="N16" s="16">
        <v>1.8</v>
      </c>
      <c r="O16" s="18">
        <f t="shared" si="5"/>
        <v>0.10800000000000001</v>
      </c>
      <c r="P16" s="18">
        <f t="shared" si="6"/>
        <v>0.16200000000000003</v>
      </c>
    </row>
    <row r="17" spans="1:16" x14ac:dyDescent="0.25">
      <c r="A17" s="1" t="s">
        <v>34</v>
      </c>
      <c r="B17" s="15">
        <v>0.9</v>
      </c>
      <c r="C17" s="16">
        <v>0.9</v>
      </c>
      <c r="D17" s="14">
        <v>3</v>
      </c>
      <c r="E17" s="14">
        <v>3</v>
      </c>
      <c r="F17" s="14">
        <v>3</v>
      </c>
      <c r="G17" s="14">
        <v>3</v>
      </c>
      <c r="H17" s="14">
        <f t="shared" si="7"/>
        <v>2.7</v>
      </c>
      <c r="I17" s="14">
        <f t="shared" si="8"/>
        <v>2.7</v>
      </c>
      <c r="J17" s="14">
        <f t="shared" si="9"/>
        <v>5.4</v>
      </c>
      <c r="K17" s="14">
        <f t="shared" si="10"/>
        <v>0.81</v>
      </c>
      <c r="L17" s="18">
        <f t="shared" si="3"/>
        <v>1.8</v>
      </c>
      <c r="M17" s="19">
        <f t="shared" si="4"/>
        <v>5.4000000000000006E-2</v>
      </c>
      <c r="N17" s="16">
        <v>1.8</v>
      </c>
      <c r="O17" s="18">
        <f t="shared" si="5"/>
        <v>0.10800000000000001</v>
      </c>
      <c r="P17" s="18">
        <f t="shared" si="6"/>
        <v>0.16200000000000003</v>
      </c>
    </row>
    <row r="18" spans="1:16" x14ac:dyDescent="0.25">
      <c r="A18" s="1" t="s">
        <v>35</v>
      </c>
      <c r="B18" s="15">
        <v>0.9</v>
      </c>
      <c r="C18" s="16">
        <v>0.9</v>
      </c>
      <c r="D18" s="14">
        <v>3</v>
      </c>
      <c r="E18" s="14">
        <v>3</v>
      </c>
      <c r="F18" s="14">
        <v>3</v>
      </c>
      <c r="G18" s="14">
        <v>3</v>
      </c>
      <c r="H18" s="14">
        <f t="shared" si="7"/>
        <v>2.7</v>
      </c>
      <c r="I18" s="14">
        <f t="shared" si="8"/>
        <v>2.7</v>
      </c>
      <c r="J18" s="14">
        <f t="shared" si="9"/>
        <v>5.4</v>
      </c>
      <c r="K18" s="14">
        <f t="shared" si="10"/>
        <v>0.81</v>
      </c>
      <c r="L18" s="18">
        <f t="shared" si="3"/>
        <v>1.8</v>
      </c>
      <c r="M18" s="19">
        <f t="shared" si="4"/>
        <v>5.4000000000000006E-2</v>
      </c>
      <c r="N18" s="16">
        <v>1.8</v>
      </c>
      <c r="O18" s="18">
        <f t="shared" si="5"/>
        <v>0.10800000000000001</v>
      </c>
      <c r="P18" s="18">
        <f t="shared" si="6"/>
        <v>0.16200000000000003</v>
      </c>
    </row>
    <row r="19" spans="1:16" x14ac:dyDescent="0.25">
      <c r="A19" s="11" t="s">
        <v>36</v>
      </c>
      <c r="B19" s="15">
        <v>0.9</v>
      </c>
      <c r="C19" s="16">
        <v>0.9</v>
      </c>
      <c r="D19" s="14">
        <v>3</v>
      </c>
      <c r="E19" s="14">
        <v>3</v>
      </c>
      <c r="F19" s="14">
        <v>3</v>
      </c>
      <c r="G19" s="14">
        <v>3</v>
      </c>
      <c r="H19" s="14">
        <f t="shared" si="7"/>
        <v>2.7</v>
      </c>
      <c r="I19" s="14">
        <f t="shared" si="8"/>
        <v>2.7</v>
      </c>
      <c r="J19" s="14">
        <f t="shared" si="9"/>
        <v>5.4</v>
      </c>
      <c r="K19" s="14">
        <f t="shared" si="10"/>
        <v>0.81</v>
      </c>
      <c r="L19" s="18">
        <f t="shared" si="3"/>
        <v>1.8</v>
      </c>
      <c r="M19" s="19">
        <f t="shared" si="4"/>
        <v>5.4000000000000006E-2</v>
      </c>
      <c r="N19" s="16">
        <v>1.8</v>
      </c>
      <c r="O19" s="18">
        <f t="shared" si="5"/>
        <v>0.10800000000000001</v>
      </c>
      <c r="P19" s="18">
        <f t="shared" si="6"/>
        <v>0.16200000000000003</v>
      </c>
    </row>
    <row r="20" spans="1:16" x14ac:dyDescent="0.25">
      <c r="A20" s="1" t="s">
        <v>37</v>
      </c>
      <c r="B20" s="15">
        <v>0.9</v>
      </c>
      <c r="C20" s="16">
        <v>0.9</v>
      </c>
      <c r="D20" s="14">
        <v>3</v>
      </c>
      <c r="E20" s="14">
        <v>3</v>
      </c>
      <c r="F20" s="14">
        <v>3</v>
      </c>
      <c r="G20" s="14">
        <v>3</v>
      </c>
      <c r="H20" s="14">
        <f t="shared" si="7"/>
        <v>2.7</v>
      </c>
      <c r="I20" s="14">
        <f t="shared" si="8"/>
        <v>2.7</v>
      </c>
      <c r="J20" s="14">
        <f t="shared" si="9"/>
        <v>5.4</v>
      </c>
      <c r="K20" s="14">
        <f t="shared" si="10"/>
        <v>0.81</v>
      </c>
      <c r="L20" s="18">
        <f t="shared" si="3"/>
        <v>1.8</v>
      </c>
      <c r="M20" s="19">
        <f t="shared" si="4"/>
        <v>5.4000000000000006E-2</v>
      </c>
      <c r="N20" s="16">
        <v>1.8</v>
      </c>
      <c r="O20" s="18">
        <f t="shared" si="5"/>
        <v>0.10800000000000001</v>
      </c>
      <c r="P20" s="18">
        <f t="shared" si="6"/>
        <v>0.16200000000000003</v>
      </c>
    </row>
    <row r="21" spans="1:16" x14ac:dyDescent="0.25">
      <c r="A21" s="1" t="s">
        <v>38</v>
      </c>
      <c r="B21" s="15">
        <v>0.9</v>
      </c>
      <c r="C21" s="16">
        <v>0.9</v>
      </c>
      <c r="D21" s="14">
        <v>3</v>
      </c>
      <c r="E21" s="14">
        <v>3</v>
      </c>
      <c r="F21" s="14">
        <v>3</v>
      </c>
      <c r="G21" s="14">
        <v>3</v>
      </c>
      <c r="H21" s="14">
        <f t="shared" si="7"/>
        <v>2.7</v>
      </c>
      <c r="I21" s="14">
        <f t="shared" si="8"/>
        <v>2.7</v>
      </c>
      <c r="J21" s="14">
        <f t="shared" si="9"/>
        <v>5.4</v>
      </c>
      <c r="K21" s="14">
        <f t="shared" si="10"/>
        <v>0.81</v>
      </c>
      <c r="L21" s="18">
        <f t="shared" si="3"/>
        <v>1.8</v>
      </c>
      <c r="M21" s="19">
        <f t="shared" si="4"/>
        <v>5.4000000000000006E-2</v>
      </c>
      <c r="N21" s="16">
        <v>1.8</v>
      </c>
      <c r="O21" s="18">
        <f t="shared" si="5"/>
        <v>0.10800000000000001</v>
      </c>
      <c r="P21" s="18">
        <f t="shared" si="6"/>
        <v>0.16200000000000003</v>
      </c>
    </row>
    <row r="22" spans="1:16" x14ac:dyDescent="0.25">
      <c r="A22" s="11" t="s">
        <v>39</v>
      </c>
      <c r="B22" s="15">
        <v>0.9</v>
      </c>
      <c r="C22" s="16">
        <v>0.9</v>
      </c>
      <c r="D22" s="14">
        <v>3</v>
      </c>
      <c r="E22" s="14">
        <v>3</v>
      </c>
      <c r="F22" s="14">
        <v>3</v>
      </c>
      <c r="G22" s="14">
        <v>3</v>
      </c>
      <c r="H22" s="14">
        <f t="shared" si="7"/>
        <v>2.7</v>
      </c>
      <c r="I22" s="14">
        <f t="shared" si="8"/>
        <v>2.7</v>
      </c>
      <c r="J22" s="14">
        <f t="shared" si="9"/>
        <v>5.4</v>
      </c>
      <c r="K22" s="14">
        <f t="shared" si="10"/>
        <v>0.81</v>
      </c>
      <c r="L22" s="18">
        <f t="shared" si="3"/>
        <v>1.8</v>
      </c>
      <c r="M22" s="19">
        <f t="shared" si="4"/>
        <v>5.4000000000000006E-2</v>
      </c>
      <c r="N22" s="16">
        <v>1.8</v>
      </c>
      <c r="O22" s="18">
        <f t="shared" si="5"/>
        <v>0.10800000000000001</v>
      </c>
      <c r="P22" s="18">
        <f t="shared" si="6"/>
        <v>0.16200000000000003</v>
      </c>
    </row>
    <row r="23" spans="1:16" x14ac:dyDescent="0.25">
      <c r="A23" s="1" t="s">
        <v>40</v>
      </c>
      <c r="B23" s="15">
        <v>0.9</v>
      </c>
      <c r="C23" s="16">
        <v>0.9</v>
      </c>
      <c r="D23" s="14">
        <v>3</v>
      </c>
      <c r="E23" s="14">
        <v>3</v>
      </c>
      <c r="F23" s="14">
        <v>3</v>
      </c>
      <c r="G23" s="14">
        <v>3</v>
      </c>
      <c r="H23" s="14">
        <f t="shared" si="7"/>
        <v>2.7</v>
      </c>
      <c r="I23" s="14">
        <f t="shared" si="8"/>
        <v>2.7</v>
      </c>
      <c r="J23" s="14">
        <f t="shared" si="9"/>
        <v>5.4</v>
      </c>
      <c r="K23" s="14">
        <f t="shared" si="10"/>
        <v>0.81</v>
      </c>
      <c r="L23" s="18">
        <f t="shared" si="3"/>
        <v>1.8</v>
      </c>
      <c r="M23" s="19">
        <f t="shared" si="4"/>
        <v>5.4000000000000006E-2</v>
      </c>
      <c r="N23" s="16">
        <v>1.8</v>
      </c>
      <c r="O23" s="18">
        <f t="shared" si="5"/>
        <v>0.10800000000000001</v>
      </c>
      <c r="P23" s="18">
        <f t="shared" si="6"/>
        <v>0.16200000000000003</v>
      </c>
    </row>
    <row r="24" spans="1:16" x14ac:dyDescent="0.25">
      <c r="A24" s="1" t="s">
        <v>41</v>
      </c>
      <c r="B24" s="15">
        <v>0.9</v>
      </c>
      <c r="C24" s="16">
        <v>0.9</v>
      </c>
      <c r="D24" s="14">
        <v>3</v>
      </c>
      <c r="E24" s="14">
        <v>3</v>
      </c>
      <c r="F24" s="14">
        <v>3</v>
      </c>
      <c r="G24" s="14">
        <v>3</v>
      </c>
      <c r="H24" s="14">
        <f t="shared" si="7"/>
        <v>2.7</v>
      </c>
      <c r="I24" s="14">
        <f t="shared" si="8"/>
        <v>2.7</v>
      </c>
      <c r="J24" s="14">
        <f t="shared" si="9"/>
        <v>5.4</v>
      </c>
      <c r="K24" s="14">
        <f t="shared" si="10"/>
        <v>0.81</v>
      </c>
      <c r="L24" s="18">
        <f t="shared" si="3"/>
        <v>1.8</v>
      </c>
      <c r="M24" s="19">
        <f t="shared" si="4"/>
        <v>5.4000000000000006E-2</v>
      </c>
      <c r="N24" s="16">
        <v>1.8</v>
      </c>
      <c r="O24" s="18">
        <f t="shared" si="5"/>
        <v>0.10800000000000001</v>
      </c>
      <c r="P24" s="18">
        <f t="shared" si="6"/>
        <v>0.16200000000000003</v>
      </c>
    </row>
    <row r="25" spans="1:16" x14ac:dyDescent="0.25">
      <c r="A25" s="11" t="s">
        <v>42</v>
      </c>
      <c r="B25" s="15">
        <v>0.9</v>
      </c>
      <c r="C25" s="16">
        <v>0.9</v>
      </c>
      <c r="D25" s="14">
        <v>3</v>
      </c>
      <c r="E25" s="14">
        <v>3</v>
      </c>
      <c r="F25" s="14">
        <v>3</v>
      </c>
      <c r="G25" s="14">
        <v>3</v>
      </c>
      <c r="H25" s="14">
        <f t="shared" si="7"/>
        <v>2.7</v>
      </c>
      <c r="I25" s="14">
        <f t="shared" si="8"/>
        <v>2.7</v>
      </c>
      <c r="J25" s="14">
        <f t="shared" si="9"/>
        <v>5.4</v>
      </c>
      <c r="K25" s="14">
        <f t="shared" si="10"/>
        <v>0.81</v>
      </c>
      <c r="L25" s="18">
        <f t="shared" si="3"/>
        <v>1.8</v>
      </c>
      <c r="M25" s="19">
        <f t="shared" si="4"/>
        <v>5.4000000000000006E-2</v>
      </c>
      <c r="N25" s="16">
        <v>1.8</v>
      </c>
      <c r="O25" s="18">
        <f t="shared" si="5"/>
        <v>0.10800000000000001</v>
      </c>
      <c r="P25" s="18">
        <f t="shared" si="6"/>
        <v>0.16200000000000003</v>
      </c>
    </row>
    <row r="26" spans="1:16" x14ac:dyDescent="0.25">
      <c r="A26" s="1" t="s">
        <v>43</v>
      </c>
      <c r="B26" s="15">
        <v>0.9</v>
      </c>
      <c r="C26" s="16">
        <v>0.9</v>
      </c>
      <c r="D26" s="14">
        <v>3</v>
      </c>
      <c r="E26" s="14">
        <v>3</v>
      </c>
      <c r="F26" s="14">
        <v>3</v>
      </c>
      <c r="G26" s="14">
        <v>3</v>
      </c>
      <c r="H26" s="14">
        <f t="shared" si="7"/>
        <v>2.7</v>
      </c>
      <c r="I26" s="14">
        <f t="shared" si="8"/>
        <v>2.7</v>
      </c>
      <c r="J26" s="14">
        <f t="shared" si="9"/>
        <v>5.4</v>
      </c>
      <c r="K26" s="14">
        <f t="shared" si="10"/>
        <v>0.81</v>
      </c>
      <c r="L26" s="18">
        <f t="shared" si="3"/>
        <v>1.8</v>
      </c>
      <c r="M26" s="19">
        <f t="shared" si="4"/>
        <v>5.4000000000000006E-2</v>
      </c>
      <c r="N26" s="16">
        <v>1.8</v>
      </c>
      <c r="O26" s="18">
        <f t="shared" si="5"/>
        <v>0.10800000000000001</v>
      </c>
      <c r="P26" s="18">
        <f t="shared" si="6"/>
        <v>0.16200000000000003</v>
      </c>
    </row>
    <row r="27" spans="1:16" x14ac:dyDescent="0.25">
      <c r="A27" s="1" t="s">
        <v>44</v>
      </c>
      <c r="B27" s="15">
        <v>0.9</v>
      </c>
      <c r="C27" s="16">
        <v>0.9</v>
      </c>
      <c r="D27" s="14">
        <v>3</v>
      </c>
      <c r="E27" s="14">
        <v>3</v>
      </c>
      <c r="F27" s="14">
        <v>3</v>
      </c>
      <c r="G27" s="14">
        <v>3</v>
      </c>
      <c r="H27" s="14">
        <f t="shared" si="7"/>
        <v>2.7</v>
      </c>
      <c r="I27" s="14">
        <f t="shared" si="8"/>
        <v>2.7</v>
      </c>
      <c r="J27" s="14">
        <f t="shared" si="9"/>
        <v>5.4</v>
      </c>
      <c r="K27" s="14">
        <f t="shared" si="10"/>
        <v>0.81</v>
      </c>
      <c r="L27" s="18">
        <f t="shared" si="3"/>
        <v>1.8</v>
      </c>
      <c r="M27" s="19">
        <f t="shared" si="4"/>
        <v>5.4000000000000006E-2</v>
      </c>
      <c r="N27" s="16">
        <v>1.8</v>
      </c>
      <c r="O27" s="18">
        <f t="shared" si="5"/>
        <v>0.10800000000000001</v>
      </c>
      <c r="P27" s="18">
        <f t="shared" si="6"/>
        <v>0.16200000000000003</v>
      </c>
    </row>
    <row r="28" spans="1:16" x14ac:dyDescent="0.25">
      <c r="A28" s="11" t="s">
        <v>45</v>
      </c>
      <c r="B28" s="15">
        <v>0.9</v>
      </c>
      <c r="C28" s="16">
        <v>0.9</v>
      </c>
      <c r="D28" s="14">
        <v>3</v>
      </c>
      <c r="E28" s="14">
        <v>3</v>
      </c>
      <c r="F28" s="14">
        <v>3</v>
      </c>
      <c r="G28" s="14">
        <v>3</v>
      </c>
      <c r="H28" s="14">
        <f t="shared" si="7"/>
        <v>2.7</v>
      </c>
      <c r="I28" s="14">
        <f t="shared" si="8"/>
        <v>2.7</v>
      </c>
      <c r="J28" s="14">
        <f t="shared" si="9"/>
        <v>5.4</v>
      </c>
      <c r="K28" s="14">
        <f t="shared" si="10"/>
        <v>0.81</v>
      </c>
      <c r="L28" s="18">
        <f t="shared" si="3"/>
        <v>1.8</v>
      </c>
      <c r="M28" s="19">
        <f t="shared" si="4"/>
        <v>5.4000000000000006E-2</v>
      </c>
      <c r="N28" s="16">
        <v>1.8</v>
      </c>
      <c r="O28" s="18">
        <f t="shared" si="5"/>
        <v>0.10800000000000001</v>
      </c>
      <c r="P28" s="18">
        <f t="shared" si="6"/>
        <v>0.16200000000000003</v>
      </c>
    </row>
    <row r="29" spans="1:16" x14ac:dyDescent="0.25">
      <c r="A29" s="1" t="s">
        <v>46</v>
      </c>
      <c r="B29" s="15">
        <v>0.9</v>
      </c>
      <c r="C29" s="16">
        <v>0.9</v>
      </c>
      <c r="D29" s="14">
        <v>3</v>
      </c>
      <c r="E29" s="14">
        <v>3</v>
      </c>
      <c r="F29" s="14">
        <v>3</v>
      </c>
      <c r="G29" s="14">
        <v>3</v>
      </c>
      <c r="H29" s="14">
        <f t="shared" si="7"/>
        <v>2.7</v>
      </c>
      <c r="I29" s="14">
        <f t="shared" si="8"/>
        <v>2.7</v>
      </c>
      <c r="J29" s="14">
        <f t="shared" si="9"/>
        <v>5.4</v>
      </c>
      <c r="K29" s="14">
        <f t="shared" si="10"/>
        <v>0.81</v>
      </c>
      <c r="L29" s="18">
        <f t="shared" si="3"/>
        <v>1.8</v>
      </c>
      <c r="M29" s="19">
        <f t="shared" si="4"/>
        <v>5.4000000000000006E-2</v>
      </c>
      <c r="N29" s="16">
        <v>1.8</v>
      </c>
      <c r="O29" s="18">
        <f t="shared" si="5"/>
        <v>0.10800000000000001</v>
      </c>
      <c r="P29" s="18">
        <f t="shared" si="6"/>
        <v>0.16200000000000003</v>
      </c>
    </row>
    <row r="30" spans="1:16" x14ac:dyDescent="0.25">
      <c r="A30" s="1" t="s">
        <v>47</v>
      </c>
      <c r="B30" s="15">
        <v>0.9</v>
      </c>
      <c r="C30" s="16">
        <v>0.9</v>
      </c>
      <c r="D30" s="14">
        <v>3</v>
      </c>
      <c r="E30" s="14">
        <v>3</v>
      </c>
      <c r="F30" s="14">
        <v>3</v>
      </c>
      <c r="G30" s="14">
        <v>3</v>
      </c>
      <c r="H30" s="14">
        <f t="shared" si="7"/>
        <v>2.7</v>
      </c>
      <c r="I30" s="14">
        <f t="shared" si="8"/>
        <v>2.7</v>
      </c>
      <c r="J30" s="14">
        <f t="shared" si="9"/>
        <v>5.4</v>
      </c>
      <c r="K30" s="14">
        <f t="shared" si="10"/>
        <v>0.81</v>
      </c>
      <c r="L30" s="18">
        <f t="shared" si="3"/>
        <v>1.8</v>
      </c>
      <c r="M30" s="19">
        <f t="shared" si="4"/>
        <v>5.4000000000000006E-2</v>
      </c>
      <c r="N30" s="16">
        <v>1.8</v>
      </c>
      <c r="O30" s="18">
        <f t="shared" si="5"/>
        <v>0.10800000000000001</v>
      </c>
      <c r="P30" s="18">
        <f t="shared" si="6"/>
        <v>0.16200000000000003</v>
      </c>
    </row>
    <row r="31" spans="1:16" x14ac:dyDescent="0.25">
      <c r="A31" s="11" t="s">
        <v>48</v>
      </c>
      <c r="B31" s="15">
        <v>0.9</v>
      </c>
      <c r="C31" s="16">
        <v>0.9</v>
      </c>
      <c r="D31" s="14">
        <v>3</v>
      </c>
      <c r="E31" s="14">
        <v>3</v>
      </c>
      <c r="F31" s="14">
        <v>3</v>
      </c>
      <c r="G31" s="14">
        <v>3</v>
      </c>
      <c r="H31" s="14">
        <f t="shared" si="7"/>
        <v>2.7</v>
      </c>
      <c r="I31" s="14">
        <f t="shared" si="8"/>
        <v>2.7</v>
      </c>
      <c r="J31" s="14">
        <f t="shared" si="9"/>
        <v>5.4</v>
      </c>
      <c r="K31" s="14">
        <f t="shared" si="10"/>
        <v>0.81</v>
      </c>
      <c r="L31" s="18">
        <f t="shared" si="3"/>
        <v>1.8</v>
      </c>
      <c r="M31" s="19">
        <f t="shared" si="4"/>
        <v>5.4000000000000006E-2</v>
      </c>
      <c r="N31" s="16">
        <v>1.8</v>
      </c>
      <c r="O31" s="18">
        <f t="shared" si="5"/>
        <v>0.10800000000000001</v>
      </c>
      <c r="P31" s="18">
        <f t="shared" si="6"/>
        <v>0.16200000000000003</v>
      </c>
    </row>
    <row r="32" spans="1:16" x14ac:dyDescent="0.25">
      <c r="A32" s="1" t="s">
        <v>49</v>
      </c>
      <c r="B32" s="15">
        <v>0.9</v>
      </c>
      <c r="C32" s="16">
        <v>0.9</v>
      </c>
      <c r="D32" s="14">
        <v>3</v>
      </c>
      <c r="E32" s="14">
        <v>3</v>
      </c>
      <c r="F32" s="14">
        <v>3</v>
      </c>
      <c r="G32" s="14">
        <v>3</v>
      </c>
      <c r="H32" s="14">
        <f t="shared" si="7"/>
        <v>2.7</v>
      </c>
      <c r="I32" s="14">
        <f t="shared" si="8"/>
        <v>2.7</v>
      </c>
      <c r="J32" s="14">
        <f t="shared" si="9"/>
        <v>5.4</v>
      </c>
      <c r="K32" s="14">
        <f t="shared" si="10"/>
        <v>0.81</v>
      </c>
      <c r="L32" s="18">
        <f t="shared" si="3"/>
        <v>1.8</v>
      </c>
      <c r="M32" s="19">
        <f t="shared" si="4"/>
        <v>5.4000000000000006E-2</v>
      </c>
      <c r="N32" s="16">
        <v>1.8</v>
      </c>
      <c r="O32" s="18">
        <f t="shared" si="5"/>
        <v>0.10800000000000001</v>
      </c>
      <c r="P32" s="18">
        <f t="shared" si="6"/>
        <v>0.16200000000000003</v>
      </c>
    </row>
    <row r="33" spans="1:16" x14ac:dyDescent="0.25">
      <c r="A33" s="1" t="s">
        <v>50</v>
      </c>
      <c r="B33" s="15">
        <v>1.8</v>
      </c>
      <c r="C33" s="16">
        <v>1.8</v>
      </c>
      <c r="D33" s="14">
        <v>3</v>
      </c>
      <c r="E33" s="14">
        <v>3</v>
      </c>
      <c r="F33" s="14">
        <v>3</v>
      </c>
      <c r="G33" s="14">
        <v>3</v>
      </c>
      <c r="H33" s="14">
        <f t="shared" si="7"/>
        <v>5.4</v>
      </c>
      <c r="I33" s="14">
        <f t="shared" si="8"/>
        <v>5.4</v>
      </c>
      <c r="J33" s="14">
        <f t="shared" si="9"/>
        <v>10.8</v>
      </c>
      <c r="K33" s="14">
        <f t="shared" si="10"/>
        <v>1.62</v>
      </c>
      <c r="L33" s="18">
        <f t="shared" si="3"/>
        <v>3.6</v>
      </c>
      <c r="M33" s="19">
        <f t="shared" si="4"/>
        <v>0.10800000000000001</v>
      </c>
      <c r="N33" s="18"/>
      <c r="O33" s="18"/>
      <c r="P33" s="18">
        <f t="shared" si="6"/>
        <v>0.10800000000000001</v>
      </c>
    </row>
    <row r="34" spans="1:16" x14ac:dyDescent="0.25">
      <c r="A34" s="11" t="s">
        <v>51</v>
      </c>
      <c r="B34" s="15">
        <v>2.25</v>
      </c>
      <c r="C34" s="16">
        <v>2.25</v>
      </c>
      <c r="D34" s="14">
        <v>3</v>
      </c>
      <c r="E34" s="14">
        <v>3</v>
      </c>
      <c r="F34" s="14">
        <v>3</v>
      </c>
      <c r="G34" s="14">
        <v>3</v>
      </c>
      <c r="H34" s="14">
        <f t="shared" si="7"/>
        <v>6.75</v>
      </c>
      <c r="I34" s="14">
        <f t="shared" si="8"/>
        <v>6.75</v>
      </c>
      <c r="J34" s="14">
        <f t="shared" si="9"/>
        <v>13.5</v>
      </c>
      <c r="K34" s="14">
        <f t="shared" si="10"/>
        <v>2.0249999999999999</v>
      </c>
      <c r="L34" s="18">
        <f t="shared" si="3"/>
        <v>4.5</v>
      </c>
      <c r="M34" s="19">
        <f t="shared" si="4"/>
        <v>0.13499999999999998</v>
      </c>
      <c r="N34" s="18"/>
      <c r="O34" s="18"/>
      <c r="P34" s="18">
        <f t="shared" si="6"/>
        <v>0.13499999999999998</v>
      </c>
    </row>
    <row r="35" spans="1:16" x14ac:dyDescent="0.25">
      <c r="A35" s="1" t="s">
        <v>52</v>
      </c>
      <c r="B35" s="15">
        <v>2.72</v>
      </c>
      <c r="C35" s="16">
        <v>2.7</v>
      </c>
      <c r="D35" s="14">
        <v>2.98</v>
      </c>
      <c r="E35" s="14">
        <v>2.97</v>
      </c>
      <c r="F35" s="14">
        <v>2.97</v>
      </c>
      <c r="G35" s="14">
        <v>3.01</v>
      </c>
      <c r="H35" s="14">
        <f t="shared" si="7"/>
        <v>8.0920000000000005</v>
      </c>
      <c r="I35" s="14">
        <f t="shared" si="8"/>
        <v>8.0730000000000004</v>
      </c>
      <c r="J35" s="14">
        <f t="shared" si="9"/>
        <v>16.164999999999999</v>
      </c>
      <c r="K35" s="14">
        <f t="shared" si="10"/>
        <v>2.42475</v>
      </c>
      <c r="L35" s="18">
        <f>+B35+C35</f>
        <v>5.42</v>
      </c>
      <c r="M35" s="19">
        <f>+L35*0.15*0.2</f>
        <v>0.16259999999999999</v>
      </c>
      <c r="N35" s="18"/>
      <c r="O35" s="18"/>
      <c r="P35" s="18">
        <f>+M35+O35</f>
        <v>0.16259999999999999</v>
      </c>
    </row>
    <row r="36" spans="1:16" x14ac:dyDescent="0.25">
      <c r="A36" s="1" t="s">
        <v>53</v>
      </c>
      <c r="B36" s="15">
        <v>2.72</v>
      </c>
      <c r="C36" s="16">
        <v>2.7</v>
      </c>
      <c r="D36" s="14">
        <v>3.03</v>
      </c>
      <c r="E36" s="14">
        <v>3.02</v>
      </c>
      <c r="F36" s="14">
        <v>3.02</v>
      </c>
      <c r="G36" s="14">
        <v>2.98</v>
      </c>
      <c r="H36" s="14">
        <f t="shared" si="7"/>
        <v>8.2279999999999998</v>
      </c>
      <c r="I36" s="14">
        <f t="shared" si="8"/>
        <v>8.1000000000000014</v>
      </c>
      <c r="J36" s="14">
        <f t="shared" si="9"/>
        <v>16.328000000000003</v>
      </c>
      <c r="K36" s="14">
        <f t="shared" si="10"/>
        <v>2.4492000000000003</v>
      </c>
      <c r="L36" s="18">
        <f t="shared" ref="L36:L99" si="11">+B36+C36</f>
        <v>5.42</v>
      </c>
      <c r="M36" s="19">
        <f t="shared" ref="M36:M99" si="12">+L36*0.15*0.2</f>
        <v>0.16259999999999999</v>
      </c>
      <c r="N36" s="18"/>
      <c r="O36" s="18"/>
      <c r="P36" s="18">
        <f t="shared" ref="P36:P99" si="13">+M36+O36</f>
        <v>0.16259999999999999</v>
      </c>
    </row>
    <row r="37" spans="1:16" x14ac:dyDescent="0.25">
      <c r="A37" s="11" t="s">
        <v>54</v>
      </c>
      <c r="B37" s="15">
        <v>2.71</v>
      </c>
      <c r="C37" s="16">
        <v>2.7</v>
      </c>
      <c r="D37" s="14">
        <v>3.04</v>
      </c>
      <c r="E37" s="14">
        <v>2.98</v>
      </c>
      <c r="F37" s="14">
        <v>2.98</v>
      </c>
      <c r="G37" s="14">
        <v>2.92</v>
      </c>
      <c r="H37" s="14">
        <f t="shared" si="7"/>
        <v>8.1570999999999998</v>
      </c>
      <c r="I37" s="14">
        <f t="shared" si="8"/>
        <v>7.9650000000000007</v>
      </c>
      <c r="J37" s="14">
        <f t="shared" si="9"/>
        <v>16.1221</v>
      </c>
      <c r="K37" s="14">
        <f t="shared" si="10"/>
        <v>2.4183149999999998</v>
      </c>
      <c r="L37" s="18">
        <f t="shared" si="11"/>
        <v>5.41</v>
      </c>
      <c r="M37" s="19">
        <f t="shared" si="12"/>
        <v>0.1623</v>
      </c>
      <c r="N37" s="18"/>
      <c r="O37" s="18"/>
      <c r="P37" s="18">
        <f t="shared" si="13"/>
        <v>0.1623</v>
      </c>
    </row>
    <row r="38" spans="1:16" x14ac:dyDescent="0.25">
      <c r="A38" s="1" t="s">
        <v>55</v>
      </c>
      <c r="B38" s="15">
        <v>2.71</v>
      </c>
      <c r="C38" s="16">
        <v>2.7</v>
      </c>
      <c r="D38" s="14">
        <v>2.85</v>
      </c>
      <c r="E38" s="14">
        <v>2.96</v>
      </c>
      <c r="F38" s="14" t="s">
        <v>209</v>
      </c>
      <c r="G38" s="14">
        <v>3.07</v>
      </c>
      <c r="H38" s="14">
        <f t="shared" si="7"/>
        <v>7.8725500000000004</v>
      </c>
      <c r="I38" s="14">
        <f t="shared" si="8"/>
        <v>8.2889999999999997</v>
      </c>
      <c r="J38" s="14">
        <f t="shared" si="9"/>
        <v>16.161549999999998</v>
      </c>
      <c r="K38" s="14">
        <f t="shared" si="10"/>
        <v>2.4242324999999996</v>
      </c>
      <c r="L38" s="18">
        <f t="shared" si="11"/>
        <v>5.41</v>
      </c>
      <c r="M38" s="19">
        <f t="shared" si="12"/>
        <v>0.1623</v>
      </c>
      <c r="N38" s="18"/>
      <c r="O38" s="18"/>
      <c r="P38" s="18">
        <f t="shared" si="13"/>
        <v>0.1623</v>
      </c>
    </row>
    <row r="39" spans="1:16" x14ac:dyDescent="0.25">
      <c r="A39" s="1" t="s">
        <v>56</v>
      </c>
      <c r="B39" s="15">
        <v>2.69</v>
      </c>
      <c r="C39" s="16">
        <v>2.7</v>
      </c>
      <c r="D39" s="14">
        <v>3.15</v>
      </c>
      <c r="E39" s="14">
        <v>3.03</v>
      </c>
      <c r="F39" s="14">
        <v>3.03</v>
      </c>
      <c r="G39" s="14">
        <v>2.9</v>
      </c>
      <c r="H39" s="14">
        <f t="shared" si="7"/>
        <v>8.3120999999999992</v>
      </c>
      <c r="I39" s="14">
        <f t="shared" si="8"/>
        <v>8.0054999999999996</v>
      </c>
      <c r="J39" s="14">
        <f t="shared" si="9"/>
        <v>16.317599999999999</v>
      </c>
      <c r="K39" s="14">
        <f t="shared" si="10"/>
        <v>2.4476399999999998</v>
      </c>
      <c r="L39" s="18">
        <f t="shared" si="11"/>
        <v>5.3900000000000006</v>
      </c>
      <c r="M39" s="19">
        <f t="shared" si="12"/>
        <v>0.16170000000000004</v>
      </c>
      <c r="N39" s="18"/>
      <c r="O39" s="18"/>
      <c r="P39" s="18">
        <f t="shared" si="13"/>
        <v>0.16170000000000004</v>
      </c>
    </row>
    <row r="40" spans="1:16" x14ac:dyDescent="0.25">
      <c r="A40" s="11" t="s">
        <v>57</v>
      </c>
      <c r="B40" s="15">
        <v>2.7</v>
      </c>
      <c r="C40" s="16">
        <v>2.7</v>
      </c>
      <c r="D40" s="14">
        <v>3.04</v>
      </c>
      <c r="E40" s="14">
        <v>3.03</v>
      </c>
      <c r="F40" s="14">
        <v>3.03</v>
      </c>
      <c r="G40" s="14">
        <v>3.02</v>
      </c>
      <c r="H40" s="14">
        <f>+(AVERAGE(D40,E40))*AVERAGE(B40,B41)</f>
        <v>7.5116250000000004</v>
      </c>
      <c r="I40" s="14">
        <f>+(AVERAGE(E40,F40))*AVERAGE(C40,C41)</f>
        <v>7.5143999999999993</v>
      </c>
      <c r="J40" s="14">
        <f t="shared" si="9"/>
        <v>15.026025000000001</v>
      </c>
      <c r="K40" s="14">
        <f t="shared" si="10"/>
        <v>2.2539037500000001</v>
      </c>
      <c r="L40" s="18">
        <f t="shared" si="11"/>
        <v>5.4</v>
      </c>
      <c r="M40" s="19">
        <f t="shared" si="12"/>
        <v>0.16200000000000003</v>
      </c>
      <c r="N40" s="18"/>
      <c r="O40" s="18"/>
      <c r="P40" s="18">
        <f t="shared" si="13"/>
        <v>0.16200000000000003</v>
      </c>
    </row>
    <row r="41" spans="1:16" x14ac:dyDescent="0.25">
      <c r="A41" s="1" t="s">
        <v>58</v>
      </c>
      <c r="B41" s="15">
        <v>2.25</v>
      </c>
      <c r="C41" s="16">
        <v>2.2599999999999998</v>
      </c>
      <c r="D41" s="14">
        <v>2.92</v>
      </c>
      <c r="E41" s="14">
        <v>3.01</v>
      </c>
      <c r="F41" s="14">
        <v>3.01</v>
      </c>
      <c r="G41" s="14">
        <v>3.15</v>
      </c>
      <c r="H41" s="14">
        <f>+(AVERAGE(D41,E41))*AVERAGE(B41,B42)</f>
        <v>5.3221749999999997</v>
      </c>
      <c r="I41" s="14">
        <f>+(AVERAGE(E41,F41))*AVERAGE(C41,C42)</f>
        <v>5.4179999999999993</v>
      </c>
      <c r="J41" s="14">
        <f t="shared" si="9"/>
        <v>10.740174999999999</v>
      </c>
      <c r="K41" s="14">
        <f t="shared" si="10"/>
        <v>1.6110262499999999</v>
      </c>
      <c r="L41" s="18">
        <f t="shared" si="11"/>
        <v>4.51</v>
      </c>
      <c r="M41" s="19">
        <f t="shared" si="12"/>
        <v>0.1353</v>
      </c>
      <c r="N41" s="18"/>
      <c r="O41" s="18"/>
      <c r="P41" s="18">
        <f t="shared" si="13"/>
        <v>0.1353</v>
      </c>
    </row>
    <row r="42" spans="1:16" x14ac:dyDescent="0.25">
      <c r="A42" s="12" t="s">
        <v>59</v>
      </c>
      <c r="B42" s="15">
        <v>1.34</v>
      </c>
      <c r="C42" s="16">
        <v>1.34</v>
      </c>
      <c r="D42" s="14">
        <v>2.96</v>
      </c>
      <c r="E42" s="14">
        <v>3.01</v>
      </c>
      <c r="F42" s="14">
        <v>3.02</v>
      </c>
      <c r="G42" s="14">
        <v>3.07</v>
      </c>
      <c r="H42" s="14">
        <f t="shared" si="7"/>
        <v>3.9999000000000002</v>
      </c>
      <c r="I42" s="14">
        <f t="shared" si="8"/>
        <v>4.0803000000000003</v>
      </c>
      <c r="J42" s="14">
        <f t="shared" si="9"/>
        <v>8.0802000000000014</v>
      </c>
      <c r="K42" s="14">
        <f t="shared" si="10"/>
        <v>1.2120300000000002</v>
      </c>
      <c r="L42" s="18">
        <f t="shared" si="11"/>
        <v>2.68</v>
      </c>
      <c r="M42" s="19">
        <f t="shared" si="12"/>
        <v>8.0400000000000013E-2</v>
      </c>
      <c r="N42" s="18">
        <v>0.9</v>
      </c>
      <c r="O42" s="18">
        <f>+N42*0.3*0.2</f>
        <v>5.4000000000000006E-2</v>
      </c>
      <c r="P42" s="18">
        <f t="shared" si="13"/>
        <v>0.13440000000000002</v>
      </c>
    </row>
    <row r="43" spans="1:16" x14ac:dyDescent="0.25">
      <c r="A43" s="11" t="s">
        <v>60</v>
      </c>
      <c r="B43" s="15">
        <v>1.35</v>
      </c>
      <c r="C43" s="16">
        <v>1.35</v>
      </c>
      <c r="D43" s="14">
        <v>3.01</v>
      </c>
      <c r="E43" s="14">
        <v>2.94</v>
      </c>
      <c r="F43" s="14">
        <v>2.92</v>
      </c>
      <c r="G43" s="14">
        <v>2.94</v>
      </c>
      <c r="H43" s="14">
        <f t="shared" si="7"/>
        <v>4.0162499999999994</v>
      </c>
      <c r="I43" s="14">
        <f t="shared" si="8"/>
        <v>3.9554999999999998</v>
      </c>
      <c r="J43" s="14">
        <f t="shared" si="9"/>
        <v>7.9717499999999992</v>
      </c>
      <c r="K43" s="14">
        <f t="shared" si="10"/>
        <v>1.1957624999999998</v>
      </c>
      <c r="L43" s="18">
        <f t="shared" si="11"/>
        <v>2.7</v>
      </c>
      <c r="M43" s="19">
        <f t="shared" si="12"/>
        <v>8.1000000000000016E-2</v>
      </c>
      <c r="N43" s="18">
        <v>0.45</v>
      </c>
      <c r="O43" s="18">
        <f t="shared" ref="O43:O106" si="14">+N43*0.3*0.2</f>
        <v>2.7000000000000003E-2</v>
      </c>
      <c r="P43" s="18">
        <f t="shared" si="13"/>
        <v>0.10800000000000001</v>
      </c>
    </row>
    <row r="44" spans="1:16" x14ac:dyDescent="0.25">
      <c r="A44" s="1" t="s">
        <v>61</v>
      </c>
      <c r="B44" s="15">
        <v>1.35</v>
      </c>
      <c r="C44" s="16">
        <v>1.35</v>
      </c>
      <c r="D44" s="14">
        <v>3.07</v>
      </c>
      <c r="E44" s="14">
        <v>3.07</v>
      </c>
      <c r="F44" s="14">
        <v>3.02</v>
      </c>
      <c r="G44" s="14">
        <v>2.99</v>
      </c>
      <c r="H44" s="14">
        <f t="shared" si="7"/>
        <v>4.1444999999999999</v>
      </c>
      <c r="I44" s="14">
        <f t="shared" si="8"/>
        <v>4.0567500000000001</v>
      </c>
      <c r="J44" s="14">
        <f t="shared" si="9"/>
        <v>8.2012499999999999</v>
      </c>
      <c r="K44" s="14">
        <f t="shared" si="10"/>
        <v>1.2301875</v>
      </c>
      <c r="L44" s="18">
        <f t="shared" si="11"/>
        <v>2.7</v>
      </c>
      <c r="M44" s="19">
        <f t="shared" si="12"/>
        <v>8.1000000000000016E-2</v>
      </c>
      <c r="N44" s="18">
        <v>0.45</v>
      </c>
      <c r="O44" s="18">
        <f t="shared" si="14"/>
        <v>2.7000000000000003E-2</v>
      </c>
      <c r="P44" s="18">
        <f t="shared" si="13"/>
        <v>0.10800000000000001</v>
      </c>
    </row>
    <row r="45" spans="1:16" x14ac:dyDescent="0.25">
      <c r="A45" s="1" t="s">
        <v>62</v>
      </c>
      <c r="B45" s="15">
        <v>1.36</v>
      </c>
      <c r="C45" s="16">
        <v>1.35</v>
      </c>
      <c r="D45" s="14">
        <v>3.08</v>
      </c>
      <c r="E45" s="14">
        <v>3.08</v>
      </c>
      <c r="F45" s="14">
        <v>3.08</v>
      </c>
      <c r="G45" s="14">
        <v>3.14</v>
      </c>
      <c r="H45" s="14">
        <f t="shared" si="7"/>
        <v>4.1888000000000005</v>
      </c>
      <c r="I45" s="14">
        <f t="shared" si="8"/>
        <v>4.198500000000001</v>
      </c>
      <c r="J45" s="14">
        <f t="shared" si="9"/>
        <v>8.3873000000000015</v>
      </c>
      <c r="K45" s="14">
        <f t="shared" si="10"/>
        <v>1.2580950000000002</v>
      </c>
      <c r="L45" s="18">
        <f t="shared" si="11"/>
        <v>2.71</v>
      </c>
      <c r="M45" s="19">
        <f t="shared" si="12"/>
        <v>8.1299999999999997E-2</v>
      </c>
      <c r="N45" s="18">
        <v>0.45</v>
      </c>
      <c r="O45" s="18">
        <f t="shared" si="14"/>
        <v>2.7000000000000003E-2</v>
      </c>
      <c r="P45" s="18">
        <f t="shared" si="13"/>
        <v>0.10830000000000001</v>
      </c>
    </row>
    <row r="46" spans="1:16" x14ac:dyDescent="0.25">
      <c r="A46" s="11" t="s">
        <v>63</v>
      </c>
      <c r="B46" s="15">
        <v>1.35</v>
      </c>
      <c r="C46" s="16">
        <v>1.36</v>
      </c>
      <c r="D46" s="14">
        <v>3</v>
      </c>
      <c r="E46" s="14">
        <v>3.03</v>
      </c>
      <c r="F46" s="14">
        <v>3.05</v>
      </c>
      <c r="G46" s="14">
        <v>3.05</v>
      </c>
      <c r="H46" s="14">
        <f t="shared" si="7"/>
        <v>4.0702499999999997</v>
      </c>
      <c r="I46" s="14">
        <f t="shared" si="8"/>
        <v>4.1479999999999997</v>
      </c>
      <c r="J46" s="14">
        <f t="shared" si="9"/>
        <v>8.2182499999999994</v>
      </c>
      <c r="K46" s="14">
        <f t="shared" si="10"/>
        <v>1.2327374999999998</v>
      </c>
      <c r="L46" s="18">
        <f t="shared" si="11"/>
        <v>2.71</v>
      </c>
      <c r="M46" s="19">
        <f t="shared" si="12"/>
        <v>8.1299999999999997E-2</v>
      </c>
      <c r="N46" s="18">
        <v>0.45</v>
      </c>
      <c r="O46" s="18">
        <f t="shared" si="14"/>
        <v>2.7000000000000003E-2</v>
      </c>
      <c r="P46" s="18">
        <f t="shared" si="13"/>
        <v>0.10830000000000001</v>
      </c>
    </row>
    <row r="47" spans="1:16" x14ac:dyDescent="0.25">
      <c r="A47" s="1" t="s">
        <v>64</v>
      </c>
      <c r="B47" s="15">
        <v>1.35</v>
      </c>
      <c r="C47" s="16">
        <v>1.36</v>
      </c>
      <c r="D47" s="14">
        <v>3.02</v>
      </c>
      <c r="E47" s="14">
        <v>3.01</v>
      </c>
      <c r="F47" s="14">
        <v>3</v>
      </c>
      <c r="G47" s="14">
        <v>2.98</v>
      </c>
      <c r="H47" s="14">
        <f t="shared" si="7"/>
        <v>4.0702499999999997</v>
      </c>
      <c r="I47" s="14">
        <f t="shared" si="8"/>
        <v>4.0664000000000007</v>
      </c>
      <c r="J47" s="14">
        <f t="shared" si="9"/>
        <v>8.1366499999999995</v>
      </c>
      <c r="K47" s="14">
        <f t="shared" si="10"/>
        <v>1.2204974999999998</v>
      </c>
      <c r="L47" s="18">
        <f t="shared" si="11"/>
        <v>2.71</v>
      </c>
      <c r="M47" s="19">
        <f t="shared" si="12"/>
        <v>8.1299999999999997E-2</v>
      </c>
      <c r="N47" s="18">
        <v>0.45</v>
      </c>
      <c r="O47" s="18">
        <f t="shared" si="14"/>
        <v>2.7000000000000003E-2</v>
      </c>
      <c r="P47" s="18">
        <f t="shared" si="13"/>
        <v>0.10830000000000001</v>
      </c>
    </row>
    <row r="48" spans="1:16" x14ac:dyDescent="0.25">
      <c r="A48" s="1" t="s">
        <v>65</v>
      </c>
      <c r="B48" s="15">
        <v>1.35</v>
      </c>
      <c r="C48" s="16">
        <v>1.37</v>
      </c>
      <c r="D48" s="14">
        <v>2.94</v>
      </c>
      <c r="E48" s="14">
        <v>3</v>
      </c>
      <c r="F48" s="14">
        <v>3.02</v>
      </c>
      <c r="G48" s="14">
        <v>3.05</v>
      </c>
      <c r="H48" s="14">
        <f t="shared" si="7"/>
        <v>4.0095000000000001</v>
      </c>
      <c r="I48" s="14">
        <f t="shared" si="8"/>
        <v>4.1579500000000005</v>
      </c>
      <c r="J48" s="14">
        <f t="shared" si="9"/>
        <v>8.1674500000000005</v>
      </c>
      <c r="K48" s="14">
        <f t="shared" si="10"/>
        <v>1.2251175000000001</v>
      </c>
      <c r="L48" s="18">
        <f t="shared" si="11"/>
        <v>2.72</v>
      </c>
      <c r="M48" s="19">
        <f t="shared" si="12"/>
        <v>8.1600000000000006E-2</v>
      </c>
      <c r="N48" s="18">
        <v>0.45</v>
      </c>
      <c r="O48" s="18">
        <f t="shared" si="14"/>
        <v>2.7000000000000003E-2</v>
      </c>
      <c r="P48" s="18">
        <f t="shared" si="13"/>
        <v>0.1086</v>
      </c>
    </row>
    <row r="49" spans="1:16" x14ac:dyDescent="0.25">
      <c r="A49" s="11" t="s">
        <v>66</v>
      </c>
      <c r="B49" s="15">
        <v>1.35</v>
      </c>
      <c r="C49" s="16">
        <v>1.35</v>
      </c>
      <c r="D49" s="14">
        <v>3.04</v>
      </c>
      <c r="E49" s="14">
        <v>2.99</v>
      </c>
      <c r="F49" s="14">
        <v>2.98</v>
      </c>
      <c r="G49" s="14">
        <v>2.94</v>
      </c>
      <c r="H49" s="14">
        <f t="shared" si="7"/>
        <v>4.0702500000000006</v>
      </c>
      <c r="I49" s="14">
        <f t="shared" si="8"/>
        <v>3.996</v>
      </c>
      <c r="J49" s="14">
        <f t="shared" si="9"/>
        <v>8.0662500000000001</v>
      </c>
      <c r="K49" s="14">
        <f t="shared" si="10"/>
        <v>1.2099374999999999</v>
      </c>
      <c r="L49" s="18">
        <f t="shared" si="11"/>
        <v>2.7</v>
      </c>
      <c r="M49" s="19">
        <f t="shared" si="12"/>
        <v>8.1000000000000016E-2</v>
      </c>
      <c r="N49" s="18">
        <v>0.45</v>
      </c>
      <c r="O49" s="18">
        <f t="shared" si="14"/>
        <v>2.7000000000000003E-2</v>
      </c>
      <c r="P49" s="18">
        <f t="shared" si="13"/>
        <v>0.10800000000000001</v>
      </c>
    </row>
    <row r="50" spans="1:16" x14ac:dyDescent="0.25">
      <c r="A50" s="1" t="s">
        <v>67</v>
      </c>
      <c r="B50" s="15">
        <v>1.35</v>
      </c>
      <c r="C50" s="16">
        <v>1.35</v>
      </c>
      <c r="D50" s="14">
        <v>3.01</v>
      </c>
      <c r="E50" s="14">
        <v>3</v>
      </c>
      <c r="F50" s="14">
        <v>3</v>
      </c>
      <c r="G50" s="14">
        <v>3.02</v>
      </c>
      <c r="H50" s="14">
        <f t="shared" si="7"/>
        <v>4.0567500000000001</v>
      </c>
      <c r="I50" s="14">
        <f t="shared" si="8"/>
        <v>4.0635000000000003</v>
      </c>
      <c r="J50" s="14">
        <f t="shared" si="9"/>
        <v>8.1202500000000004</v>
      </c>
      <c r="K50" s="14">
        <f t="shared" si="10"/>
        <v>1.2180375000000001</v>
      </c>
      <c r="L50" s="18">
        <f t="shared" si="11"/>
        <v>2.7</v>
      </c>
      <c r="M50" s="19">
        <f t="shared" si="12"/>
        <v>8.1000000000000016E-2</v>
      </c>
      <c r="N50" s="18">
        <v>0.45</v>
      </c>
      <c r="O50" s="18">
        <f t="shared" si="14"/>
        <v>2.7000000000000003E-2</v>
      </c>
      <c r="P50" s="18">
        <f t="shared" si="13"/>
        <v>0.10800000000000001</v>
      </c>
    </row>
    <row r="51" spans="1:16" x14ac:dyDescent="0.25">
      <c r="A51" s="1" t="s">
        <v>68</v>
      </c>
      <c r="B51" s="15">
        <v>1.36</v>
      </c>
      <c r="C51" s="16">
        <v>1.36</v>
      </c>
      <c r="D51" s="14">
        <v>2.98</v>
      </c>
      <c r="E51" s="14">
        <v>2.92</v>
      </c>
      <c r="F51" s="14">
        <v>2.89</v>
      </c>
      <c r="G51" s="14">
        <v>2.88</v>
      </c>
      <c r="H51" s="14">
        <f t="shared" si="7"/>
        <v>4.0120000000000005</v>
      </c>
      <c r="I51" s="14">
        <f t="shared" si="8"/>
        <v>3.9236</v>
      </c>
      <c r="J51" s="14">
        <f t="shared" si="9"/>
        <v>7.9356000000000009</v>
      </c>
      <c r="K51" s="14">
        <f t="shared" si="10"/>
        <v>1.1903400000000002</v>
      </c>
      <c r="L51" s="18">
        <f t="shared" si="11"/>
        <v>2.72</v>
      </c>
      <c r="M51" s="19">
        <f t="shared" si="12"/>
        <v>8.1600000000000006E-2</v>
      </c>
      <c r="N51" s="18">
        <v>0.45</v>
      </c>
      <c r="O51" s="18">
        <f t="shared" si="14"/>
        <v>2.7000000000000003E-2</v>
      </c>
      <c r="P51" s="18">
        <f t="shared" si="13"/>
        <v>0.1086</v>
      </c>
    </row>
    <row r="52" spans="1:16" x14ac:dyDescent="0.25">
      <c r="A52" s="11" t="s">
        <v>69</v>
      </c>
      <c r="B52" s="15">
        <v>1.35</v>
      </c>
      <c r="C52" s="16">
        <v>1.35</v>
      </c>
      <c r="D52" s="14">
        <v>2.86</v>
      </c>
      <c r="E52" s="14">
        <v>2.94</v>
      </c>
      <c r="F52" s="14">
        <v>2.9</v>
      </c>
      <c r="G52" s="14">
        <v>2.94</v>
      </c>
      <c r="H52" s="14">
        <f t="shared" si="7"/>
        <v>3.915</v>
      </c>
      <c r="I52" s="14">
        <f t="shared" si="8"/>
        <v>3.9420000000000002</v>
      </c>
      <c r="J52" s="14">
        <f t="shared" si="9"/>
        <v>7.8570000000000002</v>
      </c>
      <c r="K52" s="14">
        <f t="shared" si="10"/>
        <v>1.17855</v>
      </c>
      <c r="L52" s="18">
        <f t="shared" si="11"/>
        <v>2.7</v>
      </c>
      <c r="M52" s="19">
        <f t="shared" si="12"/>
        <v>8.1000000000000016E-2</v>
      </c>
      <c r="N52" s="18">
        <v>0.45</v>
      </c>
      <c r="O52" s="18">
        <f t="shared" si="14"/>
        <v>2.7000000000000003E-2</v>
      </c>
      <c r="P52" s="18">
        <f t="shared" si="13"/>
        <v>0.10800000000000001</v>
      </c>
    </row>
    <row r="53" spans="1:16" x14ac:dyDescent="0.25">
      <c r="A53" s="1" t="s">
        <v>70</v>
      </c>
      <c r="B53" s="15">
        <v>1.36</v>
      </c>
      <c r="C53" s="16">
        <v>1.35</v>
      </c>
      <c r="D53" s="14">
        <v>3.08</v>
      </c>
      <c r="E53" s="14">
        <v>2.98</v>
      </c>
      <c r="F53" s="14">
        <v>2.94</v>
      </c>
      <c r="G53" s="14">
        <v>2.86</v>
      </c>
      <c r="H53" s="14">
        <f t="shared" si="7"/>
        <v>4.1208000000000009</v>
      </c>
      <c r="I53" s="14">
        <f t="shared" si="8"/>
        <v>3.915</v>
      </c>
      <c r="J53" s="14">
        <f t="shared" si="9"/>
        <v>8.0358000000000018</v>
      </c>
      <c r="K53" s="14">
        <f t="shared" si="10"/>
        <v>1.2053700000000003</v>
      </c>
      <c r="L53" s="18">
        <f t="shared" si="11"/>
        <v>2.71</v>
      </c>
      <c r="M53" s="19">
        <f t="shared" si="12"/>
        <v>8.1299999999999997E-2</v>
      </c>
      <c r="N53" s="18">
        <v>0.45</v>
      </c>
      <c r="O53" s="18">
        <f t="shared" si="14"/>
        <v>2.7000000000000003E-2</v>
      </c>
      <c r="P53" s="18">
        <f t="shared" si="13"/>
        <v>0.10830000000000001</v>
      </c>
    </row>
    <row r="54" spans="1:16" x14ac:dyDescent="0.25">
      <c r="A54" s="1" t="s">
        <v>71</v>
      </c>
      <c r="B54" s="15">
        <v>1.36</v>
      </c>
      <c r="C54" s="16">
        <v>1.35</v>
      </c>
      <c r="D54" s="14">
        <v>3.08</v>
      </c>
      <c r="E54" s="14">
        <v>2.99</v>
      </c>
      <c r="F54" s="14">
        <v>2.96</v>
      </c>
      <c r="G54" s="14">
        <v>2.89</v>
      </c>
      <c r="H54" s="14">
        <f t="shared" si="7"/>
        <v>4.1276000000000002</v>
      </c>
      <c r="I54" s="14">
        <f t="shared" si="8"/>
        <v>3.94875</v>
      </c>
      <c r="J54" s="14">
        <f t="shared" si="9"/>
        <v>8.0763499999999997</v>
      </c>
      <c r="K54" s="14">
        <f t="shared" si="10"/>
        <v>1.2114524999999998</v>
      </c>
      <c r="L54" s="18">
        <f t="shared" si="11"/>
        <v>2.71</v>
      </c>
      <c r="M54" s="19">
        <f t="shared" si="12"/>
        <v>8.1299999999999997E-2</v>
      </c>
      <c r="N54" s="18">
        <v>0.45</v>
      </c>
      <c r="O54" s="18">
        <f t="shared" si="14"/>
        <v>2.7000000000000003E-2</v>
      </c>
      <c r="P54" s="18">
        <f t="shared" si="13"/>
        <v>0.10830000000000001</v>
      </c>
    </row>
    <row r="55" spans="1:16" x14ac:dyDescent="0.25">
      <c r="A55" s="11" t="s">
        <v>72</v>
      </c>
      <c r="B55" s="15">
        <v>1.36</v>
      </c>
      <c r="C55" s="16">
        <v>1.35</v>
      </c>
      <c r="D55" s="14">
        <v>3.04</v>
      </c>
      <c r="E55" s="14">
        <v>3.04</v>
      </c>
      <c r="F55" s="14">
        <v>3.03</v>
      </c>
      <c r="G55" s="14">
        <v>3</v>
      </c>
      <c r="H55" s="14">
        <f t="shared" si="7"/>
        <v>4.1344000000000003</v>
      </c>
      <c r="I55" s="14">
        <f t="shared" si="8"/>
        <v>4.0702499999999997</v>
      </c>
      <c r="J55" s="14">
        <f t="shared" si="9"/>
        <v>8.2046500000000009</v>
      </c>
      <c r="K55" s="14">
        <f t="shared" si="10"/>
        <v>1.2306975</v>
      </c>
      <c r="L55" s="18">
        <f t="shared" si="11"/>
        <v>2.71</v>
      </c>
      <c r="M55" s="19">
        <f t="shared" si="12"/>
        <v>8.1299999999999997E-2</v>
      </c>
      <c r="N55" s="18">
        <v>0.45</v>
      </c>
      <c r="O55" s="18">
        <f t="shared" si="14"/>
        <v>2.7000000000000003E-2</v>
      </c>
      <c r="P55" s="18">
        <f t="shared" si="13"/>
        <v>0.10830000000000001</v>
      </c>
    </row>
    <row r="56" spans="1:16" x14ac:dyDescent="0.25">
      <c r="A56" s="1" t="s">
        <v>73</v>
      </c>
      <c r="B56" s="15">
        <v>1.36</v>
      </c>
      <c r="C56" s="16">
        <v>1.35</v>
      </c>
      <c r="D56" s="14">
        <v>2.94</v>
      </c>
      <c r="E56" s="14">
        <v>2.95</v>
      </c>
      <c r="F56" s="14">
        <v>2.96</v>
      </c>
      <c r="G56" s="14">
        <v>2.97</v>
      </c>
      <c r="H56" s="14">
        <f t="shared" si="7"/>
        <v>4.0052000000000003</v>
      </c>
      <c r="I56" s="14">
        <f t="shared" si="8"/>
        <v>4.0027499999999998</v>
      </c>
      <c r="J56" s="14">
        <f t="shared" si="9"/>
        <v>8.007950000000001</v>
      </c>
      <c r="K56" s="14">
        <f t="shared" si="10"/>
        <v>1.2011925000000001</v>
      </c>
      <c r="L56" s="18">
        <f t="shared" si="11"/>
        <v>2.71</v>
      </c>
      <c r="M56" s="19">
        <f t="shared" si="12"/>
        <v>8.1299999999999997E-2</v>
      </c>
      <c r="N56" s="18">
        <v>0.45</v>
      </c>
      <c r="O56" s="18">
        <f t="shared" si="14"/>
        <v>2.7000000000000003E-2</v>
      </c>
      <c r="P56" s="18">
        <f t="shared" si="13"/>
        <v>0.10830000000000001</v>
      </c>
    </row>
    <row r="57" spans="1:16" x14ac:dyDescent="0.25">
      <c r="A57" s="1" t="s">
        <v>74</v>
      </c>
      <c r="B57" s="15">
        <v>1.35</v>
      </c>
      <c r="C57" s="16">
        <v>1.36</v>
      </c>
      <c r="D57" s="14">
        <v>3.03</v>
      </c>
      <c r="E57" s="14">
        <v>3.02</v>
      </c>
      <c r="F57" s="14">
        <v>3.01</v>
      </c>
      <c r="G57" s="14">
        <v>3.01</v>
      </c>
      <c r="H57" s="14">
        <f t="shared" si="7"/>
        <v>4.0837500000000002</v>
      </c>
      <c r="I57" s="14">
        <f t="shared" si="8"/>
        <v>4.0936000000000003</v>
      </c>
      <c r="J57" s="14">
        <f t="shared" si="9"/>
        <v>8.1773500000000006</v>
      </c>
      <c r="K57" s="14">
        <f t="shared" si="10"/>
        <v>1.2266025</v>
      </c>
      <c r="L57" s="18">
        <f t="shared" si="11"/>
        <v>2.71</v>
      </c>
      <c r="M57" s="19">
        <f t="shared" si="12"/>
        <v>8.1299999999999997E-2</v>
      </c>
      <c r="N57" s="18">
        <v>0.45</v>
      </c>
      <c r="O57" s="18">
        <f t="shared" si="14"/>
        <v>2.7000000000000003E-2</v>
      </c>
      <c r="P57" s="18">
        <f t="shared" si="13"/>
        <v>0.10830000000000001</v>
      </c>
    </row>
    <row r="58" spans="1:16" x14ac:dyDescent="0.25">
      <c r="A58" s="11" t="s">
        <v>75</v>
      </c>
      <c r="B58" s="15">
        <v>1.35</v>
      </c>
      <c r="C58" s="16">
        <v>1.34</v>
      </c>
      <c r="D58" s="14">
        <v>3.03</v>
      </c>
      <c r="E58" s="14">
        <v>2.98</v>
      </c>
      <c r="F58" s="14">
        <v>2.98</v>
      </c>
      <c r="G58" s="14">
        <v>2.95</v>
      </c>
      <c r="H58" s="14">
        <f t="shared" si="7"/>
        <v>4.0567500000000001</v>
      </c>
      <c r="I58" s="14">
        <f t="shared" si="8"/>
        <v>3.9731000000000001</v>
      </c>
      <c r="J58" s="14">
        <f t="shared" si="9"/>
        <v>8.0298499999999997</v>
      </c>
      <c r="K58" s="14">
        <f t="shared" si="10"/>
        <v>1.2044774999999999</v>
      </c>
      <c r="L58" s="18">
        <f t="shared" si="11"/>
        <v>2.6900000000000004</v>
      </c>
      <c r="M58" s="19">
        <f t="shared" si="12"/>
        <v>8.0700000000000008E-2</v>
      </c>
      <c r="N58" s="18">
        <v>0.45</v>
      </c>
      <c r="O58" s="18">
        <f t="shared" si="14"/>
        <v>2.7000000000000003E-2</v>
      </c>
      <c r="P58" s="18">
        <f t="shared" si="13"/>
        <v>0.10770000000000002</v>
      </c>
    </row>
    <row r="59" spans="1:16" x14ac:dyDescent="0.25">
      <c r="A59" s="1" t="s">
        <v>76</v>
      </c>
      <c r="B59" s="15">
        <v>1.35</v>
      </c>
      <c r="C59" s="16">
        <v>1.35</v>
      </c>
      <c r="D59" s="14">
        <v>3.01</v>
      </c>
      <c r="E59" s="14">
        <v>3.02</v>
      </c>
      <c r="F59" s="14">
        <v>3.04</v>
      </c>
      <c r="G59" s="14">
        <v>3.06</v>
      </c>
      <c r="H59" s="14">
        <f t="shared" si="7"/>
        <v>4.0702499999999997</v>
      </c>
      <c r="I59" s="14">
        <f t="shared" si="8"/>
        <v>4.1174999999999997</v>
      </c>
      <c r="J59" s="14">
        <f t="shared" si="9"/>
        <v>8.1877499999999994</v>
      </c>
      <c r="K59" s="14">
        <f t="shared" si="10"/>
        <v>1.2281624999999998</v>
      </c>
      <c r="L59" s="18">
        <f t="shared" si="11"/>
        <v>2.7</v>
      </c>
      <c r="M59" s="19">
        <f t="shared" si="12"/>
        <v>8.1000000000000016E-2</v>
      </c>
      <c r="N59" s="18">
        <v>0.45</v>
      </c>
      <c r="O59" s="18">
        <f t="shared" si="14"/>
        <v>2.7000000000000003E-2</v>
      </c>
      <c r="P59" s="18">
        <f t="shared" si="13"/>
        <v>0.10800000000000001</v>
      </c>
    </row>
    <row r="60" spans="1:16" x14ac:dyDescent="0.25">
      <c r="A60" s="1" t="s">
        <v>77</v>
      </c>
      <c r="B60" s="15">
        <v>1.35</v>
      </c>
      <c r="C60" s="16">
        <v>1.36</v>
      </c>
      <c r="D60" s="14">
        <v>2.97</v>
      </c>
      <c r="E60" s="14">
        <v>2.99</v>
      </c>
      <c r="F60" s="14">
        <v>2.99</v>
      </c>
      <c r="G60" s="14">
        <v>3</v>
      </c>
      <c r="H60" s="14">
        <f t="shared" si="7"/>
        <v>4.0230000000000006</v>
      </c>
      <c r="I60" s="14">
        <f t="shared" si="8"/>
        <v>4.0732000000000008</v>
      </c>
      <c r="J60" s="14">
        <f t="shared" si="9"/>
        <v>8.0962000000000014</v>
      </c>
      <c r="K60" s="14">
        <f t="shared" si="10"/>
        <v>1.2144300000000001</v>
      </c>
      <c r="L60" s="18">
        <f t="shared" si="11"/>
        <v>2.71</v>
      </c>
      <c r="M60" s="19">
        <f t="shared" si="12"/>
        <v>8.1299999999999997E-2</v>
      </c>
      <c r="N60" s="18">
        <v>0.45</v>
      </c>
      <c r="O60" s="18">
        <f t="shared" si="14"/>
        <v>2.7000000000000003E-2</v>
      </c>
      <c r="P60" s="18">
        <f t="shared" si="13"/>
        <v>0.10830000000000001</v>
      </c>
    </row>
    <row r="61" spans="1:16" x14ac:dyDescent="0.25">
      <c r="A61" s="11" t="s">
        <v>78</v>
      </c>
      <c r="B61" s="15">
        <v>1.35</v>
      </c>
      <c r="C61" s="16">
        <v>1.36</v>
      </c>
      <c r="D61" s="14">
        <v>2.92</v>
      </c>
      <c r="E61" s="14">
        <v>3</v>
      </c>
      <c r="F61" s="14">
        <v>3.02</v>
      </c>
      <c r="G61" s="14">
        <v>3.04</v>
      </c>
      <c r="H61" s="14">
        <f t="shared" si="7"/>
        <v>3.996</v>
      </c>
      <c r="I61" s="14">
        <f t="shared" si="8"/>
        <v>4.1208000000000009</v>
      </c>
      <c r="J61" s="14">
        <f t="shared" si="9"/>
        <v>8.1168000000000013</v>
      </c>
      <c r="K61" s="14">
        <f t="shared" si="10"/>
        <v>1.2175200000000002</v>
      </c>
      <c r="L61" s="18">
        <f t="shared" si="11"/>
        <v>2.71</v>
      </c>
      <c r="M61" s="19">
        <f t="shared" si="12"/>
        <v>8.1299999999999997E-2</v>
      </c>
      <c r="N61" s="18">
        <v>0.45</v>
      </c>
      <c r="O61" s="18">
        <f t="shared" si="14"/>
        <v>2.7000000000000003E-2</v>
      </c>
      <c r="P61" s="18">
        <f t="shared" si="13"/>
        <v>0.10830000000000001</v>
      </c>
    </row>
    <row r="62" spans="1:16" x14ac:dyDescent="0.25">
      <c r="A62" s="1" t="s">
        <v>79</v>
      </c>
      <c r="B62" s="15">
        <v>1.8</v>
      </c>
      <c r="C62" s="16">
        <v>1.36</v>
      </c>
      <c r="D62" s="14">
        <v>3.06</v>
      </c>
      <c r="E62" s="14">
        <v>2.95</v>
      </c>
      <c r="F62" s="14">
        <v>2.93</v>
      </c>
      <c r="G62" s="14">
        <v>2.93</v>
      </c>
      <c r="H62" s="14">
        <f t="shared" si="7"/>
        <v>5.4089999999999998</v>
      </c>
      <c r="I62" s="14">
        <f t="shared" si="8"/>
        <v>3.9848000000000003</v>
      </c>
      <c r="J62" s="14">
        <f t="shared" si="9"/>
        <v>9.3938000000000006</v>
      </c>
      <c r="K62" s="14">
        <f t="shared" si="10"/>
        <v>1.40907</v>
      </c>
      <c r="L62" s="18">
        <f t="shared" si="11"/>
        <v>3.16</v>
      </c>
      <c r="M62" s="19">
        <f t="shared" si="12"/>
        <v>9.4799999999999995E-2</v>
      </c>
      <c r="N62" s="18">
        <v>0.45</v>
      </c>
      <c r="O62" s="18">
        <f t="shared" si="14"/>
        <v>2.7000000000000003E-2</v>
      </c>
      <c r="P62" s="18">
        <f t="shared" si="13"/>
        <v>0.12179999999999999</v>
      </c>
    </row>
    <row r="63" spans="1:16" x14ac:dyDescent="0.25">
      <c r="A63" s="1" t="s">
        <v>80</v>
      </c>
      <c r="B63" s="15">
        <v>1.35</v>
      </c>
      <c r="C63" s="16">
        <v>1.35</v>
      </c>
      <c r="D63" s="14">
        <v>2.98</v>
      </c>
      <c r="E63" s="14">
        <v>3.02</v>
      </c>
      <c r="F63" s="14">
        <v>3.04</v>
      </c>
      <c r="G63" s="14">
        <v>3.05</v>
      </c>
      <c r="H63" s="14">
        <f t="shared" si="7"/>
        <v>4.0500000000000007</v>
      </c>
      <c r="I63" s="14">
        <f t="shared" si="8"/>
        <v>4.1107500000000003</v>
      </c>
      <c r="J63" s="14">
        <f t="shared" si="9"/>
        <v>8.1607500000000002</v>
      </c>
      <c r="K63" s="14">
        <f t="shared" si="10"/>
        <v>1.2241124999999999</v>
      </c>
      <c r="L63" s="18">
        <f t="shared" si="11"/>
        <v>2.7</v>
      </c>
      <c r="M63" s="19">
        <f t="shared" si="12"/>
        <v>8.1000000000000016E-2</v>
      </c>
      <c r="N63" s="18">
        <v>0.9</v>
      </c>
      <c r="O63" s="18">
        <f t="shared" si="14"/>
        <v>5.4000000000000006E-2</v>
      </c>
      <c r="P63" s="18">
        <f t="shared" si="13"/>
        <v>0.13500000000000001</v>
      </c>
    </row>
    <row r="64" spans="1:16" x14ac:dyDescent="0.25">
      <c r="A64" s="11" t="s">
        <v>81</v>
      </c>
      <c r="B64" s="15">
        <v>1.34</v>
      </c>
      <c r="C64" s="16">
        <v>1.34</v>
      </c>
      <c r="D64" s="14">
        <v>2.95</v>
      </c>
      <c r="E64" s="14">
        <v>2.95</v>
      </c>
      <c r="F64" s="14">
        <v>2.94</v>
      </c>
      <c r="G64" s="14">
        <v>2.94</v>
      </c>
      <c r="H64" s="14">
        <f t="shared" si="7"/>
        <v>3.9530000000000003</v>
      </c>
      <c r="I64" s="14">
        <f t="shared" si="8"/>
        <v>3.9396</v>
      </c>
      <c r="J64" s="14">
        <f t="shared" si="9"/>
        <v>7.8925999999999998</v>
      </c>
      <c r="K64" s="14">
        <f t="shared" si="10"/>
        <v>1.1838899999999999</v>
      </c>
      <c r="L64" s="18">
        <f t="shared" si="11"/>
        <v>2.68</v>
      </c>
      <c r="M64" s="19">
        <f t="shared" si="12"/>
        <v>8.0400000000000013E-2</v>
      </c>
      <c r="N64" s="18">
        <v>0.45</v>
      </c>
      <c r="O64" s="18">
        <f t="shared" si="14"/>
        <v>2.7000000000000003E-2</v>
      </c>
      <c r="P64" s="18">
        <f t="shared" si="13"/>
        <v>0.10740000000000002</v>
      </c>
    </row>
    <row r="65" spans="1:16" x14ac:dyDescent="0.25">
      <c r="A65" s="1" t="s">
        <v>82</v>
      </c>
      <c r="B65" s="15">
        <v>1.34</v>
      </c>
      <c r="C65" s="16">
        <v>1.37</v>
      </c>
      <c r="D65" s="14">
        <v>2.94</v>
      </c>
      <c r="E65" s="14">
        <v>2.95</v>
      </c>
      <c r="F65" s="14">
        <v>2.98</v>
      </c>
      <c r="G65" s="14">
        <v>3.03</v>
      </c>
      <c r="H65" s="14">
        <f t="shared" si="7"/>
        <v>3.9463000000000008</v>
      </c>
      <c r="I65" s="14">
        <f t="shared" si="8"/>
        <v>4.1168500000000003</v>
      </c>
      <c r="J65" s="14">
        <f t="shared" si="9"/>
        <v>8.0631500000000003</v>
      </c>
      <c r="K65" s="14">
        <f t="shared" si="10"/>
        <v>1.2094725</v>
      </c>
      <c r="L65" s="18">
        <f t="shared" si="11"/>
        <v>2.71</v>
      </c>
      <c r="M65" s="19">
        <f t="shared" si="12"/>
        <v>8.1299999999999997E-2</v>
      </c>
      <c r="N65" s="18">
        <v>0.45</v>
      </c>
      <c r="O65" s="18">
        <f t="shared" si="14"/>
        <v>2.7000000000000003E-2</v>
      </c>
      <c r="P65" s="18">
        <f t="shared" si="13"/>
        <v>0.10830000000000001</v>
      </c>
    </row>
    <row r="66" spans="1:16" x14ac:dyDescent="0.25">
      <c r="A66" s="1" t="s">
        <v>83</v>
      </c>
      <c r="B66" s="15">
        <v>1.35</v>
      </c>
      <c r="C66" s="16">
        <v>1.36</v>
      </c>
      <c r="D66" s="14">
        <v>2.94</v>
      </c>
      <c r="E66" s="14">
        <v>3.04</v>
      </c>
      <c r="F66" s="14">
        <v>3.06</v>
      </c>
      <c r="G66" s="14">
        <v>3.12</v>
      </c>
      <c r="H66" s="14">
        <f t="shared" si="7"/>
        <v>4.0365000000000002</v>
      </c>
      <c r="I66" s="14">
        <f t="shared" si="8"/>
        <v>4.2023999999999999</v>
      </c>
      <c r="J66" s="14">
        <f t="shared" si="9"/>
        <v>8.238900000000001</v>
      </c>
      <c r="K66" s="14">
        <f t="shared" si="10"/>
        <v>1.235835</v>
      </c>
      <c r="L66" s="18">
        <f t="shared" si="11"/>
        <v>2.71</v>
      </c>
      <c r="M66" s="19">
        <f t="shared" si="12"/>
        <v>8.1299999999999997E-2</v>
      </c>
      <c r="N66" s="18">
        <v>0.45</v>
      </c>
      <c r="O66" s="18">
        <f t="shared" si="14"/>
        <v>2.7000000000000003E-2</v>
      </c>
      <c r="P66" s="18">
        <f t="shared" si="13"/>
        <v>0.10830000000000001</v>
      </c>
    </row>
    <row r="67" spans="1:16" x14ac:dyDescent="0.25">
      <c r="A67" s="11" t="s">
        <v>84</v>
      </c>
      <c r="B67" s="15">
        <v>1.35</v>
      </c>
      <c r="C67" s="16">
        <v>1.37</v>
      </c>
      <c r="D67" s="14">
        <v>2.96</v>
      </c>
      <c r="E67" s="14">
        <v>3.01</v>
      </c>
      <c r="F67" s="14">
        <v>2.99</v>
      </c>
      <c r="G67" s="14">
        <v>2.95</v>
      </c>
      <c r="H67" s="14">
        <f t="shared" si="7"/>
        <v>4.0297499999999999</v>
      </c>
      <c r="I67" s="14">
        <f t="shared" si="8"/>
        <v>4.0689000000000002</v>
      </c>
      <c r="J67" s="14">
        <f t="shared" si="9"/>
        <v>8.0986499999999992</v>
      </c>
      <c r="K67" s="14">
        <f t="shared" si="10"/>
        <v>1.2147974999999998</v>
      </c>
      <c r="L67" s="18">
        <f t="shared" si="11"/>
        <v>2.72</v>
      </c>
      <c r="M67" s="19">
        <f t="shared" si="12"/>
        <v>8.1600000000000006E-2</v>
      </c>
      <c r="N67" s="18">
        <v>0.45</v>
      </c>
      <c r="O67" s="18">
        <f t="shared" si="14"/>
        <v>2.7000000000000003E-2</v>
      </c>
      <c r="P67" s="18">
        <f t="shared" si="13"/>
        <v>0.1086</v>
      </c>
    </row>
    <row r="68" spans="1:16" x14ac:dyDescent="0.25">
      <c r="A68" s="1" t="s">
        <v>85</v>
      </c>
      <c r="B68" s="15">
        <v>1.36</v>
      </c>
      <c r="C68" s="16">
        <v>1.36</v>
      </c>
      <c r="D68" s="14">
        <v>2.97</v>
      </c>
      <c r="E68" s="14">
        <v>3.01</v>
      </c>
      <c r="F68" s="14">
        <v>3.02</v>
      </c>
      <c r="G68" s="14">
        <v>3.1</v>
      </c>
      <c r="H68" s="14">
        <f t="shared" si="7"/>
        <v>4.0664000000000007</v>
      </c>
      <c r="I68" s="14">
        <f t="shared" si="8"/>
        <v>4.1616</v>
      </c>
      <c r="J68" s="14">
        <f t="shared" si="9"/>
        <v>8.2280000000000015</v>
      </c>
      <c r="K68" s="14">
        <f t="shared" si="10"/>
        <v>1.2342000000000002</v>
      </c>
      <c r="L68" s="18">
        <f t="shared" si="11"/>
        <v>2.72</v>
      </c>
      <c r="M68" s="19">
        <f t="shared" si="12"/>
        <v>8.1600000000000006E-2</v>
      </c>
      <c r="N68" s="18">
        <v>0.45</v>
      </c>
      <c r="O68" s="18">
        <f t="shared" si="14"/>
        <v>2.7000000000000003E-2</v>
      </c>
      <c r="P68" s="18">
        <f t="shared" si="13"/>
        <v>0.1086</v>
      </c>
    </row>
    <row r="69" spans="1:16" x14ac:dyDescent="0.25">
      <c r="A69" s="1" t="s">
        <v>86</v>
      </c>
      <c r="B69" s="15">
        <v>1.36</v>
      </c>
      <c r="C69" s="16">
        <v>1.36</v>
      </c>
      <c r="D69" s="14">
        <v>3</v>
      </c>
      <c r="E69" s="14">
        <v>2.95</v>
      </c>
      <c r="F69" s="14">
        <v>2.97</v>
      </c>
      <c r="G69" s="14">
        <v>2.9</v>
      </c>
      <c r="H69" s="14">
        <f t="shared" ref="H69:H132" si="15">+(AVERAGE(D69,E69))*B69</f>
        <v>4.0460000000000003</v>
      </c>
      <c r="I69" s="14">
        <f t="shared" ref="I69:I132" si="16">+(AVERAGE(F69,G69))*C69</f>
        <v>3.9916000000000005</v>
      </c>
      <c r="J69" s="14">
        <f t="shared" ref="J69:J132" si="17">+H69+I69</f>
        <v>8.0376000000000012</v>
      </c>
      <c r="K69" s="14">
        <f t="shared" ref="K69:K132" si="18">+J69*0.15</f>
        <v>1.20564</v>
      </c>
      <c r="L69" s="18">
        <f t="shared" si="11"/>
        <v>2.72</v>
      </c>
      <c r="M69" s="19">
        <f t="shared" si="12"/>
        <v>8.1600000000000006E-2</v>
      </c>
      <c r="N69" s="18">
        <v>0.45</v>
      </c>
      <c r="O69" s="18">
        <f t="shared" si="14"/>
        <v>2.7000000000000003E-2</v>
      </c>
      <c r="P69" s="18">
        <f t="shared" si="13"/>
        <v>0.1086</v>
      </c>
    </row>
    <row r="70" spans="1:16" x14ac:dyDescent="0.25">
      <c r="A70" s="11" t="s">
        <v>87</v>
      </c>
      <c r="B70" s="15">
        <v>1.33</v>
      </c>
      <c r="C70" s="16">
        <v>1.34</v>
      </c>
      <c r="D70" s="14">
        <v>3.01</v>
      </c>
      <c r="E70" s="14">
        <v>3.04</v>
      </c>
      <c r="F70" s="14">
        <v>3.03</v>
      </c>
      <c r="G70" s="14">
        <v>3.08</v>
      </c>
      <c r="H70" s="14">
        <f t="shared" si="15"/>
        <v>4.02325</v>
      </c>
      <c r="I70" s="14">
        <f t="shared" si="16"/>
        <v>4.0937000000000001</v>
      </c>
      <c r="J70" s="14">
        <f t="shared" si="17"/>
        <v>8.1169499999999992</v>
      </c>
      <c r="K70" s="14">
        <f t="shared" si="18"/>
        <v>1.2175424999999997</v>
      </c>
      <c r="L70" s="18">
        <f t="shared" si="11"/>
        <v>2.67</v>
      </c>
      <c r="M70" s="19">
        <f t="shared" si="12"/>
        <v>8.0100000000000005E-2</v>
      </c>
      <c r="N70" s="18">
        <v>0.45</v>
      </c>
      <c r="O70" s="18">
        <f t="shared" si="14"/>
        <v>2.7000000000000003E-2</v>
      </c>
      <c r="P70" s="18">
        <f t="shared" si="13"/>
        <v>0.1071</v>
      </c>
    </row>
    <row r="71" spans="1:16" x14ac:dyDescent="0.25">
      <c r="A71" s="1" t="s">
        <v>88</v>
      </c>
      <c r="B71" s="15">
        <v>1.35</v>
      </c>
      <c r="C71" s="16">
        <v>1.34</v>
      </c>
      <c r="D71" s="14">
        <v>2.91</v>
      </c>
      <c r="E71" s="14">
        <v>2.93</v>
      </c>
      <c r="F71" s="14">
        <v>2.96</v>
      </c>
      <c r="G71" s="14">
        <v>2.99</v>
      </c>
      <c r="H71" s="14">
        <f t="shared" si="15"/>
        <v>3.9420000000000002</v>
      </c>
      <c r="I71" s="14">
        <f t="shared" si="16"/>
        <v>3.9865000000000004</v>
      </c>
      <c r="J71" s="14">
        <f t="shared" si="17"/>
        <v>7.9285000000000005</v>
      </c>
      <c r="K71" s="14">
        <f t="shared" si="18"/>
        <v>1.1892750000000001</v>
      </c>
      <c r="L71" s="18">
        <f t="shared" si="11"/>
        <v>2.6900000000000004</v>
      </c>
      <c r="M71" s="19">
        <f t="shared" si="12"/>
        <v>8.0700000000000008E-2</v>
      </c>
      <c r="N71" s="18">
        <v>0.45</v>
      </c>
      <c r="O71" s="18">
        <f t="shared" si="14"/>
        <v>2.7000000000000003E-2</v>
      </c>
      <c r="P71" s="18">
        <f t="shared" si="13"/>
        <v>0.10770000000000002</v>
      </c>
    </row>
    <row r="72" spans="1:16" x14ac:dyDescent="0.25">
      <c r="A72" s="1" t="s">
        <v>89</v>
      </c>
      <c r="B72" s="15">
        <v>1.35</v>
      </c>
      <c r="C72" s="16">
        <v>1.34</v>
      </c>
      <c r="D72" s="14">
        <v>2.9</v>
      </c>
      <c r="E72" s="14">
        <v>2.98</v>
      </c>
      <c r="F72" s="14">
        <v>2.99</v>
      </c>
      <c r="G72" s="14">
        <v>3.06</v>
      </c>
      <c r="H72" s="14">
        <f t="shared" si="15"/>
        <v>3.9690000000000003</v>
      </c>
      <c r="I72" s="14">
        <f t="shared" si="16"/>
        <v>4.0535000000000005</v>
      </c>
      <c r="J72" s="14">
        <f t="shared" si="17"/>
        <v>8.0225000000000009</v>
      </c>
      <c r="K72" s="14">
        <f t="shared" si="18"/>
        <v>1.2033750000000001</v>
      </c>
      <c r="L72" s="18">
        <f t="shared" si="11"/>
        <v>2.6900000000000004</v>
      </c>
      <c r="M72" s="19">
        <f t="shared" si="12"/>
        <v>8.0700000000000008E-2</v>
      </c>
      <c r="N72" s="18">
        <v>0.45</v>
      </c>
      <c r="O72" s="18">
        <f t="shared" si="14"/>
        <v>2.7000000000000003E-2</v>
      </c>
      <c r="P72" s="18">
        <f t="shared" si="13"/>
        <v>0.10770000000000002</v>
      </c>
    </row>
    <row r="73" spans="1:16" x14ac:dyDescent="0.25">
      <c r="A73" s="11" t="s">
        <v>90</v>
      </c>
      <c r="B73" s="15">
        <v>1.34</v>
      </c>
      <c r="C73" s="16">
        <v>1.35</v>
      </c>
      <c r="D73" s="14">
        <v>2.9</v>
      </c>
      <c r="E73" s="14">
        <v>2.95</v>
      </c>
      <c r="F73" s="14">
        <v>2.95</v>
      </c>
      <c r="G73" s="14">
        <v>3</v>
      </c>
      <c r="H73" s="14">
        <f t="shared" si="15"/>
        <v>3.9195000000000002</v>
      </c>
      <c r="I73" s="14">
        <f t="shared" si="16"/>
        <v>4.0162500000000003</v>
      </c>
      <c r="J73" s="14">
        <f t="shared" si="17"/>
        <v>7.9357500000000005</v>
      </c>
      <c r="K73" s="14">
        <f t="shared" si="18"/>
        <v>1.1903625</v>
      </c>
      <c r="L73" s="18">
        <f t="shared" si="11"/>
        <v>2.6900000000000004</v>
      </c>
      <c r="M73" s="19">
        <f t="shared" si="12"/>
        <v>8.0700000000000008E-2</v>
      </c>
      <c r="N73" s="18">
        <v>0.45</v>
      </c>
      <c r="O73" s="18">
        <f t="shared" si="14"/>
        <v>2.7000000000000003E-2</v>
      </c>
      <c r="P73" s="18">
        <f t="shared" si="13"/>
        <v>0.10770000000000002</v>
      </c>
    </row>
    <row r="74" spans="1:16" x14ac:dyDescent="0.25">
      <c r="A74" s="1" t="s">
        <v>91</v>
      </c>
      <c r="B74" s="15">
        <v>1.35</v>
      </c>
      <c r="C74" s="16">
        <v>1.35</v>
      </c>
      <c r="D74" s="14">
        <v>2.9</v>
      </c>
      <c r="E74" s="14">
        <v>2.97</v>
      </c>
      <c r="F74" s="14">
        <v>2.99</v>
      </c>
      <c r="G74" s="14">
        <v>3.03</v>
      </c>
      <c r="H74" s="14">
        <f t="shared" si="15"/>
        <v>3.9622500000000005</v>
      </c>
      <c r="I74" s="14">
        <f t="shared" si="16"/>
        <v>4.0635000000000003</v>
      </c>
      <c r="J74" s="14">
        <f t="shared" si="17"/>
        <v>8.0257500000000004</v>
      </c>
      <c r="K74" s="14">
        <f t="shared" si="18"/>
        <v>1.2038625000000001</v>
      </c>
      <c r="L74" s="18">
        <f t="shared" si="11"/>
        <v>2.7</v>
      </c>
      <c r="M74" s="19">
        <f t="shared" si="12"/>
        <v>8.1000000000000016E-2</v>
      </c>
      <c r="N74" s="18">
        <v>0.45</v>
      </c>
      <c r="O74" s="18">
        <f t="shared" si="14"/>
        <v>2.7000000000000003E-2</v>
      </c>
      <c r="P74" s="18">
        <f t="shared" si="13"/>
        <v>0.10800000000000001</v>
      </c>
    </row>
    <row r="75" spans="1:16" x14ac:dyDescent="0.25">
      <c r="A75" s="1" t="s">
        <v>92</v>
      </c>
      <c r="B75" s="15">
        <v>1.34</v>
      </c>
      <c r="C75" s="16">
        <v>1.35</v>
      </c>
      <c r="D75" s="14">
        <v>2.88</v>
      </c>
      <c r="E75" s="14">
        <v>2.99</v>
      </c>
      <c r="F75" s="14">
        <v>3.04</v>
      </c>
      <c r="G75" s="14">
        <v>3.16</v>
      </c>
      <c r="H75" s="14">
        <f t="shared" si="15"/>
        <v>3.9329000000000005</v>
      </c>
      <c r="I75" s="14">
        <f t="shared" si="16"/>
        <v>4.1850000000000005</v>
      </c>
      <c r="J75" s="14">
        <f t="shared" si="17"/>
        <v>8.1179000000000006</v>
      </c>
      <c r="K75" s="14">
        <f t="shared" si="18"/>
        <v>1.2176850000000001</v>
      </c>
      <c r="L75" s="18">
        <f t="shared" si="11"/>
        <v>2.6900000000000004</v>
      </c>
      <c r="M75" s="19">
        <f t="shared" si="12"/>
        <v>8.0700000000000008E-2</v>
      </c>
      <c r="N75" s="18">
        <v>0.45</v>
      </c>
      <c r="O75" s="18">
        <f t="shared" si="14"/>
        <v>2.7000000000000003E-2</v>
      </c>
      <c r="P75" s="18">
        <f t="shared" si="13"/>
        <v>0.10770000000000002</v>
      </c>
    </row>
    <row r="76" spans="1:16" x14ac:dyDescent="0.25">
      <c r="A76" s="11" t="s">
        <v>93</v>
      </c>
      <c r="B76" s="15">
        <v>1.31</v>
      </c>
      <c r="C76" s="16">
        <v>1.34</v>
      </c>
      <c r="D76" s="14">
        <v>2.94</v>
      </c>
      <c r="E76" s="14">
        <v>3</v>
      </c>
      <c r="F76" s="14">
        <v>3.02</v>
      </c>
      <c r="G76" s="14">
        <v>3.06</v>
      </c>
      <c r="H76" s="14">
        <f t="shared" si="15"/>
        <v>3.8906999999999998</v>
      </c>
      <c r="I76" s="14">
        <f t="shared" si="16"/>
        <v>4.0735999999999999</v>
      </c>
      <c r="J76" s="14">
        <f t="shared" si="17"/>
        <v>7.9642999999999997</v>
      </c>
      <c r="K76" s="14">
        <f t="shared" si="18"/>
        <v>1.194645</v>
      </c>
      <c r="L76" s="18">
        <f t="shared" si="11"/>
        <v>2.6500000000000004</v>
      </c>
      <c r="M76" s="19">
        <f t="shared" si="12"/>
        <v>7.9500000000000015E-2</v>
      </c>
      <c r="N76" s="18">
        <v>0.45</v>
      </c>
      <c r="O76" s="18">
        <f t="shared" si="14"/>
        <v>2.7000000000000003E-2</v>
      </c>
      <c r="P76" s="18">
        <f t="shared" si="13"/>
        <v>0.10650000000000001</v>
      </c>
    </row>
    <row r="77" spans="1:16" x14ac:dyDescent="0.25">
      <c r="A77" s="1" t="s">
        <v>94</v>
      </c>
      <c r="B77" s="15">
        <v>1.34</v>
      </c>
      <c r="C77" s="16">
        <v>1.33</v>
      </c>
      <c r="D77" s="14">
        <v>2.9</v>
      </c>
      <c r="E77" s="14">
        <v>2.97</v>
      </c>
      <c r="F77" s="14">
        <v>2.97</v>
      </c>
      <c r="G77" s="14">
        <v>3.01</v>
      </c>
      <c r="H77" s="14">
        <f t="shared" si="15"/>
        <v>3.9329000000000005</v>
      </c>
      <c r="I77" s="14">
        <f t="shared" si="16"/>
        <v>3.9767000000000006</v>
      </c>
      <c r="J77" s="14">
        <f t="shared" si="17"/>
        <v>7.9096000000000011</v>
      </c>
      <c r="K77" s="14">
        <f t="shared" si="18"/>
        <v>1.1864400000000002</v>
      </c>
      <c r="L77" s="18">
        <f t="shared" si="11"/>
        <v>2.67</v>
      </c>
      <c r="M77" s="19">
        <f t="shared" si="12"/>
        <v>8.0100000000000005E-2</v>
      </c>
      <c r="N77" s="18">
        <v>0.45</v>
      </c>
      <c r="O77" s="18">
        <f t="shared" si="14"/>
        <v>2.7000000000000003E-2</v>
      </c>
      <c r="P77" s="18">
        <f t="shared" si="13"/>
        <v>0.1071</v>
      </c>
    </row>
    <row r="78" spans="1:16" x14ac:dyDescent="0.25">
      <c r="A78" s="1" t="s">
        <v>95</v>
      </c>
      <c r="B78" s="15">
        <v>1.33</v>
      </c>
      <c r="C78" s="16">
        <v>1.35</v>
      </c>
      <c r="D78" s="14">
        <v>2.98</v>
      </c>
      <c r="E78" s="14">
        <v>3</v>
      </c>
      <c r="F78" s="14">
        <v>3.01</v>
      </c>
      <c r="G78" s="14">
        <v>3</v>
      </c>
      <c r="H78" s="14">
        <f t="shared" si="15"/>
        <v>3.9767000000000006</v>
      </c>
      <c r="I78" s="14">
        <f t="shared" si="16"/>
        <v>4.0567500000000001</v>
      </c>
      <c r="J78" s="14">
        <f t="shared" si="17"/>
        <v>8.0334500000000002</v>
      </c>
      <c r="K78" s="14">
        <f t="shared" si="18"/>
        <v>1.2050175000000001</v>
      </c>
      <c r="L78" s="18">
        <f t="shared" si="11"/>
        <v>2.68</v>
      </c>
      <c r="M78" s="19">
        <f t="shared" si="12"/>
        <v>8.0400000000000013E-2</v>
      </c>
      <c r="N78" s="18">
        <v>0.45</v>
      </c>
      <c r="O78" s="18">
        <f t="shared" si="14"/>
        <v>2.7000000000000003E-2</v>
      </c>
      <c r="P78" s="18">
        <f t="shared" si="13"/>
        <v>0.10740000000000002</v>
      </c>
    </row>
    <row r="79" spans="1:16" x14ac:dyDescent="0.25">
      <c r="A79" s="11" t="s">
        <v>96</v>
      </c>
      <c r="B79" s="15">
        <v>1.34</v>
      </c>
      <c r="C79" s="16">
        <v>1.36</v>
      </c>
      <c r="D79" s="14">
        <v>3.09</v>
      </c>
      <c r="E79" s="14">
        <v>3.03</v>
      </c>
      <c r="F79" s="14">
        <v>3.02</v>
      </c>
      <c r="G79" s="14">
        <v>2.96</v>
      </c>
      <c r="H79" s="14">
        <f t="shared" si="15"/>
        <v>4.1003999999999996</v>
      </c>
      <c r="I79" s="14">
        <f t="shared" si="16"/>
        <v>4.0664000000000007</v>
      </c>
      <c r="J79" s="14">
        <f t="shared" si="17"/>
        <v>8.1668000000000003</v>
      </c>
      <c r="K79" s="14">
        <f t="shared" si="18"/>
        <v>1.22502</v>
      </c>
      <c r="L79" s="18">
        <f t="shared" si="11"/>
        <v>2.7</v>
      </c>
      <c r="M79" s="19">
        <f t="shared" si="12"/>
        <v>8.1000000000000016E-2</v>
      </c>
      <c r="N79" s="18">
        <v>0.45</v>
      </c>
      <c r="O79" s="18">
        <f t="shared" si="14"/>
        <v>2.7000000000000003E-2</v>
      </c>
      <c r="P79" s="18">
        <f t="shared" si="13"/>
        <v>0.10800000000000001</v>
      </c>
    </row>
    <row r="80" spans="1:16" x14ac:dyDescent="0.25">
      <c r="A80" s="1" t="s">
        <v>97</v>
      </c>
      <c r="B80" s="15">
        <v>1.35</v>
      </c>
      <c r="C80" s="16">
        <v>1.35</v>
      </c>
      <c r="D80" s="14">
        <v>3</v>
      </c>
      <c r="E80" s="14">
        <v>2.99</v>
      </c>
      <c r="F80" s="14">
        <v>2.99</v>
      </c>
      <c r="G80" s="14">
        <v>2.97</v>
      </c>
      <c r="H80" s="14">
        <f t="shared" si="15"/>
        <v>4.0432500000000005</v>
      </c>
      <c r="I80" s="14">
        <f t="shared" si="16"/>
        <v>4.0230000000000006</v>
      </c>
      <c r="J80" s="14">
        <f t="shared" si="17"/>
        <v>8.0662500000000001</v>
      </c>
      <c r="K80" s="14">
        <f t="shared" si="18"/>
        <v>1.2099374999999999</v>
      </c>
      <c r="L80" s="18">
        <f t="shared" si="11"/>
        <v>2.7</v>
      </c>
      <c r="M80" s="19">
        <f t="shared" si="12"/>
        <v>8.1000000000000016E-2</v>
      </c>
      <c r="N80" s="18">
        <v>0.45</v>
      </c>
      <c r="O80" s="18">
        <f t="shared" si="14"/>
        <v>2.7000000000000003E-2</v>
      </c>
      <c r="P80" s="18">
        <f t="shared" si="13"/>
        <v>0.10800000000000001</v>
      </c>
    </row>
    <row r="81" spans="1:16" x14ac:dyDescent="0.25">
      <c r="A81" s="1" t="s">
        <v>98</v>
      </c>
      <c r="B81" s="15">
        <v>1.8</v>
      </c>
      <c r="C81" s="16">
        <v>1.8</v>
      </c>
      <c r="D81" s="14">
        <v>2.99</v>
      </c>
      <c r="E81" s="14">
        <v>3.02</v>
      </c>
      <c r="F81" s="14">
        <v>3.02</v>
      </c>
      <c r="G81" s="14">
        <v>3.03</v>
      </c>
      <c r="H81" s="14">
        <f t="shared" si="15"/>
        <v>5.4089999999999998</v>
      </c>
      <c r="I81" s="14">
        <f t="shared" si="16"/>
        <v>5.4450000000000003</v>
      </c>
      <c r="J81" s="14">
        <f t="shared" si="17"/>
        <v>10.853999999999999</v>
      </c>
      <c r="K81" s="14">
        <f t="shared" si="18"/>
        <v>1.6280999999999999</v>
      </c>
      <c r="L81" s="18">
        <f t="shared" si="11"/>
        <v>3.6</v>
      </c>
      <c r="M81" s="19">
        <f t="shared" si="12"/>
        <v>0.10800000000000001</v>
      </c>
      <c r="N81" s="18"/>
      <c r="O81" s="18"/>
      <c r="P81" s="18">
        <f t="shared" si="13"/>
        <v>0.10800000000000001</v>
      </c>
    </row>
    <row r="82" spans="1:16" x14ac:dyDescent="0.25">
      <c r="A82" s="11" t="s">
        <v>99</v>
      </c>
      <c r="B82" s="15">
        <v>2.2999999999999998</v>
      </c>
      <c r="C82" s="16">
        <v>2.35</v>
      </c>
      <c r="D82" s="14">
        <v>2.95</v>
      </c>
      <c r="E82" s="14">
        <v>2.98</v>
      </c>
      <c r="F82" s="14">
        <v>2.98</v>
      </c>
      <c r="G82" s="14">
        <v>3.07</v>
      </c>
      <c r="H82" s="14">
        <f t="shared" si="15"/>
        <v>6.8194999999999988</v>
      </c>
      <c r="I82" s="14">
        <f t="shared" si="16"/>
        <v>7.1087499999999997</v>
      </c>
      <c r="J82" s="14">
        <f t="shared" si="17"/>
        <v>13.928249999999998</v>
      </c>
      <c r="K82" s="14">
        <f t="shared" si="18"/>
        <v>2.0892374999999999</v>
      </c>
      <c r="L82" s="18">
        <f t="shared" si="11"/>
        <v>4.6500000000000004</v>
      </c>
      <c r="M82" s="19">
        <f t="shared" si="12"/>
        <v>0.13950000000000001</v>
      </c>
      <c r="N82" s="18"/>
      <c r="O82" s="18"/>
      <c r="P82" s="18">
        <f t="shared" si="13"/>
        <v>0.13950000000000001</v>
      </c>
    </row>
    <row r="83" spans="1:16" x14ac:dyDescent="0.25">
      <c r="A83" s="1" t="s">
        <v>100</v>
      </c>
      <c r="B83" s="15">
        <f>+(2.8+3.08)/2</f>
        <v>2.94</v>
      </c>
      <c r="C83" s="16">
        <f>+AVERAGE(1.85,2.28)</f>
        <v>2.0649999999999999</v>
      </c>
      <c r="D83" s="14">
        <v>3</v>
      </c>
      <c r="E83" s="14">
        <v>2.93</v>
      </c>
      <c r="F83" s="14">
        <v>2.93</v>
      </c>
      <c r="G83" s="14">
        <v>2.87</v>
      </c>
      <c r="H83" s="14">
        <f t="shared" si="15"/>
        <v>8.7171000000000003</v>
      </c>
      <c r="I83" s="14">
        <f t="shared" si="16"/>
        <v>5.9885000000000002</v>
      </c>
      <c r="J83" s="14">
        <f t="shared" si="17"/>
        <v>14.7056</v>
      </c>
      <c r="K83" s="14">
        <f t="shared" si="18"/>
        <v>2.2058399999999998</v>
      </c>
      <c r="L83" s="18">
        <f>2.8+1.85</f>
        <v>4.6500000000000004</v>
      </c>
      <c r="M83" s="19">
        <f t="shared" si="12"/>
        <v>0.13950000000000001</v>
      </c>
      <c r="N83" s="18"/>
      <c r="O83" s="18"/>
      <c r="P83" s="18">
        <f t="shared" si="13"/>
        <v>0.13950000000000001</v>
      </c>
    </row>
    <row r="84" spans="1:16" x14ac:dyDescent="0.25">
      <c r="A84" s="1" t="s">
        <v>101</v>
      </c>
      <c r="B84" s="15">
        <f>+(3.1+3.14)/2</f>
        <v>3.12</v>
      </c>
      <c r="C84" s="16">
        <f>+(2.31+2.39)/2</f>
        <v>2.35</v>
      </c>
      <c r="D84" s="14">
        <v>3.16</v>
      </c>
      <c r="E84" s="14">
        <v>2.96</v>
      </c>
      <c r="F84" s="14">
        <v>2.96</v>
      </c>
      <c r="G84" s="14">
        <v>2.84</v>
      </c>
      <c r="H84" s="14">
        <f t="shared" si="15"/>
        <v>9.5472000000000001</v>
      </c>
      <c r="I84" s="14">
        <f t="shared" si="16"/>
        <v>6.8150000000000004</v>
      </c>
      <c r="J84" s="14">
        <f t="shared" si="17"/>
        <v>16.362200000000001</v>
      </c>
      <c r="K84" s="14">
        <f t="shared" si="18"/>
        <v>2.4543300000000001</v>
      </c>
      <c r="L84" s="18">
        <f t="shared" si="11"/>
        <v>5.4700000000000006</v>
      </c>
      <c r="M84" s="19">
        <f t="shared" si="12"/>
        <v>0.16410000000000002</v>
      </c>
      <c r="N84" s="18"/>
      <c r="O84" s="18"/>
      <c r="P84" s="18">
        <f t="shared" si="13"/>
        <v>0.16410000000000002</v>
      </c>
    </row>
    <row r="85" spans="1:16" x14ac:dyDescent="0.25">
      <c r="A85" s="11" t="s">
        <v>102</v>
      </c>
      <c r="B85" s="15">
        <f>+(3.15+3.03)/2</f>
        <v>3.09</v>
      </c>
      <c r="C85" s="16">
        <f>+(2.4+2.45)/2</f>
        <v>2.4249999999999998</v>
      </c>
      <c r="D85" s="14">
        <v>3.13</v>
      </c>
      <c r="E85" s="14">
        <v>3.04</v>
      </c>
      <c r="F85" s="14">
        <v>3.04</v>
      </c>
      <c r="G85" s="14">
        <v>2.89</v>
      </c>
      <c r="H85" s="14">
        <f t="shared" si="15"/>
        <v>9.5326500000000003</v>
      </c>
      <c r="I85" s="14">
        <f t="shared" si="16"/>
        <v>7.1901249999999992</v>
      </c>
      <c r="J85" s="14">
        <f t="shared" si="17"/>
        <v>16.722774999999999</v>
      </c>
      <c r="K85" s="14">
        <f t="shared" si="18"/>
        <v>2.5084162499999998</v>
      </c>
      <c r="L85" s="18">
        <f t="shared" si="11"/>
        <v>5.5149999999999997</v>
      </c>
      <c r="M85" s="19">
        <f t="shared" si="12"/>
        <v>0.16544999999999999</v>
      </c>
      <c r="N85" s="18"/>
      <c r="O85" s="18"/>
      <c r="P85" s="18">
        <f t="shared" si="13"/>
        <v>0.16544999999999999</v>
      </c>
    </row>
    <row r="86" spans="1:16" x14ac:dyDescent="0.25">
      <c r="A86" s="1" t="s">
        <v>103</v>
      </c>
      <c r="B86" s="15">
        <f>+AVERAGE(2.97,2.68)</f>
        <v>2.8250000000000002</v>
      </c>
      <c r="C86" s="16">
        <f>+AVERAGE(2.49,2.72)</f>
        <v>2.6050000000000004</v>
      </c>
      <c r="D86" s="14">
        <f>2.76+0.18</f>
        <v>2.94</v>
      </c>
      <c r="E86" s="14">
        <f>2.81+0.2</f>
        <v>3.0100000000000002</v>
      </c>
      <c r="F86" s="14">
        <v>3.01</v>
      </c>
      <c r="G86" s="14">
        <v>3.03</v>
      </c>
      <c r="H86" s="14">
        <f t="shared" si="15"/>
        <v>8.4043749999999999</v>
      </c>
      <c r="I86" s="14">
        <f t="shared" si="16"/>
        <v>7.8670999999999998</v>
      </c>
      <c r="J86" s="14">
        <f t="shared" si="17"/>
        <v>16.271474999999999</v>
      </c>
      <c r="K86" s="14">
        <f t="shared" si="18"/>
        <v>2.4407212499999997</v>
      </c>
      <c r="L86" s="18">
        <f t="shared" si="11"/>
        <v>5.4300000000000006</v>
      </c>
      <c r="M86" s="19">
        <f t="shared" si="12"/>
        <v>0.16290000000000004</v>
      </c>
      <c r="N86" s="18"/>
      <c r="O86" s="18"/>
      <c r="P86" s="18">
        <f t="shared" si="13"/>
        <v>0.16290000000000004</v>
      </c>
    </row>
    <row r="87" spans="1:16" x14ac:dyDescent="0.25">
      <c r="A87" s="1" t="s">
        <v>104</v>
      </c>
      <c r="B87" s="15">
        <f>+AVERAGE(2.69,2.72)</f>
        <v>2.7050000000000001</v>
      </c>
      <c r="C87" s="15">
        <f>+AVERAGE(2.72,2.68)</f>
        <v>2.7</v>
      </c>
      <c r="D87" s="14">
        <v>3.17</v>
      </c>
      <c r="E87" s="14">
        <v>2.97</v>
      </c>
      <c r="F87" s="14">
        <v>2.97</v>
      </c>
      <c r="G87" s="14">
        <v>2.75</v>
      </c>
      <c r="H87" s="14">
        <f t="shared" si="15"/>
        <v>8.3043500000000012</v>
      </c>
      <c r="I87" s="14">
        <f t="shared" si="16"/>
        <v>7.7220000000000013</v>
      </c>
      <c r="J87" s="14">
        <f t="shared" si="17"/>
        <v>16.026350000000001</v>
      </c>
      <c r="K87" s="14">
        <f t="shared" si="18"/>
        <v>2.4039524999999999</v>
      </c>
      <c r="L87" s="18">
        <f t="shared" si="11"/>
        <v>5.4050000000000002</v>
      </c>
      <c r="M87" s="19">
        <f t="shared" si="12"/>
        <v>0.16215000000000002</v>
      </c>
      <c r="N87" s="18"/>
      <c r="O87" s="18"/>
      <c r="P87" s="18">
        <f t="shared" si="13"/>
        <v>0.16215000000000002</v>
      </c>
    </row>
    <row r="88" spans="1:16" x14ac:dyDescent="0.25">
      <c r="A88" s="11" t="s">
        <v>105</v>
      </c>
      <c r="B88" s="15">
        <f>+AVERAGE(2.73,2.76)</f>
        <v>2.7450000000000001</v>
      </c>
      <c r="C88" s="15">
        <f>+AVERAGE(2.68,2.69)</f>
        <v>2.6850000000000001</v>
      </c>
      <c r="D88" s="14">
        <v>3.23</v>
      </c>
      <c r="E88" s="14">
        <v>3.08</v>
      </c>
      <c r="F88" s="14">
        <v>3.08</v>
      </c>
      <c r="G88" s="14">
        <v>3.03</v>
      </c>
      <c r="H88" s="14">
        <f t="shared" si="15"/>
        <v>8.6604750000000017</v>
      </c>
      <c r="I88" s="14">
        <f t="shared" si="16"/>
        <v>8.2026749999999993</v>
      </c>
      <c r="J88" s="14">
        <f t="shared" si="17"/>
        <v>16.863150000000001</v>
      </c>
      <c r="K88" s="14">
        <f t="shared" si="18"/>
        <v>2.5294725000000002</v>
      </c>
      <c r="L88" s="18">
        <f t="shared" si="11"/>
        <v>5.43</v>
      </c>
      <c r="M88" s="19">
        <f t="shared" si="12"/>
        <v>0.16289999999999999</v>
      </c>
      <c r="N88" s="18"/>
      <c r="O88" s="18"/>
      <c r="P88" s="18">
        <f t="shared" si="13"/>
        <v>0.16289999999999999</v>
      </c>
    </row>
    <row r="89" spans="1:16" x14ac:dyDescent="0.25">
      <c r="A89" s="1" t="s">
        <v>106</v>
      </c>
      <c r="B89" s="15">
        <f>+AVERAGE(2.7,2.3)</f>
        <v>2.5</v>
      </c>
      <c r="C89" s="15">
        <f>+AVERAGE(2.68,2.69)</f>
        <v>2.6850000000000001</v>
      </c>
      <c r="D89" s="14">
        <v>3</v>
      </c>
      <c r="E89" s="14">
        <v>2.96</v>
      </c>
      <c r="F89" s="14">
        <v>2.96</v>
      </c>
      <c r="G89" s="14">
        <v>2.84</v>
      </c>
      <c r="H89" s="14">
        <f t="shared" si="15"/>
        <v>7.45</v>
      </c>
      <c r="I89" s="14">
        <f t="shared" si="16"/>
        <v>7.7865000000000002</v>
      </c>
      <c r="J89" s="14">
        <f t="shared" si="17"/>
        <v>15.236499999999999</v>
      </c>
      <c r="K89" s="14">
        <f t="shared" si="18"/>
        <v>2.2854749999999999</v>
      </c>
      <c r="L89" s="18">
        <f t="shared" si="11"/>
        <v>5.1850000000000005</v>
      </c>
      <c r="M89" s="19">
        <f t="shared" si="12"/>
        <v>0.15555000000000002</v>
      </c>
      <c r="N89" s="18"/>
      <c r="O89" s="18"/>
      <c r="P89" s="18">
        <f t="shared" si="13"/>
        <v>0.15555000000000002</v>
      </c>
    </row>
    <row r="90" spans="1:16" x14ac:dyDescent="0.25">
      <c r="A90" s="1" t="s">
        <v>107</v>
      </c>
      <c r="B90" s="15">
        <f>+AVERAGE(2.26,1.8)</f>
        <v>2.0299999999999998</v>
      </c>
      <c r="C90" s="15">
        <f>+AVERAGE(2.3,1.88)</f>
        <v>2.09</v>
      </c>
      <c r="D90" s="14">
        <v>3.07</v>
      </c>
      <c r="E90" s="14">
        <v>2.98</v>
      </c>
      <c r="F90" s="14">
        <v>2.98</v>
      </c>
      <c r="G90" s="14">
        <v>2.93</v>
      </c>
      <c r="H90" s="14">
        <f>+(AVERAGE(D90,E90))*C90</f>
        <v>6.3222499999999995</v>
      </c>
      <c r="I90" s="14">
        <f t="shared" si="16"/>
        <v>6.1759499999999994</v>
      </c>
      <c r="J90" s="14">
        <f t="shared" si="17"/>
        <v>12.498199999999999</v>
      </c>
      <c r="K90" s="14">
        <f t="shared" si="18"/>
        <v>1.8747299999999998</v>
      </c>
      <c r="L90" s="18">
        <f>2.26+2.3</f>
        <v>4.5599999999999996</v>
      </c>
      <c r="M90" s="19">
        <f t="shared" si="12"/>
        <v>0.1368</v>
      </c>
      <c r="N90" s="18"/>
      <c r="O90" s="18"/>
      <c r="P90" s="18">
        <f t="shared" si="13"/>
        <v>0.1368</v>
      </c>
    </row>
    <row r="91" spans="1:16" x14ac:dyDescent="0.25">
      <c r="A91" s="11" t="s">
        <v>108</v>
      </c>
      <c r="B91" s="15">
        <v>1.79</v>
      </c>
      <c r="C91" s="16">
        <v>1.84</v>
      </c>
      <c r="D91" s="14">
        <v>3.08</v>
      </c>
      <c r="E91" s="14">
        <v>3</v>
      </c>
      <c r="F91" s="14">
        <v>3</v>
      </c>
      <c r="G91" s="14">
        <v>2.93</v>
      </c>
      <c r="H91" s="14">
        <f t="shared" si="15"/>
        <v>5.4416000000000002</v>
      </c>
      <c r="I91" s="14">
        <f t="shared" si="16"/>
        <v>5.4555999999999996</v>
      </c>
      <c r="J91" s="14">
        <f t="shared" si="17"/>
        <v>10.8972</v>
      </c>
      <c r="K91" s="14">
        <f t="shared" si="18"/>
        <v>1.6345799999999999</v>
      </c>
      <c r="L91" s="18">
        <f t="shared" si="11"/>
        <v>3.63</v>
      </c>
      <c r="M91" s="19">
        <f t="shared" si="12"/>
        <v>0.1089</v>
      </c>
      <c r="N91" s="18"/>
      <c r="O91" s="18"/>
      <c r="P91" s="18">
        <f t="shared" si="13"/>
        <v>0.1089</v>
      </c>
    </row>
    <row r="92" spans="1:16" ht="13.5" customHeight="1" x14ac:dyDescent="0.25">
      <c r="A92" s="1" t="s">
        <v>109</v>
      </c>
      <c r="B92" s="15">
        <f>+AVERAGE(1.79,1.32)</f>
        <v>1.5550000000000002</v>
      </c>
      <c r="C92" s="16">
        <v>1.82</v>
      </c>
      <c r="D92" s="14">
        <v>3.01</v>
      </c>
      <c r="E92" s="14">
        <v>2.98</v>
      </c>
      <c r="F92" s="14">
        <v>2.98</v>
      </c>
      <c r="G92" s="14">
        <v>2.99</v>
      </c>
      <c r="H92" s="14">
        <f t="shared" si="15"/>
        <v>4.6572250000000004</v>
      </c>
      <c r="I92" s="14">
        <f t="shared" si="16"/>
        <v>5.4327000000000005</v>
      </c>
      <c r="J92" s="14">
        <f t="shared" si="17"/>
        <v>10.089925000000001</v>
      </c>
      <c r="K92" s="14">
        <f t="shared" si="18"/>
        <v>1.51348875</v>
      </c>
      <c r="L92" s="18">
        <f>1.79+1.83</f>
        <v>3.62</v>
      </c>
      <c r="M92" s="19">
        <f t="shared" si="12"/>
        <v>0.10860000000000002</v>
      </c>
      <c r="N92" s="18"/>
      <c r="O92" s="18"/>
      <c r="P92" s="18">
        <f t="shared" si="13"/>
        <v>0.10860000000000002</v>
      </c>
    </row>
    <row r="93" spans="1:16" x14ac:dyDescent="0.25">
      <c r="A93" s="1" t="s">
        <v>110</v>
      </c>
      <c r="B93" s="15">
        <f>+AVERAGE(1.37,1.36)</f>
        <v>1.3650000000000002</v>
      </c>
      <c r="C93" s="16">
        <v>1.8</v>
      </c>
      <c r="D93" s="14">
        <v>2.9</v>
      </c>
      <c r="E93" s="14">
        <v>2.96</v>
      </c>
      <c r="F93" s="14">
        <v>2.96</v>
      </c>
      <c r="G93" s="14">
        <v>2.99</v>
      </c>
      <c r="H93" s="14">
        <f t="shared" si="15"/>
        <v>3.9994500000000004</v>
      </c>
      <c r="I93" s="14">
        <f t="shared" si="16"/>
        <v>5.3550000000000004</v>
      </c>
      <c r="J93" s="14">
        <f t="shared" si="17"/>
        <v>9.3544499999999999</v>
      </c>
      <c r="K93" s="14">
        <f t="shared" si="18"/>
        <v>1.4031674999999999</v>
      </c>
      <c r="L93" s="18">
        <f t="shared" si="11"/>
        <v>3.165</v>
      </c>
      <c r="M93" s="19">
        <f t="shared" si="12"/>
        <v>9.4950000000000007E-2</v>
      </c>
      <c r="N93" s="18">
        <v>0.45</v>
      </c>
      <c r="O93" s="18">
        <f t="shared" si="14"/>
        <v>2.7000000000000003E-2</v>
      </c>
      <c r="P93" s="18">
        <f t="shared" si="13"/>
        <v>0.12195</v>
      </c>
    </row>
    <row r="94" spans="1:16" x14ac:dyDescent="0.25">
      <c r="A94" s="11" t="s">
        <v>111</v>
      </c>
      <c r="B94" s="15">
        <v>1.36</v>
      </c>
      <c r="C94" s="16">
        <v>1.81</v>
      </c>
      <c r="D94" s="14">
        <v>3.07</v>
      </c>
      <c r="E94" s="14">
        <v>3.05</v>
      </c>
      <c r="F94" s="14">
        <v>3.05</v>
      </c>
      <c r="G94" s="14">
        <v>2.95</v>
      </c>
      <c r="H94" s="14">
        <f t="shared" si="15"/>
        <v>4.1616</v>
      </c>
      <c r="I94" s="14">
        <f t="shared" si="16"/>
        <v>5.43</v>
      </c>
      <c r="J94" s="14">
        <f t="shared" si="17"/>
        <v>9.5915999999999997</v>
      </c>
      <c r="K94" s="14">
        <f t="shared" si="18"/>
        <v>1.4387399999999999</v>
      </c>
      <c r="L94" s="18">
        <f t="shared" si="11"/>
        <v>3.17</v>
      </c>
      <c r="M94" s="19">
        <f t="shared" si="12"/>
        <v>9.5100000000000004E-2</v>
      </c>
      <c r="N94" s="18">
        <v>0.45</v>
      </c>
      <c r="O94" s="18">
        <f t="shared" si="14"/>
        <v>2.7000000000000003E-2</v>
      </c>
      <c r="P94" s="18">
        <f t="shared" si="13"/>
        <v>0.12210000000000001</v>
      </c>
    </row>
    <row r="95" spans="1:16" x14ac:dyDescent="0.25">
      <c r="A95" s="1" t="s">
        <v>112</v>
      </c>
      <c r="B95" s="15">
        <v>1.35</v>
      </c>
      <c r="C95" s="16">
        <v>1.81</v>
      </c>
      <c r="D95" s="14">
        <v>3.01</v>
      </c>
      <c r="E95" s="14">
        <v>3</v>
      </c>
      <c r="F95" s="14">
        <v>3</v>
      </c>
      <c r="G95" s="14">
        <v>2.99</v>
      </c>
      <c r="H95" s="14">
        <f t="shared" si="15"/>
        <v>4.0567500000000001</v>
      </c>
      <c r="I95" s="14">
        <f t="shared" si="16"/>
        <v>5.4209500000000004</v>
      </c>
      <c r="J95" s="14">
        <f t="shared" si="17"/>
        <v>9.4777000000000005</v>
      </c>
      <c r="K95" s="14">
        <f t="shared" si="18"/>
        <v>1.4216550000000001</v>
      </c>
      <c r="L95" s="18">
        <f t="shared" si="11"/>
        <v>3.16</v>
      </c>
      <c r="M95" s="19">
        <f t="shared" si="12"/>
        <v>9.4799999999999995E-2</v>
      </c>
      <c r="N95" s="18">
        <v>0.45</v>
      </c>
      <c r="O95" s="18">
        <f t="shared" si="14"/>
        <v>2.7000000000000003E-2</v>
      </c>
      <c r="P95" s="18">
        <f t="shared" si="13"/>
        <v>0.12179999999999999</v>
      </c>
    </row>
    <row r="96" spans="1:16" x14ac:dyDescent="0.25">
      <c r="A96" s="1" t="s">
        <v>113</v>
      </c>
      <c r="B96" s="15">
        <v>1.36</v>
      </c>
      <c r="C96" s="16">
        <v>1.8</v>
      </c>
      <c r="D96" s="14">
        <v>3.01</v>
      </c>
      <c r="E96" s="14">
        <v>3</v>
      </c>
      <c r="F96" s="14">
        <v>3</v>
      </c>
      <c r="G96" s="14">
        <v>2.99</v>
      </c>
      <c r="H96" s="14">
        <f t="shared" si="15"/>
        <v>4.0868000000000002</v>
      </c>
      <c r="I96" s="14">
        <f t="shared" si="16"/>
        <v>5.391</v>
      </c>
      <c r="J96" s="14">
        <f t="shared" si="17"/>
        <v>9.4778000000000002</v>
      </c>
      <c r="K96" s="14">
        <f t="shared" si="18"/>
        <v>1.42167</v>
      </c>
      <c r="L96" s="18">
        <f t="shared" si="11"/>
        <v>3.16</v>
      </c>
      <c r="M96" s="19">
        <f t="shared" si="12"/>
        <v>9.4799999999999995E-2</v>
      </c>
      <c r="N96" s="18">
        <v>0.45</v>
      </c>
      <c r="O96" s="18">
        <f t="shared" si="14"/>
        <v>2.7000000000000003E-2</v>
      </c>
      <c r="P96" s="18">
        <f t="shared" si="13"/>
        <v>0.12179999999999999</v>
      </c>
    </row>
    <row r="97" spans="1:16" x14ac:dyDescent="0.25">
      <c r="A97" s="11" t="s">
        <v>114</v>
      </c>
      <c r="B97" s="15">
        <v>1.36</v>
      </c>
      <c r="C97" s="16">
        <v>2.0249999999999999</v>
      </c>
      <c r="D97" s="14">
        <v>3.02</v>
      </c>
      <c r="E97" s="14">
        <v>2.97</v>
      </c>
      <c r="F97" s="14">
        <v>2.97</v>
      </c>
      <c r="G97" s="14">
        <v>2.9</v>
      </c>
      <c r="H97" s="14">
        <f t="shared" si="15"/>
        <v>4.0732000000000008</v>
      </c>
      <c r="I97" s="14">
        <f t="shared" si="16"/>
        <v>5.9433749999999996</v>
      </c>
      <c r="J97" s="14">
        <f t="shared" si="17"/>
        <v>10.016575</v>
      </c>
      <c r="K97" s="14">
        <f t="shared" si="18"/>
        <v>1.5024862499999998</v>
      </c>
      <c r="L97" s="18">
        <f>1.37+1.82</f>
        <v>3.1900000000000004</v>
      </c>
      <c r="M97" s="19">
        <f t="shared" si="12"/>
        <v>9.5700000000000007E-2</v>
      </c>
      <c r="N97" s="18">
        <v>0.45</v>
      </c>
      <c r="O97" s="18">
        <f t="shared" si="14"/>
        <v>2.7000000000000003E-2</v>
      </c>
      <c r="P97" s="18">
        <f t="shared" si="13"/>
        <v>0.1227</v>
      </c>
    </row>
    <row r="98" spans="1:16" x14ac:dyDescent="0.25">
      <c r="A98" s="1" t="s">
        <v>115</v>
      </c>
      <c r="B98" s="15">
        <v>1.79</v>
      </c>
      <c r="C98" s="16">
        <v>1.82</v>
      </c>
      <c r="D98" s="14">
        <v>3.02</v>
      </c>
      <c r="E98" s="14">
        <v>2.97</v>
      </c>
      <c r="F98" s="14">
        <v>2.97</v>
      </c>
      <c r="G98" s="14">
        <v>2.9</v>
      </c>
      <c r="H98" s="14">
        <f t="shared" si="15"/>
        <v>5.3610500000000005</v>
      </c>
      <c r="I98" s="14">
        <f t="shared" si="16"/>
        <v>5.3417000000000003</v>
      </c>
      <c r="J98" s="14">
        <f t="shared" si="17"/>
        <v>10.702750000000002</v>
      </c>
      <c r="K98" s="14">
        <f t="shared" si="18"/>
        <v>1.6054125000000001</v>
      </c>
      <c r="L98" s="18">
        <f t="shared" si="11"/>
        <v>3.6100000000000003</v>
      </c>
      <c r="M98" s="19">
        <f t="shared" si="12"/>
        <v>0.10830000000000001</v>
      </c>
      <c r="N98" s="18">
        <v>0.45</v>
      </c>
      <c r="O98" s="18">
        <f t="shared" si="14"/>
        <v>2.7000000000000003E-2</v>
      </c>
      <c r="P98" s="18">
        <f t="shared" si="13"/>
        <v>0.1353</v>
      </c>
    </row>
    <row r="99" spans="1:16" x14ac:dyDescent="0.25">
      <c r="A99" s="1" t="s">
        <v>116</v>
      </c>
      <c r="B99" s="15">
        <v>1.8</v>
      </c>
      <c r="C99" s="16">
        <v>1.81</v>
      </c>
      <c r="D99" s="14">
        <v>2.99</v>
      </c>
      <c r="E99" s="14">
        <v>2.95</v>
      </c>
      <c r="F99" s="14">
        <v>2.95</v>
      </c>
      <c r="G99" s="14">
        <v>2.88</v>
      </c>
      <c r="H99" s="14">
        <f t="shared" si="15"/>
        <v>5.3460000000000001</v>
      </c>
      <c r="I99" s="14">
        <f t="shared" si="16"/>
        <v>5.2761500000000003</v>
      </c>
      <c r="J99" s="14">
        <f t="shared" si="17"/>
        <v>10.622150000000001</v>
      </c>
      <c r="K99" s="14">
        <f t="shared" si="18"/>
        <v>1.5933225000000002</v>
      </c>
      <c r="L99" s="18">
        <f t="shared" si="11"/>
        <v>3.6100000000000003</v>
      </c>
      <c r="M99" s="19">
        <f t="shared" si="12"/>
        <v>0.10830000000000001</v>
      </c>
      <c r="N99" s="18">
        <v>0.45</v>
      </c>
      <c r="O99" s="18">
        <f t="shared" si="14"/>
        <v>2.7000000000000003E-2</v>
      </c>
      <c r="P99" s="18">
        <f t="shared" si="13"/>
        <v>0.1353</v>
      </c>
    </row>
    <row r="100" spans="1:16" x14ac:dyDescent="0.25">
      <c r="A100" s="11" t="s">
        <v>117</v>
      </c>
      <c r="B100" s="15">
        <v>1.78</v>
      </c>
      <c r="C100" s="16">
        <v>1.82</v>
      </c>
      <c r="D100" s="14">
        <v>3.07</v>
      </c>
      <c r="E100" s="14">
        <v>2.98</v>
      </c>
      <c r="F100" s="14">
        <v>2.98</v>
      </c>
      <c r="G100" s="14">
        <v>2.89</v>
      </c>
      <c r="H100" s="14">
        <f t="shared" si="15"/>
        <v>5.3845000000000001</v>
      </c>
      <c r="I100" s="14">
        <f t="shared" si="16"/>
        <v>5.3417000000000003</v>
      </c>
      <c r="J100" s="14">
        <f t="shared" si="17"/>
        <v>10.7262</v>
      </c>
      <c r="K100" s="14">
        <f t="shared" si="18"/>
        <v>1.60893</v>
      </c>
      <c r="L100" s="18">
        <f t="shared" ref="L100:L163" si="19">+B100+C100</f>
        <v>3.6</v>
      </c>
      <c r="M100" s="19">
        <f t="shared" ref="M100:M163" si="20">+L100*0.15*0.2</f>
        <v>0.10800000000000001</v>
      </c>
      <c r="N100" s="18">
        <v>0.45</v>
      </c>
      <c r="O100" s="18">
        <f t="shared" si="14"/>
        <v>2.7000000000000003E-2</v>
      </c>
      <c r="P100" s="18">
        <f t="shared" ref="P100:P163" si="21">+M100+O100</f>
        <v>0.13500000000000001</v>
      </c>
    </row>
    <row r="101" spans="1:16" x14ac:dyDescent="0.25">
      <c r="A101" s="1" t="s">
        <v>118</v>
      </c>
      <c r="B101" s="15">
        <v>1.7849999999999999</v>
      </c>
      <c r="C101" s="16">
        <v>1.825</v>
      </c>
      <c r="D101" s="14">
        <v>3.16</v>
      </c>
      <c r="E101" s="14">
        <v>2.99</v>
      </c>
      <c r="F101" s="14">
        <v>2.99</v>
      </c>
      <c r="G101" s="14">
        <v>2.86</v>
      </c>
      <c r="H101" s="14">
        <f t="shared" si="15"/>
        <v>5.4888750000000002</v>
      </c>
      <c r="I101" s="14">
        <f t="shared" si="16"/>
        <v>5.3381249999999998</v>
      </c>
      <c r="J101" s="14">
        <f t="shared" si="17"/>
        <v>10.827</v>
      </c>
      <c r="K101" s="14">
        <f t="shared" si="18"/>
        <v>1.62405</v>
      </c>
      <c r="L101" s="18">
        <f t="shared" si="19"/>
        <v>3.61</v>
      </c>
      <c r="M101" s="19">
        <f t="shared" si="20"/>
        <v>0.10830000000000001</v>
      </c>
      <c r="N101" s="18">
        <v>0.45</v>
      </c>
      <c r="O101" s="18">
        <f t="shared" si="14"/>
        <v>2.7000000000000003E-2</v>
      </c>
      <c r="P101" s="18">
        <f t="shared" si="21"/>
        <v>0.1353</v>
      </c>
    </row>
    <row r="102" spans="1:16" x14ac:dyDescent="0.25">
      <c r="A102" s="1" t="s">
        <v>119</v>
      </c>
      <c r="B102" s="15">
        <v>1.82</v>
      </c>
      <c r="C102" s="16">
        <v>1.8049999999999999</v>
      </c>
      <c r="D102" s="14">
        <v>3.12</v>
      </c>
      <c r="E102" s="14">
        <v>3.03</v>
      </c>
      <c r="F102" s="14">
        <v>3.03</v>
      </c>
      <c r="G102" s="14">
        <v>2.8</v>
      </c>
      <c r="H102" s="14">
        <f t="shared" si="15"/>
        <v>5.5965000000000007</v>
      </c>
      <c r="I102" s="14">
        <f t="shared" si="16"/>
        <v>5.2615749999999997</v>
      </c>
      <c r="J102" s="14">
        <f t="shared" si="17"/>
        <v>10.858074999999999</v>
      </c>
      <c r="K102" s="14">
        <f t="shared" si="18"/>
        <v>1.6287112499999998</v>
      </c>
      <c r="L102" s="18">
        <f t="shared" si="19"/>
        <v>3.625</v>
      </c>
      <c r="M102" s="19">
        <f t="shared" si="20"/>
        <v>0.10875</v>
      </c>
      <c r="N102" s="18">
        <v>0.45</v>
      </c>
      <c r="O102" s="18">
        <f t="shared" si="14"/>
        <v>2.7000000000000003E-2</v>
      </c>
      <c r="P102" s="18">
        <f t="shared" si="21"/>
        <v>0.13575000000000001</v>
      </c>
    </row>
    <row r="103" spans="1:16" x14ac:dyDescent="0.25">
      <c r="A103" s="11" t="s">
        <v>120</v>
      </c>
      <c r="B103" s="15">
        <v>1.8149999999999999</v>
      </c>
      <c r="C103" s="16">
        <v>1.8049999999999999</v>
      </c>
      <c r="D103" s="14">
        <v>3.15</v>
      </c>
      <c r="E103" s="14">
        <v>2.98</v>
      </c>
      <c r="F103" s="14">
        <v>2.98</v>
      </c>
      <c r="G103" s="14">
        <v>2.8</v>
      </c>
      <c r="H103" s="14">
        <f t="shared" si="15"/>
        <v>5.5629749999999998</v>
      </c>
      <c r="I103" s="14">
        <f t="shared" si="16"/>
        <v>5.2164499999999991</v>
      </c>
      <c r="J103" s="14">
        <f t="shared" si="17"/>
        <v>10.779425</v>
      </c>
      <c r="K103" s="14">
        <f t="shared" si="18"/>
        <v>1.6169137499999999</v>
      </c>
      <c r="L103" s="18">
        <f t="shared" si="19"/>
        <v>3.62</v>
      </c>
      <c r="M103" s="19">
        <f t="shared" si="20"/>
        <v>0.10860000000000002</v>
      </c>
      <c r="N103" s="18">
        <v>0.45</v>
      </c>
      <c r="O103" s="18">
        <f t="shared" si="14"/>
        <v>2.7000000000000003E-2</v>
      </c>
      <c r="P103" s="18">
        <f t="shared" si="21"/>
        <v>0.13560000000000003</v>
      </c>
    </row>
    <row r="104" spans="1:16" x14ac:dyDescent="0.25">
      <c r="A104" s="1" t="s">
        <v>121</v>
      </c>
      <c r="B104" s="15">
        <v>1.8149999999999999</v>
      </c>
      <c r="C104" s="16">
        <v>1.7949999999999999</v>
      </c>
      <c r="D104" s="14">
        <v>3.2</v>
      </c>
      <c r="E104" s="14">
        <v>3</v>
      </c>
      <c r="F104" s="14">
        <v>3</v>
      </c>
      <c r="G104" s="14">
        <v>2.79</v>
      </c>
      <c r="H104" s="14">
        <f t="shared" si="15"/>
        <v>5.6265000000000001</v>
      </c>
      <c r="I104" s="14">
        <f t="shared" si="16"/>
        <v>5.1965249999999994</v>
      </c>
      <c r="J104" s="14">
        <f t="shared" si="17"/>
        <v>10.823024999999999</v>
      </c>
      <c r="K104" s="14">
        <f t="shared" si="18"/>
        <v>1.6234537499999999</v>
      </c>
      <c r="L104" s="18">
        <f t="shared" si="19"/>
        <v>3.61</v>
      </c>
      <c r="M104" s="19">
        <f t="shared" si="20"/>
        <v>0.10830000000000001</v>
      </c>
      <c r="N104" s="18">
        <v>0.45</v>
      </c>
      <c r="O104" s="18">
        <f t="shared" si="14"/>
        <v>2.7000000000000003E-2</v>
      </c>
      <c r="P104" s="18">
        <f t="shared" si="21"/>
        <v>0.1353</v>
      </c>
    </row>
    <row r="105" spans="1:16" x14ac:dyDescent="0.25">
      <c r="A105" s="1" t="s">
        <v>122</v>
      </c>
      <c r="B105" s="15">
        <v>1.825</v>
      </c>
      <c r="C105" s="16">
        <v>1.7949999999999999</v>
      </c>
      <c r="D105" s="14">
        <v>3.17</v>
      </c>
      <c r="E105" s="14">
        <v>3</v>
      </c>
      <c r="F105" s="14">
        <v>3</v>
      </c>
      <c r="G105" s="14">
        <v>2.84</v>
      </c>
      <c r="H105" s="14">
        <f t="shared" si="15"/>
        <v>5.6301249999999996</v>
      </c>
      <c r="I105" s="14">
        <f t="shared" si="16"/>
        <v>5.2413999999999996</v>
      </c>
      <c r="J105" s="14">
        <f t="shared" si="17"/>
        <v>10.871524999999998</v>
      </c>
      <c r="K105" s="14">
        <f t="shared" si="18"/>
        <v>1.6307287499999996</v>
      </c>
      <c r="L105" s="18">
        <f t="shared" si="19"/>
        <v>3.62</v>
      </c>
      <c r="M105" s="19">
        <f t="shared" si="20"/>
        <v>0.10860000000000002</v>
      </c>
      <c r="N105" s="18">
        <v>0.45</v>
      </c>
      <c r="O105" s="18">
        <f t="shared" si="14"/>
        <v>2.7000000000000003E-2</v>
      </c>
      <c r="P105" s="18">
        <f t="shared" si="21"/>
        <v>0.13560000000000003</v>
      </c>
    </row>
    <row r="106" spans="1:16" x14ac:dyDescent="0.25">
      <c r="A106" s="11" t="s">
        <v>123</v>
      </c>
      <c r="B106" s="15">
        <v>1.825</v>
      </c>
      <c r="C106" s="16">
        <v>1.79</v>
      </c>
      <c r="D106" s="14">
        <v>3.18</v>
      </c>
      <c r="E106" s="14">
        <v>3</v>
      </c>
      <c r="F106" s="14">
        <v>3</v>
      </c>
      <c r="G106" s="14">
        <v>2.82</v>
      </c>
      <c r="H106" s="14">
        <f t="shared" si="15"/>
        <v>5.6392499999999997</v>
      </c>
      <c r="I106" s="14">
        <f t="shared" si="16"/>
        <v>5.2089000000000008</v>
      </c>
      <c r="J106" s="14">
        <f t="shared" si="17"/>
        <v>10.84815</v>
      </c>
      <c r="K106" s="14">
        <f t="shared" si="18"/>
        <v>1.6272225</v>
      </c>
      <c r="L106" s="18">
        <f t="shared" si="19"/>
        <v>3.6150000000000002</v>
      </c>
      <c r="M106" s="19">
        <f t="shared" si="20"/>
        <v>0.10845</v>
      </c>
      <c r="N106" s="18">
        <v>0.45</v>
      </c>
      <c r="O106" s="18">
        <f t="shared" si="14"/>
        <v>2.7000000000000003E-2</v>
      </c>
      <c r="P106" s="18">
        <f t="shared" si="21"/>
        <v>0.13545000000000001</v>
      </c>
    </row>
    <row r="107" spans="1:16" x14ac:dyDescent="0.25">
      <c r="A107" s="1" t="s">
        <v>124</v>
      </c>
      <c r="B107" s="15">
        <v>1.825</v>
      </c>
      <c r="C107" s="16">
        <v>1.7849999999999999</v>
      </c>
      <c r="D107" s="14">
        <v>2.98</v>
      </c>
      <c r="E107" s="14">
        <v>2.96</v>
      </c>
      <c r="F107" s="14">
        <v>2.96</v>
      </c>
      <c r="G107" s="14">
        <v>2.94</v>
      </c>
      <c r="H107" s="14">
        <f t="shared" si="15"/>
        <v>5.4202499999999993</v>
      </c>
      <c r="I107" s="14">
        <f t="shared" si="16"/>
        <v>5.2657499999999997</v>
      </c>
      <c r="J107" s="14">
        <f t="shared" si="17"/>
        <v>10.686</v>
      </c>
      <c r="K107" s="14">
        <f t="shared" si="18"/>
        <v>1.6029</v>
      </c>
      <c r="L107" s="18">
        <f t="shared" si="19"/>
        <v>3.61</v>
      </c>
      <c r="M107" s="19">
        <f t="shared" si="20"/>
        <v>0.10830000000000001</v>
      </c>
      <c r="N107" s="18">
        <v>0.45</v>
      </c>
      <c r="O107" s="18">
        <f t="shared" ref="O107:O170" si="22">+N107*0.3*0.2</f>
        <v>2.7000000000000003E-2</v>
      </c>
      <c r="P107" s="18">
        <f t="shared" si="21"/>
        <v>0.1353</v>
      </c>
    </row>
    <row r="108" spans="1:16" x14ac:dyDescent="0.25">
      <c r="A108" s="1" t="s">
        <v>125</v>
      </c>
      <c r="B108" s="15">
        <v>1.81</v>
      </c>
      <c r="C108" s="16">
        <v>1.8</v>
      </c>
      <c r="D108" s="14">
        <v>3.02</v>
      </c>
      <c r="E108" s="14">
        <v>3</v>
      </c>
      <c r="F108" s="14">
        <v>3</v>
      </c>
      <c r="G108" s="14">
        <v>2.95</v>
      </c>
      <c r="H108" s="14">
        <f t="shared" si="15"/>
        <v>5.4481000000000002</v>
      </c>
      <c r="I108" s="14">
        <f t="shared" si="16"/>
        <v>5.3550000000000004</v>
      </c>
      <c r="J108" s="14">
        <f t="shared" si="17"/>
        <v>10.803100000000001</v>
      </c>
      <c r="K108" s="14">
        <f t="shared" si="18"/>
        <v>1.620465</v>
      </c>
      <c r="L108" s="18">
        <f t="shared" si="19"/>
        <v>3.6100000000000003</v>
      </c>
      <c r="M108" s="19">
        <f t="shared" si="20"/>
        <v>0.10830000000000001</v>
      </c>
      <c r="N108" s="18">
        <v>0.45</v>
      </c>
      <c r="O108" s="18">
        <f t="shared" si="22"/>
        <v>2.7000000000000003E-2</v>
      </c>
      <c r="P108" s="18">
        <f t="shared" si="21"/>
        <v>0.1353</v>
      </c>
    </row>
    <row r="109" spans="1:16" x14ac:dyDescent="0.25">
      <c r="A109" s="11" t="s">
        <v>126</v>
      </c>
      <c r="B109" s="15">
        <v>1.8149999999999999</v>
      </c>
      <c r="C109" s="16">
        <v>1.81</v>
      </c>
      <c r="D109" s="14">
        <v>3.06</v>
      </c>
      <c r="E109" s="14">
        <v>3.03</v>
      </c>
      <c r="F109" s="14">
        <v>3.03</v>
      </c>
      <c r="G109" s="14">
        <v>3</v>
      </c>
      <c r="H109" s="14">
        <f t="shared" si="15"/>
        <v>5.526675</v>
      </c>
      <c r="I109" s="14">
        <f t="shared" si="16"/>
        <v>5.4571499999999995</v>
      </c>
      <c r="J109" s="14">
        <f t="shared" si="17"/>
        <v>10.983825</v>
      </c>
      <c r="K109" s="14">
        <f t="shared" si="18"/>
        <v>1.6475737499999998</v>
      </c>
      <c r="L109" s="18">
        <f t="shared" si="19"/>
        <v>3.625</v>
      </c>
      <c r="M109" s="19">
        <f t="shared" si="20"/>
        <v>0.10875</v>
      </c>
      <c r="N109" s="18">
        <v>0.45</v>
      </c>
      <c r="O109" s="18">
        <f t="shared" si="22"/>
        <v>2.7000000000000003E-2</v>
      </c>
      <c r="P109" s="18">
        <f t="shared" si="21"/>
        <v>0.13575000000000001</v>
      </c>
    </row>
    <row r="110" spans="1:16" x14ac:dyDescent="0.25">
      <c r="A110" s="1" t="s">
        <v>127</v>
      </c>
      <c r="B110" s="15">
        <v>1.82</v>
      </c>
      <c r="C110" s="16">
        <v>1.8</v>
      </c>
      <c r="D110" s="14">
        <v>2.99</v>
      </c>
      <c r="E110" s="14">
        <v>2.97</v>
      </c>
      <c r="F110" s="14">
        <v>2.97</v>
      </c>
      <c r="G110" s="14">
        <v>2.95</v>
      </c>
      <c r="H110" s="14">
        <f t="shared" si="15"/>
        <v>5.4236000000000013</v>
      </c>
      <c r="I110" s="14">
        <f t="shared" si="16"/>
        <v>5.3280000000000003</v>
      </c>
      <c r="J110" s="14">
        <f t="shared" si="17"/>
        <v>10.751600000000002</v>
      </c>
      <c r="K110" s="14">
        <f t="shared" si="18"/>
        <v>1.6127400000000003</v>
      </c>
      <c r="L110" s="18">
        <f t="shared" si="19"/>
        <v>3.62</v>
      </c>
      <c r="M110" s="19">
        <f t="shared" si="20"/>
        <v>0.10860000000000002</v>
      </c>
      <c r="N110" s="18">
        <v>0.45</v>
      </c>
      <c r="O110" s="18">
        <f t="shared" si="22"/>
        <v>2.7000000000000003E-2</v>
      </c>
      <c r="P110" s="18">
        <f t="shared" si="21"/>
        <v>0.13560000000000003</v>
      </c>
    </row>
    <row r="111" spans="1:16" x14ac:dyDescent="0.25">
      <c r="A111" s="1" t="s">
        <v>128</v>
      </c>
      <c r="B111" s="15">
        <v>1.8049999999999999</v>
      </c>
      <c r="C111" s="16">
        <v>1.595</v>
      </c>
      <c r="D111" s="14">
        <v>3</v>
      </c>
      <c r="E111" s="14">
        <v>3.04</v>
      </c>
      <c r="F111" s="14">
        <v>3.04</v>
      </c>
      <c r="G111" s="14">
        <v>3.08</v>
      </c>
      <c r="H111" s="14">
        <f t="shared" si="15"/>
        <v>5.4511000000000003</v>
      </c>
      <c r="I111" s="14">
        <f t="shared" si="16"/>
        <v>4.8807</v>
      </c>
      <c r="J111" s="14">
        <f t="shared" si="17"/>
        <v>10.331800000000001</v>
      </c>
      <c r="K111" s="14">
        <f t="shared" si="18"/>
        <v>1.5497700000000001</v>
      </c>
      <c r="L111" s="18">
        <f>1.81+1.79</f>
        <v>3.6</v>
      </c>
      <c r="M111" s="19">
        <f t="shared" si="20"/>
        <v>0.10800000000000001</v>
      </c>
      <c r="N111" s="18">
        <v>0.45</v>
      </c>
      <c r="O111" s="18">
        <f t="shared" si="22"/>
        <v>2.7000000000000003E-2</v>
      </c>
      <c r="P111" s="18">
        <f t="shared" si="21"/>
        <v>0.13500000000000001</v>
      </c>
    </row>
    <row r="112" spans="1:16" x14ac:dyDescent="0.25">
      <c r="A112" s="11" t="s">
        <v>129</v>
      </c>
      <c r="B112" s="15">
        <v>1.8049999999999999</v>
      </c>
      <c r="C112" s="16">
        <v>1.36</v>
      </c>
      <c r="D112" s="14">
        <v>3</v>
      </c>
      <c r="E112" s="14">
        <v>2.98</v>
      </c>
      <c r="F112" s="14">
        <v>2.98</v>
      </c>
      <c r="G112" s="14">
        <v>2.73</v>
      </c>
      <c r="H112" s="14">
        <f t="shared" si="15"/>
        <v>5.3969500000000004</v>
      </c>
      <c r="I112" s="14">
        <f t="shared" si="16"/>
        <v>3.8828000000000005</v>
      </c>
      <c r="J112" s="14">
        <f t="shared" si="17"/>
        <v>9.2797499999999999</v>
      </c>
      <c r="K112" s="14">
        <f t="shared" si="18"/>
        <v>1.3919625</v>
      </c>
      <c r="L112" s="18">
        <f t="shared" si="19"/>
        <v>3.165</v>
      </c>
      <c r="M112" s="19">
        <f t="shared" si="20"/>
        <v>9.4950000000000007E-2</v>
      </c>
      <c r="N112" s="18">
        <v>0.45</v>
      </c>
      <c r="O112" s="18">
        <f t="shared" si="22"/>
        <v>2.7000000000000003E-2</v>
      </c>
      <c r="P112" s="18">
        <f t="shared" si="21"/>
        <v>0.12195</v>
      </c>
    </row>
    <row r="113" spans="1:16" x14ac:dyDescent="0.25">
      <c r="A113" s="1" t="s">
        <v>130</v>
      </c>
      <c r="B113" s="15">
        <v>1.8</v>
      </c>
      <c r="C113" s="16">
        <v>1.365</v>
      </c>
      <c r="D113" s="14">
        <v>3</v>
      </c>
      <c r="E113" s="14">
        <v>3</v>
      </c>
      <c r="F113" s="14">
        <v>3</v>
      </c>
      <c r="G113" s="14">
        <v>3.02</v>
      </c>
      <c r="H113" s="14">
        <f t="shared" si="15"/>
        <v>5.4</v>
      </c>
      <c r="I113" s="14">
        <f t="shared" si="16"/>
        <v>4.1086499999999999</v>
      </c>
      <c r="J113" s="14">
        <f t="shared" si="17"/>
        <v>9.5086499999999994</v>
      </c>
      <c r="K113" s="14">
        <f t="shared" si="18"/>
        <v>1.4262974999999998</v>
      </c>
      <c r="L113" s="18">
        <f t="shared" si="19"/>
        <v>3.165</v>
      </c>
      <c r="M113" s="19">
        <f t="shared" si="20"/>
        <v>9.4950000000000007E-2</v>
      </c>
      <c r="N113" s="18">
        <v>0.45</v>
      </c>
      <c r="O113" s="18">
        <f t="shared" si="22"/>
        <v>2.7000000000000003E-2</v>
      </c>
      <c r="P113" s="18">
        <f t="shared" si="21"/>
        <v>0.12195</v>
      </c>
    </row>
    <row r="114" spans="1:16" x14ac:dyDescent="0.25">
      <c r="A114" s="1" t="s">
        <v>131</v>
      </c>
      <c r="B114" s="15">
        <v>1.8</v>
      </c>
      <c r="C114" s="16">
        <v>1.345</v>
      </c>
      <c r="D114" s="14">
        <v>2.98</v>
      </c>
      <c r="E114" s="14">
        <v>3</v>
      </c>
      <c r="F114" s="14">
        <v>3</v>
      </c>
      <c r="G114" s="14">
        <v>3.02</v>
      </c>
      <c r="H114" s="14">
        <f t="shared" si="15"/>
        <v>5.3820000000000006</v>
      </c>
      <c r="I114" s="14">
        <f t="shared" si="16"/>
        <v>4.0484499999999999</v>
      </c>
      <c r="J114" s="14">
        <f t="shared" si="17"/>
        <v>9.4304500000000004</v>
      </c>
      <c r="K114" s="14">
        <f t="shared" si="18"/>
        <v>1.4145675</v>
      </c>
      <c r="L114" s="18">
        <f t="shared" si="19"/>
        <v>3.145</v>
      </c>
      <c r="M114" s="19">
        <f t="shared" si="20"/>
        <v>9.4350000000000003E-2</v>
      </c>
      <c r="N114" s="18">
        <v>0.45</v>
      </c>
      <c r="O114" s="18">
        <f t="shared" si="22"/>
        <v>2.7000000000000003E-2</v>
      </c>
      <c r="P114" s="18">
        <f t="shared" si="21"/>
        <v>0.12135000000000001</v>
      </c>
    </row>
    <row r="115" spans="1:16" x14ac:dyDescent="0.25">
      <c r="A115" s="11" t="s">
        <v>132</v>
      </c>
      <c r="B115" s="15">
        <v>0.91</v>
      </c>
      <c r="C115" s="16">
        <v>0.90500000000000003</v>
      </c>
      <c r="D115" s="14">
        <v>3.02</v>
      </c>
      <c r="E115" s="14">
        <v>3.03</v>
      </c>
      <c r="F115" s="14">
        <v>3.03</v>
      </c>
      <c r="G115" s="14">
        <v>3.05</v>
      </c>
      <c r="H115" s="14">
        <f t="shared" si="15"/>
        <v>2.7527499999999998</v>
      </c>
      <c r="I115" s="14">
        <f t="shared" si="16"/>
        <v>2.7512000000000003</v>
      </c>
      <c r="J115" s="14">
        <f t="shared" si="17"/>
        <v>5.5039499999999997</v>
      </c>
      <c r="K115" s="14">
        <f t="shared" si="18"/>
        <v>0.82559249999999995</v>
      </c>
      <c r="L115" s="18">
        <f t="shared" si="19"/>
        <v>1.8149999999999999</v>
      </c>
      <c r="M115" s="19">
        <f t="shared" si="20"/>
        <v>5.4449999999999998E-2</v>
      </c>
      <c r="N115" s="18">
        <v>1.8</v>
      </c>
      <c r="O115" s="18">
        <f t="shared" si="22"/>
        <v>0.10800000000000001</v>
      </c>
      <c r="P115" s="18">
        <f t="shared" si="21"/>
        <v>0.16245000000000001</v>
      </c>
    </row>
    <row r="116" spans="1:16" x14ac:dyDescent="0.25">
      <c r="A116" s="1" t="s">
        <v>133</v>
      </c>
      <c r="B116" s="15">
        <v>0.91500000000000004</v>
      </c>
      <c r="C116" s="16">
        <v>0.9</v>
      </c>
      <c r="D116" s="14">
        <v>2.97</v>
      </c>
      <c r="E116" s="14">
        <v>2.97</v>
      </c>
      <c r="F116" s="14">
        <v>2.96</v>
      </c>
      <c r="G116" s="14">
        <v>2.96</v>
      </c>
      <c r="H116" s="14">
        <f t="shared" si="15"/>
        <v>2.7175500000000001</v>
      </c>
      <c r="I116" s="14">
        <f t="shared" si="16"/>
        <v>2.6640000000000001</v>
      </c>
      <c r="J116" s="14">
        <f t="shared" si="17"/>
        <v>5.3815500000000007</v>
      </c>
      <c r="K116" s="14">
        <f t="shared" si="18"/>
        <v>0.80723250000000013</v>
      </c>
      <c r="L116" s="18">
        <f t="shared" si="19"/>
        <v>1.8149999999999999</v>
      </c>
      <c r="M116" s="19">
        <f t="shared" si="20"/>
        <v>5.4449999999999998E-2</v>
      </c>
      <c r="N116" s="18">
        <v>1.8</v>
      </c>
      <c r="O116" s="18">
        <f t="shared" si="22"/>
        <v>0.10800000000000001</v>
      </c>
      <c r="P116" s="18">
        <f t="shared" si="21"/>
        <v>0.16245000000000001</v>
      </c>
    </row>
    <row r="117" spans="1:16" x14ac:dyDescent="0.25">
      <c r="A117" s="1" t="s">
        <v>134</v>
      </c>
      <c r="B117" s="15">
        <v>0.91</v>
      </c>
      <c r="C117" s="16">
        <v>0.89500000000000002</v>
      </c>
      <c r="D117" s="14">
        <v>3.03</v>
      </c>
      <c r="E117" s="14">
        <v>3.02</v>
      </c>
      <c r="F117" s="14">
        <v>2.99</v>
      </c>
      <c r="G117" s="14">
        <v>2.98</v>
      </c>
      <c r="H117" s="14">
        <f t="shared" si="15"/>
        <v>2.7527499999999998</v>
      </c>
      <c r="I117" s="14">
        <f t="shared" si="16"/>
        <v>2.6715750000000003</v>
      </c>
      <c r="J117" s="14">
        <f t="shared" si="17"/>
        <v>5.4243249999999996</v>
      </c>
      <c r="K117" s="14">
        <f t="shared" si="18"/>
        <v>0.81364874999999992</v>
      </c>
      <c r="L117" s="18">
        <f t="shared" si="19"/>
        <v>1.8050000000000002</v>
      </c>
      <c r="M117" s="19">
        <f t="shared" si="20"/>
        <v>5.4150000000000004E-2</v>
      </c>
      <c r="N117" s="18">
        <v>1.8</v>
      </c>
      <c r="O117" s="18">
        <f t="shared" si="22"/>
        <v>0.10800000000000001</v>
      </c>
      <c r="P117" s="18">
        <f t="shared" si="21"/>
        <v>0.16215000000000002</v>
      </c>
    </row>
    <row r="118" spans="1:16" x14ac:dyDescent="0.25">
      <c r="A118" s="11" t="s">
        <v>135</v>
      </c>
      <c r="B118" s="15">
        <v>0.90500000000000003</v>
      </c>
      <c r="C118" s="16">
        <v>0.90500000000000003</v>
      </c>
      <c r="D118" s="14">
        <v>2.97</v>
      </c>
      <c r="E118" s="14">
        <v>2.95</v>
      </c>
      <c r="F118" s="14">
        <v>3</v>
      </c>
      <c r="G118" s="14">
        <v>2.99</v>
      </c>
      <c r="H118" s="14">
        <f t="shared" si="15"/>
        <v>2.6787999999999998</v>
      </c>
      <c r="I118" s="14">
        <f t="shared" si="16"/>
        <v>2.7104750000000002</v>
      </c>
      <c r="J118" s="14">
        <f t="shared" si="17"/>
        <v>5.3892749999999996</v>
      </c>
      <c r="K118" s="14">
        <f t="shared" si="18"/>
        <v>0.80839124999999989</v>
      </c>
      <c r="L118" s="18">
        <f t="shared" si="19"/>
        <v>1.81</v>
      </c>
      <c r="M118" s="19">
        <f t="shared" si="20"/>
        <v>5.4300000000000008E-2</v>
      </c>
      <c r="N118" s="18">
        <v>1.8</v>
      </c>
      <c r="O118" s="18">
        <f t="shared" si="22"/>
        <v>0.10800000000000001</v>
      </c>
      <c r="P118" s="18">
        <f t="shared" si="21"/>
        <v>0.16230000000000003</v>
      </c>
    </row>
    <row r="119" spans="1:16" x14ac:dyDescent="0.25">
      <c r="A119" s="1" t="s">
        <v>136</v>
      </c>
      <c r="B119" s="15">
        <v>1.345</v>
      </c>
      <c r="C119" s="16">
        <v>1.79</v>
      </c>
      <c r="D119" s="14">
        <v>3</v>
      </c>
      <c r="E119" s="14">
        <v>2.99</v>
      </c>
      <c r="F119" s="14">
        <v>2.99</v>
      </c>
      <c r="G119" s="14">
        <v>2.94</v>
      </c>
      <c r="H119" s="14">
        <f t="shared" si="15"/>
        <v>4.0282749999999998</v>
      </c>
      <c r="I119" s="14">
        <f t="shared" si="16"/>
        <v>5.3073499999999996</v>
      </c>
      <c r="J119" s="14">
        <f t="shared" si="17"/>
        <v>9.3356250000000003</v>
      </c>
      <c r="K119" s="14">
        <f t="shared" si="18"/>
        <v>1.40034375</v>
      </c>
      <c r="L119" s="18">
        <f t="shared" si="19"/>
        <v>3.1349999999999998</v>
      </c>
      <c r="M119" s="19">
        <f t="shared" si="20"/>
        <v>9.4049999999999995E-2</v>
      </c>
      <c r="N119" s="18">
        <v>0.45</v>
      </c>
      <c r="O119" s="18">
        <f t="shared" si="22"/>
        <v>2.7000000000000003E-2</v>
      </c>
      <c r="P119" s="18">
        <f t="shared" si="21"/>
        <v>0.12104999999999999</v>
      </c>
    </row>
    <row r="120" spans="1:16" x14ac:dyDescent="0.25">
      <c r="A120" s="1" t="s">
        <v>137</v>
      </c>
      <c r="B120" s="15">
        <v>1.345</v>
      </c>
      <c r="C120" s="16">
        <v>1.8049999999999999</v>
      </c>
      <c r="D120" s="14">
        <v>3.02</v>
      </c>
      <c r="E120" s="14">
        <v>3.08</v>
      </c>
      <c r="F120" s="14">
        <v>3.08</v>
      </c>
      <c r="G120" s="14">
        <v>3.13</v>
      </c>
      <c r="H120" s="14">
        <f t="shared" si="15"/>
        <v>4.1022499999999997</v>
      </c>
      <c r="I120" s="14">
        <f t="shared" si="16"/>
        <v>5.6045249999999998</v>
      </c>
      <c r="J120" s="14">
        <f t="shared" si="17"/>
        <v>9.7067750000000004</v>
      </c>
      <c r="K120" s="14">
        <f t="shared" si="18"/>
        <v>1.45601625</v>
      </c>
      <c r="L120" s="18">
        <f t="shared" si="19"/>
        <v>3.15</v>
      </c>
      <c r="M120" s="19">
        <f t="shared" si="20"/>
        <v>9.4500000000000001E-2</v>
      </c>
      <c r="N120" s="18">
        <v>0.45</v>
      </c>
      <c r="O120" s="18">
        <f t="shared" si="22"/>
        <v>2.7000000000000003E-2</v>
      </c>
      <c r="P120" s="18">
        <f t="shared" si="21"/>
        <v>0.1215</v>
      </c>
    </row>
    <row r="121" spans="1:16" x14ac:dyDescent="0.25">
      <c r="A121" s="11" t="s">
        <v>138</v>
      </c>
      <c r="B121" s="15">
        <v>1.5549999999999999</v>
      </c>
      <c r="C121" s="16">
        <v>1.8049999999999999</v>
      </c>
      <c r="D121" s="14">
        <v>2.93</v>
      </c>
      <c r="E121" s="14">
        <v>2.93</v>
      </c>
      <c r="F121" s="14">
        <v>2.93</v>
      </c>
      <c r="G121" s="14">
        <v>2.95</v>
      </c>
      <c r="H121" s="14">
        <f t="shared" si="15"/>
        <v>4.5561499999999997</v>
      </c>
      <c r="I121" s="14">
        <f t="shared" si="16"/>
        <v>5.3067000000000002</v>
      </c>
      <c r="J121" s="14">
        <f t="shared" si="17"/>
        <v>9.8628499999999999</v>
      </c>
      <c r="K121" s="14">
        <f t="shared" si="18"/>
        <v>1.4794274999999999</v>
      </c>
      <c r="L121" s="18">
        <f>1.33+1.81</f>
        <v>3.14</v>
      </c>
      <c r="M121" s="19">
        <f t="shared" si="20"/>
        <v>9.4200000000000006E-2</v>
      </c>
      <c r="N121" s="18">
        <v>0.45</v>
      </c>
      <c r="O121" s="18">
        <f t="shared" si="22"/>
        <v>2.7000000000000003E-2</v>
      </c>
      <c r="P121" s="18">
        <f t="shared" si="21"/>
        <v>0.1212</v>
      </c>
    </row>
    <row r="122" spans="1:16" x14ac:dyDescent="0.25">
      <c r="A122" s="1" t="s">
        <v>139</v>
      </c>
      <c r="B122" s="15">
        <v>1.8049999999999999</v>
      </c>
      <c r="C122" s="16">
        <v>1.7949999999999999</v>
      </c>
      <c r="D122" s="14">
        <v>2.97</v>
      </c>
      <c r="E122" s="14">
        <v>3.07</v>
      </c>
      <c r="F122" s="14">
        <v>3.07</v>
      </c>
      <c r="G122" s="14">
        <v>3.17</v>
      </c>
      <c r="H122" s="14">
        <f t="shared" si="15"/>
        <v>5.4511000000000003</v>
      </c>
      <c r="I122" s="14">
        <f t="shared" si="16"/>
        <v>5.6003999999999996</v>
      </c>
      <c r="J122" s="14">
        <f t="shared" si="17"/>
        <v>11.051500000000001</v>
      </c>
      <c r="K122" s="14">
        <f t="shared" si="18"/>
        <v>1.6577250000000001</v>
      </c>
      <c r="L122" s="18">
        <f t="shared" si="19"/>
        <v>3.5999999999999996</v>
      </c>
      <c r="M122" s="19">
        <f t="shared" si="20"/>
        <v>0.10799999999999998</v>
      </c>
      <c r="N122" s="18">
        <v>0.45</v>
      </c>
      <c r="O122" s="18">
        <f t="shared" si="22"/>
        <v>2.7000000000000003E-2</v>
      </c>
      <c r="P122" s="18">
        <f t="shared" si="21"/>
        <v>0.13499999999999998</v>
      </c>
    </row>
    <row r="123" spans="1:16" x14ac:dyDescent="0.25">
      <c r="A123" s="1" t="s">
        <v>140</v>
      </c>
      <c r="B123" s="15">
        <v>1.8149999999999999</v>
      </c>
      <c r="C123" s="16">
        <v>1.8</v>
      </c>
      <c r="D123" s="14">
        <v>2.98</v>
      </c>
      <c r="E123" s="14">
        <v>2.99</v>
      </c>
      <c r="F123" s="14">
        <v>2.99</v>
      </c>
      <c r="G123" s="14">
        <v>3.03</v>
      </c>
      <c r="H123" s="14">
        <f t="shared" si="15"/>
        <v>5.4177750000000007</v>
      </c>
      <c r="I123" s="14">
        <f t="shared" si="16"/>
        <v>5.4180000000000001</v>
      </c>
      <c r="J123" s="14">
        <f t="shared" si="17"/>
        <v>10.835775000000002</v>
      </c>
      <c r="K123" s="14">
        <f t="shared" si="18"/>
        <v>1.6253662500000001</v>
      </c>
      <c r="L123" s="18">
        <f t="shared" si="19"/>
        <v>3.6150000000000002</v>
      </c>
      <c r="M123" s="19">
        <f t="shared" si="20"/>
        <v>0.10845</v>
      </c>
      <c r="N123" s="18">
        <v>0.45</v>
      </c>
      <c r="O123" s="18">
        <f t="shared" si="22"/>
        <v>2.7000000000000003E-2</v>
      </c>
      <c r="P123" s="18">
        <f t="shared" si="21"/>
        <v>0.13545000000000001</v>
      </c>
    </row>
    <row r="124" spans="1:16" x14ac:dyDescent="0.25">
      <c r="A124" s="11" t="s">
        <v>141</v>
      </c>
      <c r="B124" s="15">
        <v>1.7949999999999999</v>
      </c>
      <c r="C124" s="16">
        <v>1.845</v>
      </c>
      <c r="D124" s="14">
        <v>2.91</v>
      </c>
      <c r="E124" s="14">
        <v>3.09</v>
      </c>
      <c r="F124" s="14">
        <v>3.09</v>
      </c>
      <c r="G124" s="14">
        <v>3.23</v>
      </c>
      <c r="H124" s="14">
        <f t="shared" si="15"/>
        <v>5.3849999999999998</v>
      </c>
      <c r="I124" s="14">
        <f t="shared" si="16"/>
        <v>5.8302000000000005</v>
      </c>
      <c r="J124" s="14">
        <f t="shared" si="17"/>
        <v>11.215199999999999</v>
      </c>
      <c r="K124" s="14">
        <f t="shared" si="18"/>
        <v>1.6822799999999998</v>
      </c>
      <c r="L124" s="18">
        <f t="shared" si="19"/>
        <v>3.6399999999999997</v>
      </c>
      <c r="M124" s="19">
        <f t="shared" si="20"/>
        <v>0.10919999999999999</v>
      </c>
      <c r="N124" s="18">
        <v>0.45</v>
      </c>
      <c r="O124" s="18">
        <f t="shared" si="22"/>
        <v>2.7000000000000003E-2</v>
      </c>
      <c r="P124" s="18">
        <f t="shared" si="21"/>
        <v>0.13619999999999999</v>
      </c>
    </row>
    <row r="125" spans="1:16" x14ac:dyDescent="0.25">
      <c r="A125" s="1" t="s">
        <v>142</v>
      </c>
      <c r="B125" s="15">
        <v>1.8</v>
      </c>
      <c r="C125" s="16">
        <v>1.8</v>
      </c>
      <c r="D125" s="14">
        <v>2.94</v>
      </c>
      <c r="E125" s="14">
        <v>2.95</v>
      </c>
      <c r="F125" s="14">
        <v>2.95</v>
      </c>
      <c r="G125" s="14">
        <v>2.98</v>
      </c>
      <c r="H125" s="14">
        <f t="shared" si="15"/>
        <v>5.301000000000001</v>
      </c>
      <c r="I125" s="14">
        <f t="shared" si="16"/>
        <v>5.3369999999999997</v>
      </c>
      <c r="J125" s="14">
        <f t="shared" si="17"/>
        <v>10.638000000000002</v>
      </c>
      <c r="K125" s="14">
        <f t="shared" si="18"/>
        <v>1.5957000000000001</v>
      </c>
      <c r="L125" s="18">
        <f t="shared" si="19"/>
        <v>3.6</v>
      </c>
      <c r="M125" s="19">
        <f t="shared" si="20"/>
        <v>0.10800000000000001</v>
      </c>
      <c r="N125" s="18">
        <v>0.45</v>
      </c>
      <c r="O125" s="18">
        <f t="shared" si="22"/>
        <v>2.7000000000000003E-2</v>
      </c>
      <c r="P125" s="18">
        <f t="shared" si="21"/>
        <v>0.13500000000000001</v>
      </c>
    </row>
    <row r="126" spans="1:16" x14ac:dyDescent="0.25">
      <c r="A126" s="1" t="s">
        <v>143</v>
      </c>
      <c r="B126" s="15">
        <v>1.7849999999999999</v>
      </c>
      <c r="C126" s="16">
        <v>1.81</v>
      </c>
      <c r="D126" s="14">
        <v>2.78</v>
      </c>
      <c r="E126" s="14">
        <v>2.94</v>
      </c>
      <c r="F126" s="14">
        <f>+E126</f>
        <v>2.94</v>
      </c>
      <c r="G126" s="14">
        <v>3.1</v>
      </c>
      <c r="H126" s="14">
        <f t="shared" si="15"/>
        <v>5.1050999999999993</v>
      </c>
      <c r="I126" s="14">
        <f t="shared" si="16"/>
        <v>5.4662000000000006</v>
      </c>
      <c r="J126" s="14">
        <f t="shared" si="17"/>
        <v>10.571300000000001</v>
      </c>
      <c r="K126" s="14">
        <f t="shared" si="18"/>
        <v>1.5856950000000001</v>
      </c>
      <c r="L126" s="18">
        <f t="shared" si="19"/>
        <v>3.5949999999999998</v>
      </c>
      <c r="M126" s="19">
        <f t="shared" si="20"/>
        <v>0.10784999999999999</v>
      </c>
      <c r="N126" s="18">
        <v>0.45</v>
      </c>
      <c r="O126" s="18">
        <f t="shared" si="22"/>
        <v>2.7000000000000003E-2</v>
      </c>
      <c r="P126" s="18">
        <f t="shared" si="21"/>
        <v>0.13485</v>
      </c>
    </row>
    <row r="127" spans="1:16" x14ac:dyDescent="0.25">
      <c r="A127" s="11" t="s">
        <v>144</v>
      </c>
      <c r="B127" s="15">
        <v>1.7949999999999999</v>
      </c>
      <c r="C127" s="16">
        <v>1.8149999999999999</v>
      </c>
      <c r="D127" s="14">
        <v>2.82</v>
      </c>
      <c r="E127" s="14">
        <v>3.05</v>
      </c>
      <c r="F127" s="14">
        <f t="shared" ref="F127:F140" si="23">+E127</f>
        <v>3.05</v>
      </c>
      <c r="G127" s="14">
        <v>3.21</v>
      </c>
      <c r="H127" s="14">
        <f t="shared" si="15"/>
        <v>5.268324999999999</v>
      </c>
      <c r="I127" s="14">
        <f t="shared" si="16"/>
        <v>5.6809499999999993</v>
      </c>
      <c r="J127" s="14">
        <f t="shared" si="17"/>
        <v>10.949274999999998</v>
      </c>
      <c r="K127" s="14">
        <f t="shared" si="18"/>
        <v>1.6423912499999997</v>
      </c>
      <c r="L127" s="18">
        <f t="shared" si="19"/>
        <v>3.61</v>
      </c>
      <c r="M127" s="19">
        <f t="shared" si="20"/>
        <v>0.10830000000000001</v>
      </c>
      <c r="N127" s="18">
        <v>0.45</v>
      </c>
      <c r="O127" s="18">
        <f t="shared" si="22"/>
        <v>2.7000000000000003E-2</v>
      </c>
      <c r="P127" s="18">
        <f t="shared" si="21"/>
        <v>0.1353</v>
      </c>
    </row>
    <row r="128" spans="1:16" x14ac:dyDescent="0.25">
      <c r="A128" s="1" t="s">
        <v>145</v>
      </c>
      <c r="B128" s="15">
        <v>1.79</v>
      </c>
      <c r="C128" s="16">
        <v>1.8049999999999999</v>
      </c>
      <c r="D128" s="14">
        <v>2.85</v>
      </c>
      <c r="E128" s="14">
        <v>3</v>
      </c>
      <c r="F128" s="14">
        <f t="shared" si="23"/>
        <v>3</v>
      </c>
      <c r="G128" s="14">
        <v>3.21</v>
      </c>
      <c r="H128" s="14">
        <f t="shared" si="15"/>
        <v>5.2357499999999995</v>
      </c>
      <c r="I128" s="14">
        <f t="shared" si="16"/>
        <v>5.6045249999999998</v>
      </c>
      <c r="J128" s="14">
        <f t="shared" si="17"/>
        <v>10.840274999999998</v>
      </c>
      <c r="K128" s="14">
        <f t="shared" si="18"/>
        <v>1.6260412499999997</v>
      </c>
      <c r="L128" s="18">
        <f t="shared" si="19"/>
        <v>3.5949999999999998</v>
      </c>
      <c r="M128" s="19">
        <f t="shared" si="20"/>
        <v>0.10784999999999999</v>
      </c>
      <c r="N128" s="18">
        <v>0.45</v>
      </c>
      <c r="O128" s="18">
        <f t="shared" si="22"/>
        <v>2.7000000000000003E-2</v>
      </c>
      <c r="P128" s="18">
        <f t="shared" si="21"/>
        <v>0.13485</v>
      </c>
    </row>
    <row r="129" spans="1:16" x14ac:dyDescent="0.25">
      <c r="A129" s="1" t="s">
        <v>146</v>
      </c>
      <c r="B129" s="15">
        <v>1.8</v>
      </c>
      <c r="C129" s="16">
        <v>1.7849999999999999</v>
      </c>
      <c r="D129" s="14">
        <v>2.81</v>
      </c>
      <c r="E129" s="14">
        <v>3.02</v>
      </c>
      <c r="F129" s="14">
        <f t="shared" si="23"/>
        <v>3.02</v>
      </c>
      <c r="G129" s="14">
        <v>3.2</v>
      </c>
      <c r="H129" s="14">
        <f t="shared" si="15"/>
        <v>5.2469999999999999</v>
      </c>
      <c r="I129" s="14">
        <f t="shared" si="16"/>
        <v>5.5513500000000002</v>
      </c>
      <c r="J129" s="14">
        <f t="shared" si="17"/>
        <v>10.798349999999999</v>
      </c>
      <c r="K129" s="14">
        <f t="shared" si="18"/>
        <v>1.6197524999999999</v>
      </c>
      <c r="L129" s="18">
        <f t="shared" si="19"/>
        <v>3.585</v>
      </c>
      <c r="M129" s="19">
        <f t="shared" si="20"/>
        <v>0.10754999999999999</v>
      </c>
      <c r="N129" s="18">
        <v>0.45</v>
      </c>
      <c r="O129" s="18">
        <f t="shared" si="22"/>
        <v>2.7000000000000003E-2</v>
      </c>
      <c r="P129" s="18">
        <f t="shared" si="21"/>
        <v>0.13455</v>
      </c>
    </row>
    <row r="130" spans="1:16" x14ac:dyDescent="0.25">
      <c r="A130" s="11" t="s">
        <v>147</v>
      </c>
      <c r="B130" s="15">
        <v>1.79</v>
      </c>
      <c r="C130" s="16">
        <v>1.81</v>
      </c>
      <c r="D130" s="14">
        <v>2.89</v>
      </c>
      <c r="E130" s="14">
        <v>2.99</v>
      </c>
      <c r="F130" s="14">
        <f t="shared" si="23"/>
        <v>2.99</v>
      </c>
      <c r="G130" s="14">
        <v>3.07</v>
      </c>
      <c r="H130" s="14">
        <f t="shared" si="15"/>
        <v>5.2626000000000008</v>
      </c>
      <c r="I130" s="14">
        <f t="shared" si="16"/>
        <v>5.4843000000000002</v>
      </c>
      <c r="J130" s="14">
        <f t="shared" si="17"/>
        <v>10.7469</v>
      </c>
      <c r="K130" s="14">
        <f t="shared" si="18"/>
        <v>1.6120349999999999</v>
      </c>
      <c r="L130" s="18">
        <f t="shared" si="19"/>
        <v>3.6</v>
      </c>
      <c r="M130" s="19">
        <f t="shared" si="20"/>
        <v>0.10800000000000001</v>
      </c>
      <c r="N130" s="18">
        <v>0.45</v>
      </c>
      <c r="O130" s="18">
        <f t="shared" si="22"/>
        <v>2.7000000000000003E-2</v>
      </c>
      <c r="P130" s="18">
        <f t="shared" si="21"/>
        <v>0.13500000000000001</v>
      </c>
    </row>
    <row r="131" spans="1:16" x14ac:dyDescent="0.25">
      <c r="A131" s="1" t="s">
        <v>148</v>
      </c>
      <c r="B131" s="15">
        <v>1.7949999999999999</v>
      </c>
      <c r="C131" s="16">
        <v>1.81</v>
      </c>
      <c r="D131" s="14">
        <v>2.92</v>
      </c>
      <c r="E131" s="14">
        <v>2.95</v>
      </c>
      <c r="F131" s="14">
        <f t="shared" si="23"/>
        <v>2.95</v>
      </c>
      <c r="G131" s="14">
        <v>3.02</v>
      </c>
      <c r="H131" s="14">
        <f t="shared" si="15"/>
        <v>5.2683249999999999</v>
      </c>
      <c r="I131" s="14">
        <f t="shared" si="16"/>
        <v>5.4028500000000008</v>
      </c>
      <c r="J131" s="14">
        <f t="shared" si="17"/>
        <v>10.671175000000002</v>
      </c>
      <c r="K131" s="14">
        <f t="shared" si="18"/>
        <v>1.6006762500000002</v>
      </c>
      <c r="L131" s="18">
        <f t="shared" si="19"/>
        <v>3.605</v>
      </c>
      <c r="M131" s="19">
        <f t="shared" si="20"/>
        <v>0.10815</v>
      </c>
      <c r="N131" s="18">
        <v>0.45</v>
      </c>
      <c r="O131" s="18">
        <f t="shared" si="22"/>
        <v>2.7000000000000003E-2</v>
      </c>
      <c r="P131" s="18">
        <f t="shared" si="21"/>
        <v>0.13514999999999999</v>
      </c>
    </row>
    <row r="132" spans="1:16" x14ac:dyDescent="0.25">
      <c r="A132" s="1" t="s">
        <v>149</v>
      </c>
      <c r="B132" s="15">
        <v>1.8</v>
      </c>
      <c r="C132" s="16">
        <v>1.7949999999999999</v>
      </c>
      <c r="D132" s="14">
        <v>2.97</v>
      </c>
      <c r="E132" s="14">
        <v>3</v>
      </c>
      <c r="F132" s="14">
        <f t="shared" si="23"/>
        <v>3</v>
      </c>
      <c r="G132" s="14">
        <v>3.03</v>
      </c>
      <c r="H132" s="14">
        <f t="shared" si="15"/>
        <v>5.3730000000000011</v>
      </c>
      <c r="I132" s="14">
        <f t="shared" si="16"/>
        <v>5.4119249999999992</v>
      </c>
      <c r="J132" s="14">
        <f t="shared" si="17"/>
        <v>10.784925000000001</v>
      </c>
      <c r="K132" s="14">
        <f t="shared" si="18"/>
        <v>1.6177387500000002</v>
      </c>
      <c r="L132" s="18">
        <f t="shared" si="19"/>
        <v>3.5949999999999998</v>
      </c>
      <c r="M132" s="19">
        <f t="shared" si="20"/>
        <v>0.10784999999999999</v>
      </c>
      <c r="N132" s="18">
        <v>0.45</v>
      </c>
      <c r="O132" s="18">
        <f t="shared" si="22"/>
        <v>2.7000000000000003E-2</v>
      </c>
      <c r="P132" s="18">
        <f t="shared" si="21"/>
        <v>0.13485</v>
      </c>
    </row>
    <row r="133" spans="1:16" x14ac:dyDescent="0.25">
      <c r="A133" s="11" t="s">
        <v>150</v>
      </c>
      <c r="B133" s="15">
        <v>1.7949999999999999</v>
      </c>
      <c r="C133" s="16">
        <v>1.8</v>
      </c>
      <c r="D133" s="14">
        <v>2.99</v>
      </c>
      <c r="E133" s="14">
        <v>3.01</v>
      </c>
      <c r="F133" s="14">
        <f t="shared" si="23"/>
        <v>3.01</v>
      </c>
      <c r="G133" s="14">
        <v>3.01</v>
      </c>
      <c r="H133" s="14">
        <f t="shared" ref="H133:I190" si="24">+(AVERAGE(D133,E133))*B133</f>
        <v>5.3849999999999998</v>
      </c>
      <c r="I133" s="14">
        <f t="shared" ref="I133:I190" si="25">+(AVERAGE(F133,G133))*C133</f>
        <v>5.4180000000000001</v>
      </c>
      <c r="J133" s="14">
        <f t="shared" ref="J133:J190" si="26">+H133+I133</f>
        <v>10.803000000000001</v>
      </c>
      <c r="K133" s="14">
        <f t="shared" ref="K133:K190" si="27">+J133*0.15</f>
        <v>1.6204500000000002</v>
      </c>
      <c r="L133" s="18">
        <f t="shared" si="19"/>
        <v>3.5949999999999998</v>
      </c>
      <c r="M133" s="19">
        <f t="shared" si="20"/>
        <v>0.10784999999999999</v>
      </c>
      <c r="N133" s="18">
        <v>0.45</v>
      </c>
      <c r="O133" s="18">
        <f t="shared" si="22"/>
        <v>2.7000000000000003E-2</v>
      </c>
      <c r="P133" s="18">
        <f t="shared" si="21"/>
        <v>0.13485</v>
      </c>
    </row>
    <row r="134" spans="1:16" x14ac:dyDescent="0.25">
      <c r="A134" s="1" t="s">
        <v>151</v>
      </c>
      <c r="B134" s="15">
        <v>1.7949999999999999</v>
      </c>
      <c r="C134" s="16">
        <v>1.7949999999999999</v>
      </c>
      <c r="D134" s="14">
        <v>2.95</v>
      </c>
      <c r="E134" s="14">
        <v>2.95</v>
      </c>
      <c r="F134" s="14">
        <f t="shared" si="23"/>
        <v>2.95</v>
      </c>
      <c r="G134" s="14">
        <v>2.95</v>
      </c>
      <c r="H134" s="14">
        <f t="shared" si="24"/>
        <v>5.2952500000000002</v>
      </c>
      <c r="I134" s="14">
        <f t="shared" si="25"/>
        <v>5.2952500000000002</v>
      </c>
      <c r="J134" s="14">
        <f t="shared" si="26"/>
        <v>10.5905</v>
      </c>
      <c r="K134" s="14">
        <f t="shared" si="27"/>
        <v>1.5885750000000001</v>
      </c>
      <c r="L134" s="18">
        <f t="shared" si="19"/>
        <v>3.59</v>
      </c>
      <c r="M134" s="19">
        <f t="shared" si="20"/>
        <v>0.1077</v>
      </c>
      <c r="N134" s="18">
        <v>0.45</v>
      </c>
      <c r="O134" s="18">
        <f t="shared" si="22"/>
        <v>2.7000000000000003E-2</v>
      </c>
      <c r="P134" s="18">
        <f t="shared" si="21"/>
        <v>0.13470000000000001</v>
      </c>
    </row>
    <row r="135" spans="1:16" x14ac:dyDescent="0.25">
      <c r="A135" s="1" t="s">
        <v>152</v>
      </c>
      <c r="B135" s="15">
        <v>1.8149999999999999</v>
      </c>
      <c r="C135" s="16">
        <v>1.7949999999999999</v>
      </c>
      <c r="D135" s="14">
        <v>2.97</v>
      </c>
      <c r="E135" s="14">
        <v>3.03</v>
      </c>
      <c r="F135" s="14">
        <f t="shared" si="23"/>
        <v>3.03</v>
      </c>
      <c r="G135" s="14">
        <v>3.13</v>
      </c>
      <c r="H135" s="14">
        <f t="shared" si="24"/>
        <v>5.4450000000000003</v>
      </c>
      <c r="I135" s="14">
        <f t="shared" si="25"/>
        <v>5.5286</v>
      </c>
      <c r="J135" s="14">
        <f t="shared" si="26"/>
        <v>10.973600000000001</v>
      </c>
      <c r="K135" s="14">
        <f t="shared" si="27"/>
        <v>1.6460400000000002</v>
      </c>
      <c r="L135" s="18">
        <f t="shared" si="19"/>
        <v>3.61</v>
      </c>
      <c r="M135" s="19">
        <f t="shared" si="20"/>
        <v>0.10830000000000001</v>
      </c>
      <c r="N135" s="18">
        <v>0.45</v>
      </c>
      <c r="O135" s="18">
        <f t="shared" si="22"/>
        <v>2.7000000000000003E-2</v>
      </c>
      <c r="P135" s="18">
        <f t="shared" si="21"/>
        <v>0.1353</v>
      </c>
    </row>
    <row r="136" spans="1:16" x14ac:dyDescent="0.25">
      <c r="A136" s="11" t="s">
        <v>153</v>
      </c>
      <c r="B136" s="15">
        <v>1.835</v>
      </c>
      <c r="C136" s="16">
        <v>1.8</v>
      </c>
      <c r="D136" s="14">
        <v>2.94</v>
      </c>
      <c r="E136" s="14">
        <v>2.97</v>
      </c>
      <c r="F136" s="14">
        <f t="shared" si="23"/>
        <v>2.97</v>
      </c>
      <c r="G136" s="14">
        <v>2.95</v>
      </c>
      <c r="H136" s="14">
        <f t="shared" si="24"/>
        <v>5.4224249999999996</v>
      </c>
      <c r="I136" s="14">
        <f t="shared" si="25"/>
        <v>5.3280000000000003</v>
      </c>
      <c r="J136" s="14">
        <f t="shared" si="26"/>
        <v>10.750425</v>
      </c>
      <c r="K136" s="14">
        <f t="shared" si="27"/>
        <v>1.6125637499999999</v>
      </c>
      <c r="L136" s="18">
        <f t="shared" si="19"/>
        <v>3.6349999999999998</v>
      </c>
      <c r="M136" s="19">
        <f t="shared" si="20"/>
        <v>0.10904999999999998</v>
      </c>
      <c r="N136" s="18">
        <v>0.45</v>
      </c>
      <c r="O136" s="18">
        <f t="shared" si="22"/>
        <v>2.7000000000000003E-2</v>
      </c>
      <c r="P136" s="18">
        <f t="shared" si="21"/>
        <v>0.13604999999999998</v>
      </c>
    </row>
    <row r="137" spans="1:16" x14ac:dyDescent="0.25">
      <c r="A137" s="1" t="s">
        <v>154</v>
      </c>
      <c r="B137" s="15">
        <v>1.82</v>
      </c>
      <c r="C137" s="16">
        <v>1.8049999999999999</v>
      </c>
      <c r="D137" s="14">
        <v>2.95</v>
      </c>
      <c r="E137" s="14">
        <v>3</v>
      </c>
      <c r="F137" s="14">
        <f t="shared" si="23"/>
        <v>3</v>
      </c>
      <c r="G137" s="14">
        <v>3.05</v>
      </c>
      <c r="H137" s="14">
        <f t="shared" si="24"/>
        <v>5.4145000000000003</v>
      </c>
      <c r="I137" s="14">
        <f t="shared" si="25"/>
        <v>5.4601249999999997</v>
      </c>
      <c r="J137" s="14">
        <f t="shared" si="26"/>
        <v>10.874625</v>
      </c>
      <c r="K137" s="14">
        <f t="shared" si="27"/>
        <v>1.63119375</v>
      </c>
      <c r="L137" s="18">
        <f t="shared" si="19"/>
        <v>3.625</v>
      </c>
      <c r="M137" s="19">
        <f t="shared" si="20"/>
        <v>0.10875</v>
      </c>
      <c r="N137" s="18">
        <v>0.45</v>
      </c>
      <c r="O137" s="18">
        <f t="shared" si="22"/>
        <v>2.7000000000000003E-2</v>
      </c>
      <c r="P137" s="18">
        <f t="shared" si="21"/>
        <v>0.13575000000000001</v>
      </c>
    </row>
    <row r="138" spans="1:16" x14ac:dyDescent="0.25">
      <c r="A138" s="1" t="s">
        <v>155</v>
      </c>
      <c r="B138" s="15">
        <v>1.595</v>
      </c>
      <c r="C138" s="16">
        <v>1.8</v>
      </c>
      <c r="D138" s="14">
        <v>2.98</v>
      </c>
      <c r="E138" s="14">
        <v>2.98</v>
      </c>
      <c r="F138" s="14">
        <f t="shared" si="23"/>
        <v>2.98</v>
      </c>
      <c r="G138" s="14">
        <v>2.98</v>
      </c>
      <c r="H138" s="14">
        <f t="shared" si="24"/>
        <v>4.7530999999999999</v>
      </c>
      <c r="I138" s="14">
        <f t="shared" si="25"/>
        <v>5.3639999999999999</v>
      </c>
      <c r="J138" s="14">
        <f t="shared" si="26"/>
        <v>10.117100000000001</v>
      </c>
      <c r="K138" s="14">
        <f t="shared" si="27"/>
        <v>1.5175650000000001</v>
      </c>
      <c r="L138" s="18">
        <f>1.79+1.8</f>
        <v>3.59</v>
      </c>
      <c r="M138" s="19">
        <f t="shared" si="20"/>
        <v>0.1077</v>
      </c>
      <c r="N138" s="18">
        <v>0.45</v>
      </c>
      <c r="O138" s="18">
        <f t="shared" si="22"/>
        <v>2.7000000000000003E-2</v>
      </c>
      <c r="P138" s="18">
        <f t="shared" si="21"/>
        <v>0.13470000000000001</v>
      </c>
    </row>
    <row r="139" spans="1:16" x14ac:dyDescent="0.25">
      <c r="A139" s="11" t="s">
        <v>156</v>
      </c>
      <c r="B139" s="15">
        <v>1.35</v>
      </c>
      <c r="C139" s="16">
        <v>1.7949999999999999</v>
      </c>
      <c r="D139" s="14">
        <v>2.97</v>
      </c>
      <c r="E139" s="14">
        <v>2.99</v>
      </c>
      <c r="F139" s="14">
        <f t="shared" si="23"/>
        <v>2.99</v>
      </c>
      <c r="G139" s="14">
        <v>3.02</v>
      </c>
      <c r="H139" s="14">
        <f t="shared" si="24"/>
        <v>4.0230000000000006</v>
      </c>
      <c r="I139" s="14">
        <f t="shared" si="25"/>
        <v>5.3939749999999993</v>
      </c>
      <c r="J139" s="14">
        <f t="shared" si="26"/>
        <v>9.4169750000000008</v>
      </c>
      <c r="K139" s="14">
        <f t="shared" si="27"/>
        <v>1.4125462500000001</v>
      </c>
      <c r="L139" s="18">
        <f t="shared" si="19"/>
        <v>3.145</v>
      </c>
      <c r="M139" s="19">
        <f t="shared" si="20"/>
        <v>9.4350000000000003E-2</v>
      </c>
      <c r="N139" s="18">
        <v>0.45</v>
      </c>
      <c r="O139" s="18">
        <f t="shared" si="22"/>
        <v>2.7000000000000003E-2</v>
      </c>
      <c r="P139" s="18">
        <f t="shared" si="21"/>
        <v>0.12135000000000001</v>
      </c>
    </row>
    <row r="140" spans="1:16" x14ac:dyDescent="0.25">
      <c r="A140" s="1" t="s">
        <v>157</v>
      </c>
      <c r="B140" s="15">
        <v>1.36</v>
      </c>
      <c r="C140" s="16">
        <v>1.7949999999999999</v>
      </c>
      <c r="D140" s="14">
        <v>2.99</v>
      </c>
      <c r="E140" s="14">
        <v>2.98</v>
      </c>
      <c r="F140" s="14">
        <f t="shared" si="23"/>
        <v>2.98</v>
      </c>
      <c r="G140" s="14">
        <v>2.96</v>
      </c>
      <c r="H140" s="14">
        <f t="shared" si="24"/>
        <v>4.0596000000000005</v>
      </c>
      <c r="I140" s="14">
        <f t="shared" si="25"/>
        <v>5.3311499999999992</v>
      </c>
      <c r="J140" s="14">
        <f t="shared" si="26"/>
        <v>9.3907500000000006</v>
      </c>
      <c r="K140" s="14">
        <f t="shared" si="27"/>
        <v>1.4086125</v>
      </c>
      <c r="L140" s="18">
        <f t="shared" si="19"/>
        <v>3.1550000000000002</v>
      </c>
      <c r="M140" s="19">
        <f t="shared" si="20"/>
        <v>9.4650000000000012E-2</v>
      </c>
      <c r="N140" s="18">
        <v>0.45</v>
      </c>
      <c r="O140" s="18">
        <f t="shared" si="22"/>
        <v>2.7000000000000003E-2</v>
      </c>
      <c r="P140" s="18">
        <f t="shared" si="21"/>
        <v>0.12165000000000001</v>
      </c>
    </row>
    <row r="141" spans="1:16" x14ac:dyDescent="0.25">
      <c r="A141" s="1" t="s">
        <v>158</v>
      </c>
      <c r="B141" s="15">
        <v>1.8</v>
      </c>
      <c r="C141" s="16">
        <v>1.8</v>
      </c>
      <c r="D141" s="14">
        <v>3</v>
      </c>
      <c r="E141" s="14">
        <v>3.05</v>
      </c>
      <c r="F141" s="14">
        <v>3.05</v>
      </c>
      <c r="G141" s="14">
        <v>3.09</v>
      </c>
      <c r="H141" s="14">
        <f>+(AVERAGE(D141,E141))*AVERAGE(B141,B142)</f>
        <v>6.1256249999999994</v>
      </c>
      <c r="I141" s="14">
        <f>+(AVERAGE(E141,F141))*AVERAGE(C141,C142)</f>
        <v>6.2067500000000004</v>
      </c>
      <c r="J141" s="14">
        <f t="shared" si="26"/>
        <v>12.332374999999999</v>
      </c>
      <c r="K141" s="14">
        <f t="shared" si="27"/>
        <v>1.8498562499999998</v>
      </c>
      <c r="L141" s="18">
        <f t="shared" si="19"/>
        <v>3.6</v>
      </c>
      <c r="M141" s="19">
        <f t="shared" si="20"/>
        <v>0.10800000000000001</v>
      </c>
      <c r="N141" s="18"/>
      <c r="O141" s="18"/>
      <c r="P141" s="18">
        <f t="shared" si="21"/>
        <v>0.10800000000000001</v>
      </c>
    </row>
    <row r="142" spans="1:16" x14ac:dyDescent="0.25">
      <c r="A142" s="11" t="s">
        <v>159</v>
      </c>
      <c r="B142" s="15">
        <v>2.25</v>
      </c>
      <c r="C142" s="16">
        <v>2.27</v>
      </c>
      <c r="D142" s="14">
        <v>3.06</v>
      </c>
      <c r="E142" s="14">
        <v>3</v>
      </c>
      <c r="F142" s="14">
        <v>3</v>
      </c>
      <c r="G142" s="14">
        <v>2.99</v>
      </c>
      <c r="H142" s="14">
        <f>+(AVERAGE(D142,E142))*AVERAGE(B142,B143)</f>
        <v>7.4992500000000009</v>
      </c>
      <c r="I142" s="14">
        <f>+(AVERAGE(E142,F142))*AVERAGE(C142,C143)</f>
        <v>7.455000000000001</v>
      </c>
      <c r="J142" s="14">
        <f t="shared" si="26"/>
        <v>14.954250000000002</v>
      </c>
      <c r="K142" s="14">
        <f t="shared" si="27"/>
        <v>2.2431375</v>
      </c>
      <c r="L142" s="18">
        <f t="shared" si="19"/>
        <v>4.5199999999999996</v>
      </c>
      <c r="M142" s="19">
        <f t="shared" si="20"/>
        <v>0.1356</v>
      </c>
      <c r="N142" s="18"/>
      <c r="O142" s="18"/>
      <c r="P142" s="18">
        <f t="shared" si="21"/>
        <v>0.1356</v>
      </c>
    </row>
    <row r="143" spans="1:16" x14ac:dyDescent="0.25">
      <c r="A143" s="1" t="s">
        <v>160</v>
      </c>
      <c r="B143" s="15">
        <v>2.7</v>
      </c>
      <c r="C143" s="16">
        <v>2.7</v>
      </c>
      <c r="D143" s="14">
        <v>2.91</v>
      </c>
      <c r="E143" s="14">
        <v>2.96</v>
      </c>
      <c r="F143" s="14">
        <v>2.96</v>
      </c>
      <c r="G143" s="14">
        <v>3</v>
      </c>
      <c r="H143" s="14">
        <f t="shared" si="24"/>
        <v>7.924500000000001</v>
      </c>
      <c r="I143" s="14">
        <f t="shared" si="25"/>
        <v>8.0460000000000012</v>
      </c>
      <c r="J143" s="14">
        <f t="shared" si="26"/>
        <v>15.970500000000001</v>
      </c>
      <c r="K143" s="14">
        <f t="shared" si="27"/>
        <v>2.395575</v>
      </c>
      <c r="L143" s="18">
        <f t="shared" si="19"/>
        <v>5.4</v>
      </c>
      <c r="M143" s="19">
        <f t="shared" si="20"/>
        <v>0.16200000000000003</v>
      </c>
      <c r="N143" s="18"/>
      <c r="O143" s="18"/>
      <c r="P143" s="18">
        <f t="shared" si="21"/>
        <v>0.16200000000000003</v>
      </c>
    </row>
    <row r="144" spans="1:16" x14ac:dyDescent="0.25">
      <c r="A144" s="1" t="s">
        <v>161</v>
      </c>
      <c r="B144" s="15">
        <v>2.7</v>
      </c>
      <c r="C144" s="16">
        <v>2.71</v>
      </c>
      <c r="D144" s="14">
        <v>3.15</v>
      </c>
      <c r="E144" s="14">
        <v>2.96</v>
      </c>
      <c r="F144" s="14">
        <v>2.96</v>
      </c>
      <c r="G144" s="14">
        <v>2.92</v>
      </c>
      <c r="H144" s="14">
        <f t="shared" si="24"/>
        <v>8.2484999999999999</v>
      </c>
      <c r="I144" s="14">
        <f t="shared" si="25"/>
        <v>7.9673999999999996</v>
      </c>
      <c r="J144" s="14">
        <f t="shared" si="26"/>
        <v>16.215899999999998</v>
      </c>
      <c r="K144" s="14">
        <f t="shared" si="27"/>
        <v>2.4323849999999996</v>
      </c>
      <c r="L144" s="18">
        <f t="shared" si="19"/>
        <v>5.41</v>
      </c>
      <c r="M144" s="19">
        <f t="shared" si="20"/>
        <v>0.1623</v>
      </c>
      <c r="N144" s="18"/>
      <c r="O144" s="18"/>
      <c r="P144" s="18">
        <f t="shared" si="21"/>
        <v>0.1623</v>
      </c>
    </row>
    <row r="145" spans="1:17" x14ac:dyDescent="0.25">
      <c r="A145" s="11" t="s">
        <v>162</v>
      </c>
      <c r="B145" s="15">
        <v>2.72</v>
      </c>
      <c r="C145" s="16">
        <v>2.7</v>
      </c>
      <c r="D145" s="14">
        <v>3.2</v>
      </c>
      <c r="E145" s="14">
        <v>3.05</v>
      </c>
      <c r="F145" s="14">
        <v>3.05</v>
      </c>
      <c r="G145" s="14">
        <v>2.9</v>
      </c>
      <c r="H145" s="14">
        <f t="shared" si="24"/>
        <v>8.5</v>
      </c>
      <c r="I145" s="14">
        <f t="shared" si="25"/>
        <v>8.0324999999999989</v>
      </c>
      <c r="J145" s="14">
        <f t="shared" si="26"/>
        <v>16.532499999999999</v>
      </c>
      <c r="K145" s="14">
        <f t="shared" si="27"/>
        <v>2.4798749999999998</v>
      </c>
      <c r="L145" s="18">
        <f t="shared" si="19"/>
        <v>5.42</v>
      </c>
      <c r="M145" s="19">
        <f t="shared" si="20"/>
        <v>0.16259999999999999</v>
      </c>
      <c r="N145" s="18"/>
      <c r="O145" s="18"/>
      <c r="P145" s="18">
        <f t="shared" si="21"/>
        <v>0.16259999999999999</v>
      </c>
    </row>
    <row r="146" spans="1:17" x14ac:dyDescent="0.25">
      <c r="A146" s="1" t="s">
        <v>163</v>
      </c>
      <c r="B146" s="15">
        <v>2.7</v>
      </c>
      <c r="C146" s="16">
        <v>2.7</v>
      </c>
      <c r="D146" s="14">
        <v>2.92</v>
      </c>
      <c r="E146" s="14">
        <v>3.01</v>
      </c>
      <c r="F146" s="14">
        <v>3.01</v>
      </c>
      <c r="G146" s="14">
        <v>3.1</v>
      </c>
      <c r="H146" s="14">
        <f t="shared" si="24"/>
        <v>8.0054999999999996</v>
      </c>
      <c r="I146" s="14">
        <f t="shared" si="25"/>
        <v>8.2484999999999999</v>
      </c>
      <c r="J146" s="14">
        <f t="shared" si="26"/>
        <v>16.253999999999998</v>
      </c>
      <c r="K146" s="14">
        <f t="shared" si="27"/>
        <v>2.4380999999999995</v>
      </c>
      <c r="L146" s="18">
        <f t="shared" si="19"/>
        <v>5.4</v>
      </c>
      <c r="M146" s="19">
        <f t="shared" si="20"/>
        <v>0.16200000000000003</v>
      </c>
      <c r="N146" s="18"/>
      <c r="O146" s="18"/>
      <c r="P146" s="18">
        <f t="shared" si="21"/>
        <v>0.16200000000000003</v>
      </c>
    </row>
    <row r="147" spans="1:17" x14ac:dyDescent="0.25">
      <c r="A147" s="1" t="s">
        <v>164</v>
      </c>
      <c r="B147" s="15">
        <v>2.71</v>
      </c>
      <c r="C147" s="16">
        <v>2.7</v>
      </c>
      <c r="D147" s="14">
        <v>3.2</v>
      </c>
      <c r="E147" s="14">
        <v>3.03</v>
      </c>
      <c r="F147" s="14">
        <v>3.03</v>
      </c>
      <c r="G147" s="14">
        <v>2.85</v>
      </c>
      <c r="H147" s="14">
        <f t="shared" si="24"/>
        <v>8.441650000000001</v>
      </c>
      <c r="I147" s="14">
        <f t="shared" si="24"/>
        <v>8.1809999999999992</v>
      </c>
      <c r="J147" s="14">
        <f t="shared" si="26"/>
        <v>16.62265</v>
      </c>
      <c r="K147" s="14">
        <f t="shared" si="27"/>
        <v>2.4933974999999999</v>
      </c>
      <c r="L147" s="18">
        <f t="shared" si="19"/>
        <v>5.41</v>
      </c>
      <c r="M147" s="19">
        <f t="shared" si="20"/>
        <v>0.1623</v>
      </c>
      <c r="N147" s="18"/>
      <c r="O147" s="18"/>
      <c r="P147" s="18">
        <f t="shared" si="21"/>
        <v>0.1623</v>
      </c>
    </row>
    <row r="148" spans="1:17" x14ac:dyDescent="0.25">
      <c r="A148" s="11" t="s">
        <v>165</v>
      </c>
      <c r="B148" s="15">
        <v>2.63</v>
      </c>
      <c r="C148" s="16">
        <v>2.7</v>
      </c>
      <c r="D148" s="14">
        <v>2.99</v>
      </c>
      <c r="E148" s="14">
        <v>2.98</v>
      </c>
      <c r="F148" s="14">
        <v>2.98</v>
      </c>
      <c r="G148" s="14">
        <v>2.98</v>
      </c>
      <c r="H148" s="14">
        <f>+(AVERAGE(D148,E148))*AVERAGE(B148,B149)</f>
        <v>7.3132500000000009</v>
      </c>
      <c r="I148" s="14">
        <f>+(AVERAGE(E148,F148))*AVERAGE(C148,C149)</f>
        <v>7.3755000000000006</v>
      </c>
      <c r="J148" s="14">
        <f t="shared" si="26"/>
        <v>14.688750000000002</v>
      </c>
      <c r="K148" s="14">
        <f t="shared" si="27"/>
        <v>2.2033125000000005</v>
      </c>
      <c r="L148" s="18">
        <f t="shared" si="19"/>
        <v>5.33</v>
      </c>
      <c r="M148" s="19">
        <f t="shared" si="20"/>
        <v>0.15990000000000001</v>
      </c>
      <c r="N148" s="18"/>
      <c r="O148" s="18"/>
      <c r="P148" s="18">
        <f t="shared" si="21"/>
        <v>0.15990000000000001</v>
      </c>
    </row>
    <row r="149" spans="1:17" x14ac:dyDescent="0.25">
      <c r="A149" s="1" t="s">
        <v>166</v>
      </c>
      <c r="B149" s="15">
        <v>2.27</v>
      </c>
      <c r="C149" s="16">
        <v>2.25</v>
      </c>
      <c r="D149" s="14">
        <v>3.14</v>
      </c>
      <c r="E149" s="14">
        <v>3.03</v>
      </c>
      <c r="F149" s="14">
        <v>3.03</v>
      </c>
      <c r="G149" s="14">
        <v>2.97</v>
      </c>
      <c r="H149" s="14">
        <f>+(AVERAGE(D149,E149))*AVERAGE(B149,B150)</f>
        <v>6.3242499999999993</v>
      </c>
      <c r="I149" s="14">
        <f>+(AVERAGE(E149,F149))*AVERAGE(C149,C150)</f>
        <v>6.1357499999999989</v>
      </c>
      <c r="J149" s="14">
        <f t="shared" si="26"/>
        <v>12.459999999999997</v>
      </c>
      <c r="K149" s="14">
        <f t="shared" si="27"/>
        <v>1.8689999999999996</v>
      </c>
      <c r="L149" s="18">
        <f t="shared" si="19"/>
        <v>4.5199999999999996</v>
      </c>
      <c r="M149" s="19">
        <f t="shared" si="20"/>
        <v>0.1356</v>
      </c>
      <c r="N149" s="18"/>
      <c r="O149" s="18"/>
      <c r="P149" s="18">
        <f t="shared" si="21"/>
        <v>0.1356</v>
      </c>
    </row>
    <row r="150" spans="1:17" x14ac:dyDescent="0.25">
      <c r="A150" s="1" t="s">
        <v>167</v>
      </c>
      <c r="B150" s="15">
        <v>1.83</v>
      </c>
      <c r="C150" s="16">
        <v>1.8</v>
      </c>
      <c r="D150" s="14">
        <v>2.98</v>
      </c>
      <c r="E150" s="14">
        <v>2.97</v>
      </c>
      <c r="F150" s="14">
        <v>2.97</v>
      </c>
      <c r="G150" s="14">
        <v>2.96</v>
      </c>
      <c r="H150" s="14">
        <f t="shared" si="24"/>
        <v>5.4442500000000003</v>
      </c>
      <c r="I150" s="14">
        <f t="shared" si="25"/>
        <v>5.3369999999999997</v>
      </c>
      <c r="J150" s="14">
        <f t="shared" si="26"/>
        <v>10.78125</v>
      </c>
      <c r="K150" s="14">
        <f t="shared" si="27"/>
        <v>1.6171875</v>
      </c>
      <c r="L150" s="18">
        <f t="shared" si="19"/>
        <v>3.63</v>
      </c>
      <c r="M150" s="19">
        <f t="shared" si="20"/>
        <v>0.1089</v>
      </c>
      <c r="N150" s="18"/>
      <c r="O150" s="18"/>
      <c r="P150" s="18">
        <f t="shared" si="21"/>
        <v>0.1089</v>
      </c>
    </row>
    <row r="151" spans="1:17" x14ac:dyDescent="0.25">
      <c r="A151" s="11" t="s">
        <v>168</v>
      </c>
      <c r="B151" s="15">
        <v>1.8</v>
      </c>
      <c r="C151" s="16">
        <v>1.83</v>
      </c>
      <c r="D151" s="14">
        <v>3.03</v>
      </c>
      <c r="E151" s="14">
        <v>3.02</v>
      </c>
      <c r="F151" s="14">
        <v>3.02</v>
      </c>
      <c r="G151" s="14">
        <v>2.99</v>
      </c>
      <c r="H151" s="14">
        <f t="shared" si="24"/>
        <v>5.4450000000000003</v>
      </c>
      <c r="I151" s="14">
        <f t="shared" si="25"/>
        <v>5.4991500000000002</v>
      </c>
      <c r="J151" s="14">
        <f t="shared" si="26"/>
        <v>10.94415</v>
      </c>
      <c r="K151" s="14">
        <f t="shared" si="27"/>
        <v>1.6416225</v>
      </c>
      <c r="L151" s="18">
        <f t="shared" si="19"/>
        <v>3.63</v>
      </c>
      <c r="M151" s="19">
        <f t="shared" si="20"/>
        <v>0.1089</v>
      </c>
      <c r="N151" s="18"/>
      <c r="O151" s="18"/>
      <c r="P151" s="18">
        <f t="shared" si="21"/>
        <v>0.1089</v>
      </c>
    </row>
    <row r="152" spans="1:17" x14ac:dyDescent="0.25">
      <c r="A152" s="1" t="s">
        <v>169</v>
      </c>
      <c r="B152" s="15">
        <v>1.37</v>
      </c>
      <c r="C152" s="16">
        <v>1.35</v>
      </c>
      <c r="D152" s="14">
        <v>3.02</v>
      </c>
      <c r="E152" s="14">
        <v>2.98</v>
      </c>
      <c r="F152" s="14">
        <v>2.99</v>
      </c>
      <c r="G152" s="14">
        <v>3</v>
      </c>
      <c r="H152" s="14">
        <f t="shared" si="24"/>
        <v>4.1100000000000003</v>
      </c>
      <c r="I152" s="14">
        <f t="shared" si="25"/>
        <v>4.0432500000000005</v>
      </c>
      <c r="J152" s="14">
        <f t="shared" si="26"/>
        <v>8.1532499999999999</v>
      </c>
      <c r="K152" s="14">
        <f t="shared" si="27"/>
        <v>1.2229874999999999</v>
      </c>
      <c r="L152" s="18">
        <f t="shared" si="19"/>
        <v>2.72</v>
      </c>
      <c r="M152" s="19">
        <f t="shared" si="20"/>
        <v>8.1600000000000006E-2</v>
      </c>
      <c r="N152" s="18">
        <v>0.9</v>
      </c>
      <c r="O152" s="18">
        <f t="shared" si="22"/>
        <v>5.4000000000000006E-2</v>
      </c>
      <c r="P152" s="18">
        <f t="shared" si="21"/>
        <v>0.1356</v>
      </c>
    </row>
    <row r="153" spans="1:17" x14ac:dyDescent="0.25">
      <c r="A153" s="1" t="s">
        <v>170</v>
      </c>
      <c r="B153" s="15">
        <v>1.36</v>
      </c>
      <c r="C153" s="16">
        <v>1.36</v>
      </c>
      <c r="D153" s="14">
        <v>2.96</v>
      </c>
      <c r="E153" s="14">
        <v>2.99</v>
      </c>
      <c r="F153" s="14">
        <v>2.98</v>
      </c>
      <c r="G153" s="14">
        <v>2.95</v>
      </c>
      <c r="H153" s="14">
        <f t="shared" si="24"/>
        <v>4.0460000000000003</v>
      </c>
      <c r="I153" s="14">
        <f t="shared" si="25"/>
        <v>4.0324</v>
      </c>
      <c r="J153" s="14">
        <f t="shared" si="26"/>
        <v>8.0784000000000002</v>
      </c>
      <c r="K153" s="14">
        <f t="shared" si="27"/>
        <v>1.2117599999999999</v>
      </c>
      <c r="L153" s="18">
        <f t="shared" si="19"/>
        <v>2.72</v>
      </c>
      <c r="M153" s="19">
        <f t="shared" si="20"/>
        <v>8.1600000000000006E-2</v>
      </c>
      <c r="N153" s="18">
        <v>0.9</v>
      </c>
      <c r="O153" s="18">
        <f t="shared" si="22"/>
        <v>5.4000000000000006E-2</v>
      </c>
      <c r="P153" s="18">
        <f t="shared" si="21"/>
        <v>0.1356</v>
      </c>
    </row>
    <row r="154" spans="1:17" x14ac:dyDescent="0.25">
      <c r="A154" s="11" t="s">
        <v>171</v>
      </c>
      <c r="B154" s="15">
        <v>1.36</v>
      </c>
      <c r="C154" s="16">
        <v>1.37</v>
      </c>
      <c r="D154" s="14">
        <v>2.95</v>
      </c>
      <c r="E154" s="14">
        <v>2.94</v>
      </c>
      <c r="F154" s="14">
        <v>2.97</v>
      </c>
      <c r="G154" s="14">
        <v>3.02</v>
      </c>
      <c r="H154" s="14">
        <f t="shared" si="24"/>
        <v>4.0052000000000003</v>
      </c>
      <c r="I154" s="14">
        <f t="shared" si="25"/>
        <v>4.1031500000000003</v>
      </c>
      <c r="J154" s="14">
        <f t="shared" si="26"/>
        <v>8.1083500000000015</v>
      </c>
      <c r="K154" s="14">
        <f t="shared" si="27"/>
        <v>1.2162525000000002</v>
      </c>
      <c r="L154" s="18">
        <f t="shared" si="19"/>
        <v>2.7300000000000004</v>
      </c>
      <c r="M154" s="19">
        <f t="shared" si="20"/>
        <v>8.1900000000000014E-2</v>
      </c>
      <c r="N154" s="18">
        <v>0.9</v>
      </c>
      <c r="O154" s="18">
        <f t="shared" si="22"/>
        <v>5.4000000000000006E-2</v>
      </c>
      <c r="P154" s="18">
        <f t="shared" si="21"/>
        <v>0.13590000000000002</v>
      </c>
    </row>
    <row r="155" spans="1:17" x14ac:dyDescent="0.25">
      <c r="A155" s="1" t="s">
        <v>172</v>
      </c>
      <c r="B155" s="15">
        <v>1.36</v>
      </c>
      <c r="C155" s="16">
        <v>1.36</v>
      </c>
      <c r="D155" s="14">
        <v>3.1</v>
      </c>
      <c r="E155" s="14">
        <v>3.04</v>
      </c>
      <c r="F155" s="14">
        <v>3</v>
      </c>
      <c r="G155" s="14">
        <v>2.96</v>
      </c>
      <c r="H155" s="14">
        <f t="shared" si="24"/>
        <v>4.1752000000000002</v>
      </c>
      <c r="I155" s="14">
        <f t="shared" si="25"/>
        <v>4.0528000000000004</v>
      </c>
      <c r="J155" s="14">
        <f t="shared" si="26"/>
        <v>8.2280000000000015</v>
      </c>
      <c r="K155" s="14">
        <f t="shared" si="27"/>
        <v>1.2342000000000002</v>
      </c>
      <c r="L155" s="18">
        <f t="shared" si="19"/>
        <v>2.72</v>
      </c>
      <c r="M155" s="19">
        <f t="shared" si="20"/>
        <v>8.1600000000000006E-2</v>
      </c>
      <c r="N155" s="18">
        <v>0.9</v>
      </c>
      <c r="O155" s="18">
        <f t="shared" si="22"/>
        <v>5.4000000000000006E-2</v>
      </c>
      <c r="P155" s="18">
        <f t="shared" si="21"/>
        <v>0.1356</v>
      </c>
    </row>
    <row r="156" spans="1:17" x14ac:dyDescent="0.25">
      <c r="A156" s="1" t="s">
        <v>173</v>
      </c>
      <c r="B156" s="15">
        <v>1.35</v>
      </c>
      <c r="C156" s="16">
        <v>1.35</v>
      </c>
      <c r="D156" s="14">
        <v>2.95</v>
      </c>
      <c r="E156" s="14">
        <v>2.97</v>
      </c>
      <c r="F156" s="14">
        <v>2.98</v>
      </c>
      <c r="G156" s="14">
        <v>3.01</v>
      </c>
      <c r="H156" s="14">
        <f t="shared" si="24"/>
        <v>3.996</v>
      </c>
      <c r="I156" s="14">
        <f t="shared" si="25"/>
        <v>4.0432500000000005</v>
      </c>
      <c r="J156" s="14">
        <f t="shared" si="26"/>
        <v>8.0392500000000009</v>
      </c>
      <c r="K156" s="14">
        <f t="shared" si="27"/>
        <v>1.2058875</v>
      </c>
      <c r="L156" s="18">
        <f t="shared" si="19"/>
        <v>2.7</v>
      </c>
      <c r="M156" s="19">
        <f t="shared" si="20"/>
        <v>8.1000000000000016E-2</v>
      </c>
      <c r="N156" s="18">
        <v>0.9</v>
      </c>
      <c r="O156" s="18">
        <f t="shared" si="22"/>
        <v>5.4000000000000006E-2</v>
      </c>
      <c r="P156" s="18">
        <f t="shared" si="21"/>
        <v>0.13500000000000001</v>
      </c>
    </row>
    <row r="157" spans="1:17" x14ac:dyDescent="0.25">
      <c r="A157" s="11" t="s">
        <v>174</v>
      </c>
      <c r="B157" s="15">
        <v>1.36</v>
      </c>
      <c r="C157" s="16">
        <v>1.37</v>
      </c>
      <c r="D157" s="14">
        <v>3.05</v>
      </c>
      <c r="E157" s="14">
        <v>3.03</v>
      </c>
      <c r="F157" s="14">
        <v>3.02</v>
      </c>
      <c r="G157" s="14">
        <v>2.98</v>
      </c>
      <c r="H157" s="14">
        <f t="shared" si="24"/>
        <v>4.1344000000000003</v>
      </c>
      <c r="I157" s="14">
        <f t="shared" si="25"/>
        <v>4.1100000000000003</v>
      </c>
      <c r="J157" s="14">
        <f t="shared" si="26"/>
        <v>8.2444000000000006</v>
      </c>
      <c r="K157" s="14">
        <f t="shared" si="27"/>
        <v>1.2366600000000001</v>
      </c>
      <c r="L157" s="18">
        <f t="shared" si="19"/>
        <v>2.7300000000000004</v>
      </c>
      <c r="M157" s="19">
        <f t="shared" si="20"/>
        <v>8.1900000000000014E-2</v>
      </c>
      <c r="N157" s="18">
        <v>0.9</v>
      </c>
      <c r="O157" s="18">
        <f t="shared" si="22"/>
        <v>5.4000000000000006E-2</v>
      </c>
      <c r="P157" s="18">
        <f t="shared" si="21"/>
        <v>0.13590000000000002</v>
      </c>
    </row>
    <row r="158" spans="1:17" x14ac:dyDescent="0.25">
      <c r="A158" s="1" t="s">
        <v>175</v>
      </c>
      <c r="B158" s="15">
        <v>1.35</v>
      </c>
      <c r="C158" s="16">
        <v>1.35</v>
      </c>
      <c r="D158" s="14">
        <v>2.96</v>
      </c>
      <c r="E158" s="14">
        <v>2.92</v>
      </c>
      <c r="F158" s="14">
        <v>2.93</v>
      </c>
      <c r="G158" s="14">
        <v>2.92</v>
      </c>
      <c r="H158" s="14">
        <f t="shared" si="24"/>
        <v>3.9690000000000003</v>
      </c>
      <c r="I158" s="14">
        <f t="shared" si="25"/>
        <v>3.94875</v>
      </c>
      <c r="J158" s="14">
        <f t="shared" si="26"/>
        <v>7.9177499999999998</v>
      </c>
      <c r="K158" s="14">
        <f t="shared" si="27"/>
        <v>1.1876624999999998</v>
      </c>
      <c r="L158" s="18">
        <f t="shared" si="19"/>
        <v>2.7</v>
      </c>
      <c r="M158" s="19">
        <f t="shared" si="20"/>
        <v>8.1000000000000016E-2</v>
      </c>
      <c r="N158" s="18">
        <v>0.9</v>
      </c>
      <c r="O158" s="18">
        <f t="shared" si="22"/>
        <v>5.4000000000000006E-2</v>
      </c>
      <c r="P158" s="18">
        <f t="shared" si="21"/>
        <v>0.13500000000000001</v>
      </c>
      <c r="Q158" s="13"/>
    </row>
    <row r="159" spans="1:17" x14ac:dyDescent="0.25">
      <c r="A159" s="1" t="s">
        <v>176</v>
      </c>
      <c r="B159" s="15">
        <v>1.36</v>
      </c>
      <c r="C159" s="16">
        <v>1.37</v>
      </c>
      <c r="D159" s="14">
        <v>3.05</v>
      </c>
      <c r="E159" s="14">
        <v>3.01</v>
      </c>
      <c r="F159" s="14">
        <v>2.97</v>
      </c>
      <c r="G159" s="14">
        <v>2.9</v>
      </c>
      <c r="H159" s="14">
        <f t="shared" si="24"/>
        <v>4.1208</v>
      </c>
      <c r="I159" s="14">
        <f t="shared" si="25"/>
        <v>4.02095</v>
      </c>
      <c r="J159" s="14">
        <f t="shared" si="26"/>
        <v>8.14175</v>
      </c>
      <c r="K159" s="14">
        <f t="shared" si="27"/>
        <v>1.2212624999999999</v>
      </c>
      <c r="L159" s="18">
        <f t="shared" si="19"/>
        <v>2.7300000000000004</v>
      </c>
      <c r="M159" s="19">
        <f t="shared" si="20"/>
        <v>8.1900000000000014E-2</v>
      </c>
      <c r="N159" s="18">
        <v>0.9</v>
      </c>
      <c r="O159" s="18">
        <f t="shared" si="22"/>
        <v>5.4000000000000006E-2</v>
      </c>
      <c r="P159" s="18">
        <f t="shared" si="21"/>
        <v>0.13590000000000002</v>
      </c>
      <c r="Q159" s="13"/>
    </row>
    <row r="160" spans="1:17" x14ac:dyDescent="0.25">
      <c r="A160" s="11" t="s">
        <v>177</v>
      </c>
      <c r="B160" s="15">
        <v>1.36</v>
      </c>
      <c r="C160" s="16">
        <v>1.36</v>
      </c>
      <c r="D160" s="14">
        <v>3.04</v>
      </c>
      <c r="E160" s="14">
        <v>2.99</v>
      </c>
      <c r="F160" s="14">
        <v>2.99</v>
      </c>
      <c r="G160" s="14">
        <v>2.99</v>
      </c>
      <c r="H160" s="14">
        <f t="shared" si="24"/>
        <v>4.1004000000000005</v>
      </c>
      <c r="I160" s="14">
        <f t="shared" si="25"/>
        <v>4.0664000000000007</v>
      </c>
      <c r="J160" s="14">
        <f t="shared" si="26"/>
        <v>8.1668000000000021</v>
      </c>
      <c r="K160" s="14">
        <f t="shared" si="27"/>
        <v>1.2250200000000002</v>
      </c>
      <c r="L160" s="18">
        <f t="shared" si="19"/>
        <v>2.72</v>
      </c>
      <c r="M160" s="19">
        <f t="shared" si="20"/>
        <v>8.1600000000000006E-2</v>
      </c>
      <c r="N160" s="18">
        <v>0.9</v>
      </c>
      <c r="O160" s="18">
        <f t="shared" si="22"/>
        <v>5.4000000000000006E-2</v>
      </c>
      <c r="P160" s="18">
        <f t="shared" si="21"/>
        <v>0.1356</v>
      </c>
      <c r="Q160" s="13"/>
    </row>
    <row r="161" spans="1:17" x14ac:dyDescent="0.25">
      <c r="A161" s="1" t="s">
        <v>178</v>
      </c>
      <c r="B161" s="15">
        <v>1.36</v>
      </c>
      <c r="C161" s="16">
        <v>1.37</v>
      </c>
      <c r="D161" s="14">
        <v>3</v>
      </c>
      <c r="E161" s="14">
        <v>3.01</v>
      </c>
      <c r="F161" s="14">
        <v>2.99</v>
      </c>
      <c r="G161" s="14">
        <v>2.96</v>
      </c>
      <c r="H161" s="14">
        <f t="shared" si="24"/>
        <v>4.0868000000000002</v>
      </c>
      <c r="I161" s="14">
        <f t="shared" si="25"/>
        <v>4.0757500000000002</v>
      </c>
      <c r="J161" s="14">
        <f t="shared" si="26"/>
        <v>8.1625499999999995</v>
      </c>
      <c r="K161" s="14">
        <f t="shared" si="27"/>
        <v>1.2243824999999999</v>
      </c>
      <c r="L161" s="18">
        <f t="shared" si="19"/>
        <v>2.7300000000000004</v>
      </c>
      <c r="M161" s="19">
        <f t="shared" si="20"/>
        <v>8.1900000000000014E-2</v>
      </c>
      <c r="N161" s="18">
        <v>0.9</v>
      </c>
      <c r="O161" s="18">
        <f t="shared" si="22"/>
        <v>5.4000000000000006E-2</v>
      </c>
      <c r="P161" s="18">
        <f t="shared" si="21"/>
        <v>0.13590000000000002</v>
      </c>
      <c r="Q161" s="13"/>
    </row>
    <row r="162" spans="1:17" x14ac:dyDescent="0.25">
      <c r="A162" s="1" t="s">
        <v>179</v>
      </c>
      <c r="B162" s="15">
        <v>0.91</v>
      </c>
      <c r="C162" s="16">
        <v>0.9</v>
      </c>
      <c r="D162" s="14">
        <v>2.94</v>
      </c>
      <c r="E162" s="14">
        <v>2.95</v>
      </c>
      <c r="F162" s="14">
        <v>2.96</v>
      </c>
      <c r="G162" s="14">
        <v>2.96</v>
      </c>
      <c r="H162" s="14">
        <f t="shared" si="24"/>
        <v>2.6799500000000003</v>
      </c>
      <c r="I162" s="14">
        <f t="shared" si="25"/>
        <v>2.6640000000000001</v>
      </c>
      <c r="J162" s="14">
        <f t="shared" si="26"/>
        <v>5.3439500000000004</v>
      </c>
      <c r="K162" s="14">
        <f t="shared" si="27"/>
        <v>0.80159250000000004</v>
      </c>
      <c r="L162" s="18">
        <f t="shared" si="19"/>
        <v>1.81</v>
      </c>
      <c r="M162" s="19">
        <f t="shared" si="20"/>
        <v>5.4300000000000008E-2</v>
      </c>
      <c r="N162" s="18">
        <v>1.8</v>
      </c>
      <c r="O162" s="18">
        <f t="shared" si="22"/>
        <v>0.10800000000000001</v>
      </c>
      <c r="P162" s="18">
        <f t="shared" si="21"/>
        <v>0.16230000000000003</v>
      </c>
      <c r="Q162" s="13"/>
    </row>
    <row r="163" spans="1:17" x14ac:dyDescent="0.25">
      <c r="A163" s="11" t="s">
        <v>180</v>
      </c>
      <c r="B163" s="15">
        <v>0.91</v>
      </c>
      <c r="C163" s="16">
        <v>0.92</v>
      </c>
      <c r="D163" s="14">
        <v>3.02</v>
      </c>
      <c r="E163" s="14">
        <v>3</v>
      </c>
      <c r="F163" s="14">
        <v>3</v>
      </c>
      <c r="G163" s="14">
        <v>3</v>
      </c>
      <c r="H163" s="14">
        <f t="shared" si="24"/>
        <v>2.7391000000000001</v>
      </c>
      <c r="I163" s="14">
        <f t="shared" si="25"/>
        <v>2.7600000000000002</v>
      </c>
      <c r="J163" s="14">
        <f t="shared" si="26"/>
        <v>5.4991000000000003</v>
      </c>
      <c r="K163" s="14">
        <f t="shared" si="27"/>
        <v>0.82486500000000007</v>
      </c>
      <c r="L163" s="18">
        <f t="shared" si="19"/>
        <v>1.83</v>
      </c>
      <c r="M163" s="19">
        <f t="shared" si="20"/>
        <v>5.4900000000000004E-2</v>
      </c>
      <c r="N163" s="18">
        <v>1.8</v>
      </c>
      <c r="O163" s="18">
        <f t="shared" si="22"/>
        <v>0.10800000000000001</v>
      </c>
      <c r="P163" s="18">
        <f t="shared" si="21"/>
        <v>0.16290000000000002</v>
      </c>
      <c r="Q163" s="13"/>
    </row>
    <row r="164" spans="1:17" x14ac:dyDescent="0.25">
      <c r="A164" s="1" t="s">
        <v>181</v>
      </c>
      <c r="B164" s="15">
        <v>0.91</v>
      </c>
      <c r="C164" s="16">
        <v>0.92</v>
      </c>
      <c r="D164" s="14">
        <v>3.07</v>
      </c>
      <c r="E164" s="14">
        <v>3.06</v>
      </c>
      <c r="F164" s="14">
        <v>3.02</v>
      </c>
      <c r="G164" s="14">
        <v>3</v>
      </c>
      <c r="H164" s="14">
        <f t="shared" si="24"/>
        <v>2.7891500000000002</v>
      </c>
      <c r="I164" s="14">
        <f t="shared" si="25"/>
        <v>2.7692000000000001</v>
      </c>
      <c r="J164" s="14">
        <f t="shared" si="26"/>
        <v>5.5583500000000008</v>
      </c>
      <c r="K164" s="14">
        <f t="shared" si="27"/>
        <v>0.83375250000000012</v>
      </c>
      <c r="L164" s="18">
        <f t="shared" ref="L164:L190" si="28">+B164+C164</f>
        <v>1.83</v>
      </c>
      <c r="M164" s="19">
        <f t="shared" ref="M164:M190" si="29">+L164*0.15*0.2</f>
        <v>5.4900000000000004E-2</v>
      </c>
      <c r="N164" s="18">
        <v>1.8</v>
      </c>
      <c r="O164" s="18">
        <f t="shared" si="22"/>
        <v>0.10800000000000001</v>
      </c>
      <c r="P164" s="18">
        <f t="shared" ref="P164:P190" si="30">+M164+O164</f>
        <v>0.16290000000000002</v>
      </c>
      <c r="Q164" s="13"/>
    </row>
    <row r="165" spans="1:17" x14ac:dyDescent="0.25">
      <c r="A165" s="1" t="s">
        <v>182</v>
      </c>
      <c r="B165" s="15">
        <v>0.9</v>
      </c>
      <c r="C165" s="16">
        <v>0.91</v>
      </c>
      <c r="D165" s="14">
        <v>3.03</v>
      </c>
      <c r="E165" s="14">
        <v>3.01</v>
      </c>
      <c r="F165" s="14">
        <v>2.99</v>
      </c>
      <c r="G165" s="14">
        <v>2.97</v>
      </c>
      <c r="H165" s="14">
        <f t="shared" si="24"/>
        <v>2.7179999999999995</v>
      </c>
      <c r="I165" s="14">
        <f t="shared" si="25"/>
        <v>2.7118000000000007</v>
      </c>
      <c r="J165" s="14">
        <f t="shared" si="26"/>
        <v>5.4298000000000002</v>
      </c>
      <c r="K165" s="14">
        <f t="shared" si="27"/>
        <v>0.81447000000000003</v>
      </c>
      <c r="L165" s="18">
        <f t="shared" si="28"/>
        <v>1.81</v>
      </c>
      <c r="M165" s="19">
        <f t="shared" si="29"/>
        <v>5.4300000000000008E-2</v>
      </c>
      <c r="N165" s="18">
        <v>1.8</v>
      </c>
      <c r="O165" s="18">
        <f t="shared" si="22"/>
        <v>0.10800000000000001</v>
      </c>
      <c r="P165" s="18">
        <f t="shared" si="30"/>
        <v>0.16230000000000003</v>
      </c>
      <c r="Q165" s="13"/>
    </row>
    <row r="166" spans="1:17" x14ac:dyDescent="0.25">
      <c r="A166" s="11" t="s">
        <v>183</v>
      </c>
      <c r="B166" s="15">
        <v>0.9</v>
      </c>
      <c r="C166" s="16">
        <v>0.9</v>
      </c>
      <c r="D166" s="14">
        <v>2.82</v>
      </c>
      <c r="E166" s="14">
        <v>2.86</v>
      </c>
      <c r="F166" s="14">
        <v>2.99</v>
      </c>
      <c r="G166" s="14">
        <v>3.04</v>
      </c>
      <c r="H166" s="14">
        <f t="shared" si="24"/>
        <v>2.556</v>
      </c>
      <c r="I166" s="14">
        <f t="shared" si="25"/>
        <v>2.7135000000000002</v>
      </c>
      <c r="J166" s="14">
        <f t="shared" si="26"/>
        <v>5.2695000000000007</v>
      </c>
      <c r="K166" s="14">
        <f t="shared" si="27"/>
        <v>0.79042500000000004</v>
      </c>
      <c r="L166" s="18">
        <f t="shared" si="28"/>
        <v>1.8</v>
      </c>
      <c r="M166" s="19">
        <f t="shared" si="29"/>
        <v>5.4000000000000006E-2</v>
      </c>
      <c r="N166" s="18">
        <v>1.8</v>
      </c>
      <c r="O166" s="18">
        <f t="shared" si="22"/>
        <v>0.10800000000000001</v>
      </c>
      <c r="P166" s="18">
        <f t="shared" si="30"/>
        <v>0.16200000000000003</v>
      </c>
    </row>
    <row r="167" spans="1:17" x14ac:dyDescent="0.25">
      <c r="A167" s="1" t="s">
        <v>184</v>
      </c>
      <c r="B167" s="15">
        <v>0.9</v>
      </c>
      <c r="C167" s="16">
        <v>0.92</v>
      </c>
      <c r="D167" s="14">
        <v>3.04</v>
      </c>
      <c r="E167" s="14">
        <v>3.02</v>
      </c>
      <c r="F167" s="14">
        <v>2.99</v>
      </c>
      <c r="G167" s="14">
        <v>2.99</v>
      </c>
      <c r="H167" s="14">
        <f t="shared" si="24"/>
        <v>2.7270000000000003</v>
      </c>
      <c r="I167" s="14">
        <f t="shared" si="25"/>
        <v>2.7508000000000004</v>
      </c>
      <c r="J167" s="14">
        <f t="shared" si="26"/>
        <v>5.4778000000000002</v>
      </c>
      <c r="K167" s="14">
        <f t="shared" si="27"/>
        <v>0.82167000000000001</v>
      </c>
      <c r="L167" s="18">
        <f t="shared" si="28"/>
        <v>1.82</v>
      </c>
      <c r="M167" s="19">
        <f t="shared" si="29"/>
        <v>5.460000000000001E-2</v>
      </c>
      <c r="N167" s="18">
        <v>1.8</v>
      </c>
      <c r="O167" s="18">
        <f t="shared" si="22"/>
        <v>0.10800000000000001</v>
      </c>
      <c r="P167" s="18">
        <f t="shared" si="30"/>
        <v>0.16260000000000002</v>
      </c>
    </row>
    <row r="168" spans="1:17" x14ac:dyDescent="0.25">
      <c r="A168" s="1" t="s">
        <v>185</v>
      </c>
      <c r="B168" s="15">
        <v>0.91</v>
      </c>
      <c r="C168" s="16">
        <v>0.91</v>
      </c>
      <c r="D168" s="14">
        <v>2.97</v>
      </c>
      <c r="E168" s="14">
        <v>3</v>
      </c>
      <c r="F168" s="14">
        <v>3.05</v>
      </c>
      <c r="G168" s="14">
        <v>3</v>
      </c>
      <c r="H168" s="14">
        <f t="shared" si="24"/>
        <v>2.7163500000000003</v>
      </c>
      <c r="I168" s="14">
        <f t="shared" si="25"/>
        <v>2.7527499999999998</v>
      </c>
      <c r="J168" s="14">
        <f t="shared" si="26"/>
        <v>5.4691000000000001</v>
      </c>
      <c r="K168" s="14">
        <f t="shared" si="27"/>
        <v>0.82036500000000001</v>
      </c>
      <c r="L168" s="18">
        <f t="shared" si="28"/>
        <v>1.82</v>
      </c>
      <c r="M168" s="19">
        <f t="shared" si="29"/>
        <v>5.460000000000001E-2</v>
      </c>
      <c r="N168" s="18">
        <v>1.8</v>
      </c>
      <c r="O168" s="18">
        <f t="shared" si="22"/>
        <v>0.10800000000000001</v>
      </c>
      <c r="P168" s="18">
        <f t="shared" si="30"/>
        <v>0.16260000000000002</v>
      </c>
    </row>
    <row r="169" spans="1:17" x14ac:dyDescent="0.25">
      <c r="A169" s="11" t="s">
        <v>186</v>
      </c>
      <c r="B169" s="15">
        <v>0.9</v>
      </c>
      <c r="C169" s="16">
        <v>0.92</v>
      </c>
      <c r="D169" s="14">
        <v>2.91</v>
      </c>
      <c r="E169" s="14">
        <v>2.97</v>
      </c>
      <c r="F169" s="14">
        <v>2.99</v>
      </c>
      <c r="G169" s="14">
        <v>3.03</v>
      </c>
      <c r="H169" s="14">
        <f t="shared" si="24"/>
        <v>2.6460000000000004</v>
      </c>
      <c r="I169" s="14">
        <f t="shared" si="25"/>
        <v>2.7692000000000001</v>
      </c>
      <c r="J169" s="14">
        <f t="shared" si="26"/>
        <v>5.4152000000000005</v>
      </c>
      <c r="K169" s="14">
        <f t="shared" si="27"/>
        <v>0.81228</v>
      </c>
      <c r="L169" s="18">
        <f t="shared" si="28"/>
        <v>1.82</v>
      </c>
      <c r="M169" s="19">
        <f t="shared" si="29"/>
        <v>5.460000000000001E-2</v>
      </c>
      <c r="N169" s="18">
        <v>1.8</v>
      </c>
      <c r="O169" s="18">
        <f t="shared" si="22"/>
        <v>0.10800000000000001</v>
      </c>
      <c r="P169" s="18">
        <f t="shared" si="30"/>
        <v>0.16260000000000002</v>
      </c>
    </row>
    <row r="170" spans="1:17" x14ac:dyDescent="0.25">
      <c r="A170" s="1" t="s">
        <v>187</v>
      </c>
      <c r="B170" s="15">
        <v>0.9</v>
      </c>
      <c r="C170" s="16">
        <v>0.91</v>
      </c>
      <c r="D170" s="14">
        <v>3.05</v>
      </c>
      <c r="E170" s="14">
        <v>3</v>
      </c>
      <c r="F170" s="14">
        <v>2.98</v>
      </c>
      <c r="G170" s="14">
        <v>2.94</v>
      </c>
      <c r="H170" s="14">
        <f t="shared" si="24"/>
        <v>2.7225000000000001</v>
      </c>
      <c r="I170" s="14">
        <f t="shared" si="25"/>
        <v>2.6936</v>
      </c>
      <c r="J170" s="14">
        <f t="shared" si="26"/>
        <v>5.4161000000000001</v>
      </c>
      <c r="K170" s="14">
        <f t="shared" si="27"/>
        <v>0.812415</v>
      </c>
      <c r="L170" s="18">
        <f t="shared" si="28"/>
        <v>1.81</v>
      </c>
      <c r="M170" s="19">
        <f t="shared" si="29"/>
        <v>5.4300000000000008E-2</v>
      </c>
      <c r="N170" s="18">
        <v>1.8</v>
      </c>
      <c r="O170" s="18">
        <f t="shared" si="22"/>
        <v>0.10800000000000001</v>
      </c>
      <c r="P170" s="18">
        <f t="shared" si="30"/>
        <v>0.16230000000000003</v>
      </c>
    </row>
    <row r="171" spans="1:17" x14ac:dyDescent="0.25">
      <c r="A171" s="1" t="s">
        <v>188</v>
      </c>
      <c r="B171" s="15">
        <v>0.91</v>
      </c>
      <c r="C171" s="16">
        <v>0.91</v>
      </c>
      <c r="D171" s="14">
        <v>3.02</v>
      </c>
      <c r="E171" s="14">
        <v>3.02</v>
      </c>
      <c r="F171" s="14">
        <v>3.02</v>
      </c>
      <c r="G171" s="14">
        <v>3.01</v>
      </c>
      <c r="H171" s="14">
        <f t="shared" si="24"/>
        <v>2.7482000000000002</v>
      </c>
      <c r="I171" s="14">
        <f t="shared" si="25"/>
        <v>2.7436499999999997</v>
      </c>
      <c r="J171" s="14">
        <f t="shared" si="26"/>
        <v>5.4918499999999995</v>
      </c>
      <c r="K171" s="14">
        <f t="shared" si="27"/>
        <v>0.82377749999999994</v>
      </c>
      <c r="L171" s="18">
        <f t="shared" si="28"/>
        <v>1.82</v>
      </c>
      <c r="M171" s="19">
        <f t="shared" si="29"/>
        <v>5.460000000000001E-2</v>
      </c>
      <c r="N171" s="18">
        <v>1.8</v>
      </c>
      <c r="O171" s="18">
        <f t="shared" ref="O171:O190" si="31">+N171*0.3*0.2</f>
        <v>0.10800000000000001</v>
      </c>
      <c r="P171" s="18">
        <f t="shared" si="30"/>
        <v>0.16260000000000002</v>
      </c>
    </row>
    <row r="172" spans="1:17" x14ac:dyDescent="0.25">
      <c r="A172" s="11" t="s">
        <v>189</v>
      </c>
      <c r="B172" s="15">
        <v>0.92</v>
      </c>
      <c r="C172" s="16">
        <v>0.92</v>
      </c>
      <c r="D172" s="14">
        <v>3.04</v>
      </c>
      <c r="E172" s="14">
        <v>3.03</v>
      </c>
      <c r="F172" s="14">
        <v>3.01</v>
      </c>
      <c r="G172" s="14">
        <v>3</v>
      </c>
      <c r="H172" s="14">
        <f t="shared" si="24"/>
        <v>2.7922000000000002</v>
      </c>
      <c r="I172" s="14">
        <f t="shared" si="25"/>
        <v>2.7646000000000002</v>
      </c>
      <c r="J172" s="14">
        <f t="shared" si="26"/>
        <v>5.5568000000000008</v>
      </c>
      <c r="K172" s="14">
        <f t="shared" si="27"/>
        <v>0.83352000000000015</v>
      </c>
      <c r="L172" s="18">
        <f t="shared" si="28"/>
        <v>1.84</v>
      </c>
      <c r="M172" s="19">
        <f t="shared" si="29"/>
        <v>5.5200000000000006E-2</v>
      </c>
      <c r="N172" s="18">
        <v>1.8</v>
      </c>
      <c r="O172" s="18">
        <f t="shared" si="31"/>
        <v>0.10800000000000001</v>
      </c>
      <c r="P172" s="18">
        <f t="shared" si="30"/>
        <v>0.16320000000000001</v>
      </c>
    </row>
    <row r="173" spans="1:17" x14ac:dyDescent="0.25">
      <c r="A173" s="1" t="s">
        <v>190</v>
      </c>
      <c r="B173" s="15">
        <v>0.92</v>
      </c>
      <c r="C173" s="16">
        <v>0.91</v>
      </c>
      <c r="D173" s="14">
        <v>2.97</v>
      </c>
      <c r="E173" s="14">
        <v>2.97</v>
      </c>
      <c r="F173" s="14">
        <v>3</v>
      </c>
      <c r="G173" s="14">
        <v>3</v>
      </c>
      <c r="H173" s="14">
        <f t="shared" si="24"/>
        <v>2.7324000000000002</v>
      </c>
      <c r="I173" s="14">
        <f t="shared" si="25"/>
        <v>2.73</v>
      </c>
      <c r="J173" s="14">
        <f t="shared" si="26"/>
        <v>5.4624000000000006</v>
      </c>
      <c r="K173" s="14">
        <f t="shared" si="27"/>
        <v>0.81936000000000009</v>
      </c>
      <c r="L173" s="18">
        <f t="shared" si="28"/>
        <v>1.83</v>
      </c>
      <c r="M173" s="19">
        <f t="shared" si="29"/>
        <v>5.4900000000000004E-2</v>
      </c>
      <c r="N173" s="18">
        <v>1.8</v>
      </c>
      <c r="O173" s="18">
        <f t="shared" si="31"/>
        <v>0.10800000000000001</v>
      </c>
      <c r="P173" s="18">
        <f t="shared" si="30"/>
        <v>0.16290000000000002</v>
      </c>
    </row>
    <row r="174" spans="1:17" x14ac:dyDescent="0.25">
      <c r="A174" s="1" t="s">
        <v>191</v>
      </c>
      <c r="B174" s="15">
        <v>0.91</v>
      </c>
      <c r="C174" s="16">
        <v>0.92</v>
      </c>
      <c r="D174" s="14">
        <v>2.99</v>
      </c>
      <c r="E174" s="14">
        <v>2.99</v>
      </c>
      <c r="F174" s="14">
        <v>3</v>
      </c>
      <c r="G174" s="14">
        <v>3</v>
      </c>
      <c r="H174" s="14">
        <f t="shared" si="24"/>
        <v>2.7209000000000003</v>
      </c>
      <c r="I174" s="14">
        <f t="shared" si="25"/>
        <v>2.7600000000000002</v>
      </c>
      <c r="J174" s="14">
        <f t="shared" si="26"/>
        <v>5.4809000000000001</v>
      </c>
      <c r="K174" s="14">
        <f t="shared" si="27"/>
        <v>0.82213499999999995</v>
      </c>
      <c r="L174" s="18">
        <f t="shared" si="28"/>
        <v>1.83</v>
      </c>
      <c r="M174" s="19">
        <f t="shared" si="29"/>
        <v>5.4900000000000004E-2</v>
      </c>
      <c r="N174" s="18">
        <v>1.8</v>
      </c>
      <c r="O174" s="18">
        <f t="shared" si="31"/>
        <v>0.10800000000000001</v>
      </c>
      <c r="P174" s="18">
        <f t="shared" si="30"/>
        <v>0.16290000000000002</v>
      </c>
    </row>
    <row r="175" spans="1:17" x14ac:dyDescent="0.25">
      <c r="A175" s="11" t="s">
        <v>192</v>
      </c>
      <c r="B175" s="15">
        <v>0.91</v>
      </c>
      <c r="C175" s="16">
        <v>0.92</v>
      </c>
      <c r="D175" s="14">
        <v>3.02</v>
      </c>
      <c r="E175" s="14">
        <v>3</v>
      </c>
      <c r="F175" s="14">
        <v>2.99</v>
      </c>
      <c r="G175" s="14">
        <v>2.99</v>
      </c>
      <c r="H175" s="14">
        <f t="shared" si="24"/>
        <v>2.7391000000000001</v>
      </c>
      <c r="I175" s="14">
        <f t="shared" si="25"/>
        <v>2.7508000000000004</v>
      </c>
      <c r="J175" s="14">
        <f t="shared" si="26"/>
        <v>5.4899000000000004</v>
      </c>
      <c r="K175" s="14">
        <f t="shared" si="27"/>
        <v>0.82348500000000002</v>
      </c>
      <c r="L175" s="18">
        <f t="shared" si="28"/>
        <v>1.83</v>
      </c>
      <c r="M175" s="19">
        <f t="shared" si="29"/>
        <v>5.4900000000000004E-2</v>
      </c>
      <c r="N175" s="18">
        <v>1.8</v>
      </c>
      <c r="O175" s="18">
        <f t="shared" si="31"/>
        <v>0.10800000000000001</v>
      </c>
      <c r="P175" s="18">
        <f t="shared" si="30"/>
        <v>0.16290000000000002</v>
      </c>
    </row>
    <row r="176" spans="1:17" x14ac:dyDescent="0.25">
      <c r="A176" s="1" t="s">
        <v>193</v>
      </c>
      <c r="B176" s="15">
        <v>0.91</v>
      </c>
      <c r="C176" s="16">
        <v>0.92</v>
      </c>
      <c r="D176" s="14">
        <v>3.02</v>
      </c>
      <c r="E176" s="14">
        <v>3</v>
      </c>
      <c r="F176" s="14">
        <v>2.99</v>
      </c>
      <c r="G176" s="14">
        <v>2.97</v>
      </c>
      <c r="H176" s="14">
        <f t="shared" si="24"/>
        <v>2.7391000000000001</v>
      </c>
      <c r="I176" s="14">
        <f t="shared" si="25"/>
        <v>2.7416000000000005</v>
      </c>
      <c r="J176" s="14">
        <f t="shared" si="26"/>
        <v>5.4807000000000006</v>
      </c>
      <c r="K176" s="14">
        <f t="shared" si="27"/>
        <v>0.82210500000000009</v>
      </c>
      <c r="L176" s="18">
        <f t="shared" si="28"/>
        <v>1.83</v>
      </c>
      <c r="M176" s="19">
        <f t="shared" si="29"/>
        <v>5.4900000000000004E-2</v>
      </c>
      <c r="N176" s="18">
        <v>1.8</v>
      </c>
      <c r="O176" s="18">
        <f t="shared" si="31"/>
        <v>0.10800000000000001</v>
      </c>
      <c r="P176" s="18">
        <f t="shared" si="30"/>
        <v>0.16290000000000002</v>
      </c>
    </row>
    <row r="177" spans="1:16" x14ac:dyDescent="0.25">
      <c r="A177" s="1" t="s">
        <v>194</v>
      </c>
      <c r="B177" s="15">
        <v>0.91</v>
      </c>
      <c r="C177" s="16">
        <v>0.9</v>
      </c>
      <c r="D177" s="14">
        <v>2.96</v>
      </c>
      <c r="E177" s="14">
        <v>2.99</v>
      </c>
      <c r="F177" s="14">
        <v>3.03</v>
      </c>
      <c r="G177" s="14">
        <v>3.06</v>
      </c>
      <c r="H177" s="14">
        <f t="shared" si="24"/>
        <v>2.7072500000000002</v>
      </c>
      <c r="I177" s="14">
        <f t="shared" si="25"/>
        <v>2.7404999999999999</v>
      </c>
      <c r="J177" s="14">
        <f t="shared" si="26"/>
        <v>5.4477500000000001</v>
      </c>
      <c r="K177" s="14">
        <f t="shared" si="27"/>
        <v>0.81716250000000001</v>
      </c>
      <c r="L177" s="18">
        <f t="shared" si="28"/>
        <v>1.81</v>
      </c>
      <c r="M177" s="19">
        <f t="shared" si="29"/>
        <v>5.4300000000000008E-2</v>
      </c>
      <c r="N177" s="18">
        <v>1.8</v>
      </c>
      <c r="O177" s="18">
        <f t="shared" si="31"/>
        <v>0.10800000000000001</v>
      </c>
      <c r="P177" s="18">
        <f t="shared" si="30"/>
        <v>0.16230000000000003</v>
      </c>
    </row>
    <row r="178" spans="1:16" x14ac:dyDescent="0.25">
      <c r="A178" s="11" t="s">
        <v>195</v>
      </c>
      <c r="B178" s="15">
        <v>0.91</v>
      </c>
      <c r="C178" s="16">
        <v>0.9</v>
      </c>
      <c r="D178" s="14">
        <v>3</v>
      </c>
      <c r="E178" s="14">
        <v>2.99</v>
      </c>
      <c r="F178" s="14">
        <v>2.98</v>
      </c>
      <c r="G178" s="14">
        <v>2.98</v>
      </c>
      <c r="H178" s="14">
        <f t="shared" si="24"/>
        <v>2.7254500000000004</v>
      </c>
      <c r="I178" s="14">
        <f t="shared" si="25"/>
        <v>2.6819999999999999</v>
      </c>
      <c r="J178" s="14">
        <f t="shared" si="26"/>
        <v>5.4074500000000008</v>
      </c>
      <c r="K178" s="14">
        <f t="shared" si="27"/>
        <v>0.81111750000000005</v>
      </c>
      <c r="L178" s="18">
        <f t="shared" si="28"/>
        <v>1.81</v>
      </c>
      <c r="M178" s="19">
        <f t="shared" si="29"/>
        <v>5.4300000000000008E-2</v>
      </c>
      <c r="N178" s="18">
        <v>1.8</v>
      </c>
      <c r="O178" s="18">
        <f t="shared" si="31"/>
        <v>0.10800000000000001</v>
      </c>
      <c r="P178" s="18">
        <f t="shared" si="30"/>
        <v>0.16230000000000003</v>
      </c>
    </row>
    <row r="179" spans="1:16" x14ac:dyDescent="0.25">
      <c r="A179" s="1" t="s">
        <v>196</v>
      </c>
      <c r="B179" s="15">
        <v>0.92</v>
      </c>
      <c r="C179" s="16">
        <v>0.91</v>
      </c>
      <c r="D179" s="14">
        <v>2.99</v>
      </c>
      <c r="E179" s="14">
        <v>3</v>
      </c>
      <c r="F179" s="14">
        <v>3</v>
      </c>
      <c r="G179" s="14">
        <v>3.01</v>
      </c>
      <c r="H179" s="14">
        <f t="shared" si="24"/>
        <v>2.7554000000000003</v>
      </c>
      <c r="I179" s="14">
        <f t="shared" si="25"/>
        <v>2.73455</v>
      </c>
      <c r="J179" s="14">
        <f t="shared" si="26"/>
        <v>5.4899500000000003</v>
      </c>
      <c r="K179" s="14">
        <f t="shared" si="27"/>
        <v>0.82349250000000007</v>
      </c>
      <c r="L179" s="18">
        <f t="shared" si="28"/>
        <v>1.83</v>
      </c>
      <c r="M179" s="19">
        <f t="shared" si="29"/>
        <v>5.4900000000000004E-2</v>
      </c>
      <c r="N179" s="18">
        <v>1.8</v>
      </c>
      <c r="O179" s="18">
        <f t="shared" si="31"/>
        <v>0.10800000000000001</v>
      </c>
      <c r="P179" s="18">
        <f t="shared" si="30"/>
        <v>0.16290000000000002</v>
      </c>
    </row>
    <row r="180" spans="1:16" x14ac:dyDescent="0.25">
      <c r="A180" s="1" t="s">
        <v>197</v>
      </c>
      <c r="B180" s="15">
        <v>0.91</v>
      </c>
      <c r="C180" s="16">
        <v>0.92</v>
      </c>
      <c r="D180" s="14">
        <v>3.02</v>
      </c>
      <c r="E180" s="14">
        <v>3.02</v>
      </c>
      <c r="F180" s="14">
        <v>3.02</v>
      </c>
      <c r="G180" s="14">
        <v>3.02</v>
      </c>
      <c r="H180" s="14">
        <f t="shared" si="24"/>
        <v>2.7482000000000002</v>
      </c>
      <c r="I180" s="14">
        <f t="shared" si="25"/>
        <v>2.7784</v>
      </c>
      <c r="J180" s="14">
        <f t="shared" si="26"/>
        <v>5.5266000000000002</v>
      </c>
      <c r="K180" s="14">
        <f t="shared" si="27"/>
        <v>0.82899</v>
      </c>
      <c r="L180" s="18">
        <f t="shared" si="28"/>
        <v>1.83</v>
      </c>
      <c r="M180" s="19">
        <f t="shared" si="29"/>
        <v>5.4900000000000004E-2</v>
      </c>
      <c r="N180" s="18">
        <v>1.8</v>
      </c>
      <c r="O180" s="18">
        <f t="shared" si="31"/>
        <v>0.10800000000000001</v>
      </c>
      <c r="P180" s="18">
        <f t="shared" si="30"/>
        <v>0.16290000000000002</v>
      </c>
    </row>
    <row r="181" spans="1:16" x14ac:dyDescent="0.25">
      <c r="A181" s="11" t="s">
        <v>198</v>
      </c>
      <c r="B181" s="15">
        <v>0.91</v>
      </c>
      <c r="C181" s="16">
        <v>0.92</v>
      </c>
      <c r="D181" s="14">
        <v>2.96</v>
      </c>
      <c r="E181" s="14">
        <v>2.98</v>
      </c>
      <c r="F181" s="14">
        <v>3.01</v>
      </c>
      <c r="G181" s="14">
        <v>3.04</v>
      </c>
      <c r="H181" s="14">
        <f t="shared" si="24"/>
        <v>2.7026999999999997</v>
      </c>
      <c r="I181" s="14">
        <f t="shared" si="25"/>
        <v>2.7829999999999999</v>
      </c>
      <c r="J181" s="14">
        <f t="shared" si="26"/>
        <v>5.4856999999999996</v>
      </c>
      <c r="K181" s="14">
        <f t="shared" si="27"/>
        <v>0.82285499999999989</v>
      </c>
      <c r="L181" s="18">
        <f t="shared" si="28"/>
        <v>1.83</v>
      </c>
      <c r="M181" s="19">
        <f t="shared" si="29"/>
        <v>5.4900000000000004E-2</v>
      </c>
      <c r="N181" s="18">
        <v>1.8</v>
      </c>
      <c r="O181" s="18">
        <f t="shared" si="31"/>
        <v>0.10800000000000001</v>
      </c>
      <c r="P181" s="18">
        <f t="shared" si="30"/>
        <v>0.16290000000000002</v>
      </c>
    </row>
    <row r="182" spans="1:16" x14ac:dyDescent="0.25">
      <c r="A182" s="1" t="s">
        <v>199</v>
      </c>
      <c r="B182" s="15">
        <v>0.91</v>
      </c>
      <c r="C182" s="16">
        <v>0.9</v>
      </c>
      <c r="D182" s="14">
        <v>3.07</v>
      </c>
      <c r="E182" s="14">
        <v>3.03</v>
      </c>
      <c r="F182" s="14">
        <v>2.96</v>
      </c>
      <c r="G182" s="14">
        <v>2.93</v>
      </c>
      <c r="H182" s="14">
        <f t="shared" si="24"/>
        <v>2.7755000000000001</v>
      </c>
      <c r="I182" s="14">
        <f t="shared" si="25"/>
        <v>2.6505000000000005</v>
      </c>
      <c r="J182" s="14">
        <f t="shared" si="26"/>
        <v>5.4260000000000002</v>
      </c>
      <c r="K182" s="14">
        <f t="shared" si="27"/>
        <v>0.81389999999999996</v>
      </c>
      <c r="L182" s="18">
        <f t="shared" si="28"/>
        <v>1.81</v>
      </c>
      <c r="M182" s="19">
        <f t="shared" si="29"/>
        <v>5.4300000000000008E-2</v>
      </c>
      <c r="N182" s="18">
        <v>1.8</v>
      </c>
      <c r="O182" s="18">
        <f t="shared" si="31"/>
        <v>0.10800000000000001</v>
      </c>
      <c r="P182" s="18">
        <f t="shared" si="30"/>
        <v>0.16230000000000003</v>
      </c>
    </row>
    <row r="183" spans="1:16" x14ac:dyDescent="0.25">
      <c r="A183" s="1" t="s">
        <v>200</v>
      </c>
      <c r="B183" s="15">
        <v>0.91</v>
      </c>
      <c r="C183" s="16">
        <v>0.9</v>
      </c>
      <c r="D183" s="14">
        <v>3.07</v>
      </c>
      <c r="E183" s="14">
        <v>3.06</v>
      </c>
      <c r="F183" s="14">
        <v>3.05</v>
      </c>
      <c r="G183" s="14">
        <v>3.05</v>
      </c>
      <c r="H183" s="14">
        <f>+(AVERAGE(D183,E183))*B183</f>
        <v>2.7891500000000002</v>
      </c>
      <c r="I183" s="14">
        <f>+(AVERAGE(F183,G183))*C183</f>
        <v>2.7450000000000001</v>
      </c>
      <c r="J183" s="14">
        <f t="shared" si="26"/>
        <v>5.5341500000000003</v>
      </c>
      <c r="K183" s="14">
        <f t="shared" si="27"/>
        <v>0.83012249999999999</v>
      </c>
      <c r="L183" s="18">
        <f t="shared" si="28"/>
        <v>1.81</v>
      </c>
      <c r="M183" s="19">
        <f t="shared" si="29"/>
        <v>5.4300000000000008E-2</v>
      </c>
      <c r="N183" s="18">
        <v>1.8</v>
      </c>
      <c r="O183" s="18">
        <f t="shared" si="31"/>
        <v>0.10800000000000001</v>
      </c>
      <c r="P183" s="18">
        <f t="shared" si="30"/>
        <v>0.16230000000000003</v>
      </c>
    </row>
    <row r="184" spans="1:16" x14ac:dyDescent="0.25">
      <c r="A184" s="11" t="s">
        <v>201</v>
      </c>
      <c r="B184" s="15">
        <v>0.91</v>
      </c>
      <c r="C184" s="16">
        <v>0.9</v>
      </c>
      <c r="D184" s="14">
        <v>2.96</v>
      </c>
      <c r="E184" s="14">
        <v>3.02</v>
      </c>
      <c r="F184" s="14">
        <v>3.02</v>
      </c>
      <c r="G184" s="14">
        <v>2.98</v>
      </c>
      <c r="H184" s="14">
        <f>+(AVERAGE(D184,E184))*B184</f>
        <v>2.7209000000000003</v>
      </c>
      <c r="I184" s="14">
        <f>+(AVERAGE(F184,G184))*C184</f>
        <v>2.7</v>
      </c>
      <c r="J184" s="14">
        <f t="shared" si="26"/>
        <v>5.4209000000000005</v>
      </c>
      <c r="K184" s="14">
        <f t="shared" si="27"/>
        <v>0.81313500000000005</v>
      </c>
      <c r="L184" s="18">
        <f t="shared" si="28"/>
        <v>1.81</v>
      </c>
      <c r="M184" s="19">
        <f t="shared" si="29"/>
        <v>5.4300000000000008E-2</v>
      </c>
      <c r="N184" s="18">
        <v>1.8</v>
      </c>
      <c r="O184" s="18">
        <f t="shared" si="31"/>
        <v>0.10800000000000001</v>
      </c>
      <c r="P184" s="18">
        <f t="shared" si="30"/>
        <v>0.16230000000000003</v>
      </c>
    </row>
    <row r="185" spans="1:16" x14ac:dyDescent="0.25">
      <c r="A185" s="1" t="s">
        <v>202</v>
      </c>
      <c r="B185" s="15">
        <v>0.9</v>
      </c>
      <c r="C185" s="16">
        <v>0.9</v>
      </c>
      <c r="D185" s="14">
        <v>3.01</v>
      </c>
      <c r="E185" s="14">
        <v>2.97</v>
      </c>
      <c r="F185" s="14">
        <v>2.99</v>
      </c>
      <c r="G185" s="14">
        <v>3.03</v>
      </c>
      <c r="H185" s="14">
        <f t="shared" si="24"/>
        <v>2.6910000000000003</v>
      </c>
      <c r="I185" s="14">
        <f t="shared" si="25"/>
        <v>2.7090000000000001</v>
      </c>
      <c r="J185" s="14">
        <f t="shared" si="26"/>
        <v>5.4</v>
      </c>
      <c r="K185" s="14">
        <f t="shared" si="27"/>
        <v>0.81</v>
      </c>
      <c r="L185" s="18">
        <f t="shared" si="28"/>
        <v>1.8</v>
      </c>
      <c r="M185" s="19">
        <f t="shared" si="29"/>
        <v>5.4000000000000006E-2</v>
      </c>
      <c r="N185" s="18">
        <v>1.8</v>
      </c>
      <c r="O185" s="18">
        <f t="shared" si="31"/>
        <v>0.10800000000000001</v>
      </c>
      <c r="P185" s="18">
        <f t="shared" si="30"/>
        <v>0.16200000000000003</v>
      </c>
    </row>
    <row r="186" spans="1:16" x14ac:dyDescent="0.25">
      <c r="A186" s="1" t="s">
        <v>203</v>
      </c>
      <c r="B186" s="15">
        <v>0.9</v>
      </c>
      <c r="C186" s="16">
        <v>0.92</v>
      </c>
      <c r="D186" s="14">
        <v>3.05</v>
      </c>
      <c r="E186" s="14">
        <v>3.05</v>
      </c>
      <c r="F186" s="14">
        <v>3.01</v>
      </c>
      <c r="G186" s="14">
        <v>3.01</v>
      </c>
      <c r="H186" s="14">
        <f t="shared" si="24"/>
        <v>2.7450000000000001</v>
      </c>
      <c r="I186" s="14">
        <f t="shared" si="25"/>
        <v>2.7692000000000001</v>
      </c>
      <c r="J186" s="14">
        <f t="shared" si="26"/>
        <v>5.5142000000000007</v>
      </c>
      <c r="K186" s="14">
        <f t="shared" si="27"/>
        <v>0.82713000000000003</v>
      </c>
      <c r="L186" s="18">
        <f t="shared" si="28"/>
        <v>1.82</v>
      </c>
      <c r="M186" s="19">
        <f t="shared" si="29"/>
        <v>5.460000000000001E-2</v>
      </c>
      <c r="N186" s="18">
        <v>1.8</v>
      </c>
      <c r="O186" s="18">
        <f t="shared" si="31"/>
        <v>0.10800000000000001</v>
      </c>
      <c r="P186" s="18">
        <f t="shared" si="30"/>
        <v>0.16260000000000002</v>
      </c>
    </row>
    <row r="187" spans="1:16" x14ac:dyDescent="0.25">
      <c r="A187" s="11" t="s">
        <v>204</v>
      </c>
      <c r="B187" s="15">
        <v>0.9</v>
      </c>
      <c r="C187" s="16">
        <v>0.91</v>
      </c>
      <c r="D187" s="14">
        <v>2.9</v>
      </c>
      <c r="E187" s="14">
        <v>2.97</v>
      </c>
      <c r="F187" s="14">
        <v>2.98</v>
      </c>
      <c r="G187" s="14">
        <v>3</v>
      </c>
      <c r="H187" s="14">
        <f t="shared" si="24"/>
        <v>2.6415000000000002</v>
      </c>
      <c r="I187" s="14">
        <f t="shared" si="25"/>
        <v>2.7209000000000003</v>
      </c>
      <c r="J187" s="14">
        <f t="shared" si="26"/>
        <v>5.3624000000000009</v>
      </c>
      <c r="K187" s="14">
        <f t="shared" si="27"/>
        <v>0.80436000000000007</v>
      </c>
      <c r="L187" s="18">
        <f t="shared" si="28"/>
        <v>1.81</v>
      </c>
      <c r="M187" s="19">
        <f t="shared" si="29"/>
        <v>5.4300000000000008E-2</v>
      </c>
      <c r="N187" s="18">
        <v>1.8</v>
      </c>
      <c r="O187" s="18">
        <f t="shared" si="31"/>
        <v>0.10800000000000001</v>
      </c>
      <c r="P187" s="18">
        <f t="shared" si="30"/>
        <v>0.16230000000000003</v>
      </c>
    </row>
    <row r="188" spans="1:16" x14ac:dyDescent="0.25">
      <c r="A188" s="1" t="s">
        <v>205</v>
      </c>
      <c r="B188" s="15">
        <v>0.9</v>
      </c>
      <c r="C188" s="16">
        <v>0.89</v>
      </c>
      <c r="D188" s="14">
        <v>3.02</v>
      </c>
      <c r="E188" s="14">
        <v>3.03</v>
      </c>
      <c r="F188" s="14">
        <v>3.02</v>
      </c>
      <c r="G188" s="14">
        <v>3.01</v>
      </c>
      <c r="H188" s="14">
        <f t="shared" si="24"/>
        <v>2.7225000000000001</v>
      </c>
      <c r="I188" s="14">
        <f t="shared" si="25"/>
        <v>2.6833499999999999</v>
      </c>
      <c r="J188" s="14">
        <f t="shared" si="26"/>
        <v>5.40585</v>
      </c>
      <c r="K188" s="14">
        <f t="shared" si="27"/>
        <v>0.81087750000000003</v>
      </c>
      <c r="L188" s="18">
        <f t="shared" si="28"/>
        <v>1.79</v>
      </c>
      <c r="M188" s="19">
        <f t="shared" si="29"/>
        <v>5.3700000000000005E-2</v>
      </c>
      <c r="N188" s="18">
        <v>1.8</v>
      </c>
      <c r="O188" s="18">
        <f t="shared" si="31"/>
        <v>0.10800000000000001</v>
      </c>
      <c r="P188" s="18">
        <f t="shared" si="30"/>
        <v>0.16170000000000001</v>
      </c>
    </row>
    <row r="189" spans="1:16" x14ac:dyDescent="0.25">
      <c r="A189" s="1" t="s">
        <v>206</v>
      </c>
      <c r="B189" s="15">
        <v>0.91</v>
      </c>
      <c r="C189" s="16">
        <v>0.91</v>
      </c>
      <c r="D189" s="14">
        <v>3.03</v>
      </c>
      <c r="E189" s="14">
        <v>3</v>
      </c>
      <c r="F189" s="14">
        <v>3</v>
      </c>
      <c r="G189" s="14">
        <v>2.99</v>
      </c>
      <c r="H189" s="14">
        <f t="shared" si="24"/>
        <v>2.7436499999999997</v>
      </c>
      <c r="I189" s="14">
        <f t="shared" si="25"/>
        <v>2.7254500000000004</v>
      </c>
      <c r="J189" s="14">
        <f t="shared" si="26"/>
        <v>5.4691000000000001</v>
      </c>
      <c r="K189" s="14">
        <f t="shared" si="27"/>
        <v>0.82036500000000001</v>
      </c>
      <c r="L189" s="18">
        <f t="shared" si="28"/>
        <v>1.82</v>
      </c>
      <c r="M189" s="19">
        <f t="shared" si="29"/>
        <v>5.460000000000001E-2</v>
      </c>
      <c r="N189" s="18">
        <v>1.8</v>
      </c>
      <c r="O189" s="18">
        <f t="shared" si="31"/>
        <v>0.10800000000000001</v>
      </c>
      <c r="P189" s="18">
        <f t="shared" si="30"/>
        <v>0.16260000000000002</v>
      </c>
    </row>
    <row r="190" spans="1:16" x14ac:dyDescent="0.25">
      <c r="A190" s="11" t="s">
        <v>207</v>
      </c>
      <c r="B190" s="15">
        <v>0.9</v>
      </c>
      <c r="C190" s="16">
        <v>0.92</v>
      </c>
      <c r="D190" s="14">
        <v>2.99</v>
      </c>
      <c r="E190" s="14">
        <v>3.01</v>
      </c>
      <c r="F190" s="14">
        <v>3.01</v>
      </c>
      <c r="G190" s="14">
        <v>2.99</v>
      </c>
      <c r="H190" s="14">
        <f t="shared" si="24"/>
        <v>2.7</v>
      </c>
      <c r="I190" s="14">
        <f t="shared" si="25"/>
        <v>2.7600000000000002</v>
      </c>
      <c r="J190" s="14">
        <f t="shared" si="26"/>
        <v>5.4600000000000009</v>
      </c>
      <c r="K190" s="14">
        <f t="shared" si="27"/>
        <v>0.81900000000000006</v>
      </c>
      <c r="L190" s="18">
        <f t="shared" si="28"/>
        <v>1.82</v>
      </c>
      <c r="M190" s="19">
        <f t="shared" si="29"/>
        <v>5.460000000000001E-2</v>
      </c>
      <c r="N190" s="18">
        <v>1.8</v>
      </c>
      <c r="O190" s="18">
        <f t="shared" si="31"/>
        <v>0.10800000000000001</v>
      </c>
      <c r="P190" s="18">
        <f t="shared" si="30"/>
        <v>0.16260000000000002</v>
      </c>
    </row>
    <row r="191" spans="1:16" x14ac:dyDescent="0.25">
      <c r="A191" s="45" t="s">
        <v>208</v>
      </c>
      <c r="B191" s="15">
        <v>0.89</v>
      </c>
      <c r="C191" s="16">
        <v>0.92</v>
      </c>
      <c r="D191" s="14">
        <v>3.04</v>
      </c>
      <c r="E191" s="14">
        <v>3.01</v>
      </c>
      <c r="F191" s="14">
        <v>3.01</v>
      </c>
      <c r="G191" s="14">
        <v>3.04</v>
      </c>
      <c r="H191" s="14">
        <f t="shared" ref="H191" si="32">+(AVERAGE(D191,E191))*B191</f>
        <v>2.69225</v>
      </c>
      <c r="I191" s="14">
        <f t="shared" ref="I191" si="33">+(AVERAGE(F191,G191))*C191</f>
        <v>2.7829999999999999</v>
      </c>
      <c r="J191" s="14">
        <f t="shared" ref="J191" si="34">+H191+I191</f>
        <v>5.47525</v>
      </c>
      <c r="K191" s="14">
        <f t="shared" ref="K191" si="35">+J191*0.15</f>
        <v>0.82128749999999995</v>
      </c>
      <c r="L191" s="18">
        <f t="shared" ref="L191" si="36">+B191+C191</f>
        <v>1.81</v>
      </c>
      <c r="M191" s="19">
        <f t="shared" ref="M191" si="37">+L191*0.15*0.2</f>
        <v>5.4300000000000008E-2</v>
      </c>
      <c r="N191" s="18">
        <v>1.8</v>
      </c>
      <c r="O191" s="18">
        <f t="shared" ref="O191" si="38">+N191*0.3*0.2</f>
        <v>0.10800000000000001</v>
      </c>
      <c r="P191" s="18">
        <f t="shared" ref="P191" si="39">+M191+O191</f>
        <v>0.16230000000000003</v>
      </c>
    </row>
    <row r="192" spans="1:16" x14ac:dyDescent="0.25">
      <c r="A192" s="45" t="s">
        <v>432</v>
      </c>
      <c r="B192" s="15">
        <v>0.91</v>
      </c>
      <c r="C192" s="16">
        <v>0.91</v>
      </c>
      <c r="D192" s="14">
        <v>3.05</v>
      </c>
      <c r="E192" s="14">
        <v>3.06</v>
      </c>
      <c r="F192" s="14">
        <v>2.99</v>
      </c>
      <c r="G192" s="14">
        <v>3.03</v>
      </c>
      <c r="H192" s="14">
        <f t="shared" ref="H192:H194" si="40">+(AVERAGE(D192,E192))*B192</f>
        <v>2.7800499999999997</v>
      </c>
      <c r="I192" s="14">
        <f t="shared" ref="I192:I194" si="41">+(AVERAGE(F192,G192))*C192</f>
        <v>2.7391000000000001</v>
      </c>
      <c r="J192" s="14">
        <f t="shared" ref="J192:J194" si="42">+H192+I192</f>
        <v>5.5191499999999998</v>
      </c>
      <c r="K192" s="14">
        <f t="shared" ref="K192:K194" si="43">+J192*0.15</f>
        <v>0.8278724999999999</v>
      </c>
      <c r="L192" s="18">
        <f t="shared" ref="L192:L194" si="44">+B192+C192</f>
        <v>1.82</v>
      </c>
      <c r="M192" s="19">
        <f t="shared" ref="M192:M194" si="45">+L192*0.15*0.2</f>
        <v>5.460000000000001E-2</v>
      </c>
      <c r="N192" s="18">
        <v>1.8</v>
      </c>
      <c r="O192" s="18">
        <f t="shared" ref="O192:O194" si="46">+N192*0.3*0.2</f>
        <v>0.10800000000000001</v>
      </c>
      <c r="P192" s="18">
        <f t="shared" ref="P192:P194" si="47">+M192+O192</f>
        <v>0.16260000000000002</v>
      </c>
    </row>
    <row r="193" spans="1:17" x14ac:dyDescent="0.25">
      <c r="A193" s="45" t="s">
        <v>433</v>
      </c>
      <c r="B193" s="15">
        <v>0.9</v>
      </c>
      <c r="C193" s="16">
        <v>0.9</v>
      </c>
      <c r="D193" s="14">
        <f>2.11-D194</f>
        <v>1.8599999999999999</v>
      </c>
      <c r="E193" s="14">
        <f>2.14-E194</f>
        <v>1.8900000000000001</v>
      </c>
      <c r="F193" s="14">
        <f>2.16-F194</f>
        <v>1.9100000000000001</v>
      </c>
      <c r="G193" s="14">
        <f>2.16-G194</f>
        <v>1.9100000000000001</v>
      </c>
      <c r="H193" s="14">
        <f t="shared" si="40"/>
        <v>1.6875</v>
      </c>
      <c r="I193" s="14">
        <f t="shared" si="41"/>
        <v>1.7190000000000001</v>
      </c>
      <c r="J193" s="14">
        <f t="shared" si="42"/>
        <v>3.4065000000000003</v>
      </c>
      <c r="K193" s="14">
        <f t="shared" si="43"/>
        <v>0.51097500000000007</v>
      </c>
      <c r="L193" s="18">
        <f t="shared" si="44"/>
        <v>1.8</v>
      </c>
      <c r="M193" s="19">
        <f t="shared" si="45"/>
        <v>5.4000000000000006E-2</v>
      </c>
      <c r="N193" s="18">
        <v>1.8</v>
      </c>
      <c r="O193" s="18">
        <f t="shared" si="46"/>
        <v>0.10800000000000001</v>
      </c>
      <c r="P193" s="18">
        <f t="shared" si="47"/>
        <v>0.16200000000000003</v>
      </c>
    </row>
    <row r="194" spans="1:17" x14ac:dyDescent="0.25">
      <c r="A194" s="1" t="s">
        <v>434</v>
      </c>
      <c r="B194" s="15">
        <v>0.9</v>
      </c>
      <c r="C194" s="16">
        <v>0.9</v>
      </c>
      <c r="D194" s="14">
        <v>0.25</v>
      </c>
      <c r="E194" s="14">
        <v>0.25</v>
      </c>
      <c r="F194" s="14">
        <v>0.25</v>
      </c>
      <c r="G194" s="14">
        <v>0.25</v>
      </c>
      <c r="H194" s="14">
        <f t="shared" si="40"/>
        <v>0.22500000000000001</v>
      </c>
      <c r="I194" s="14">
        <f t="shared" si="41"/>
        <v>0.22500000000000001</v>
      </c>
      <c r="J194" s="14">
        <f t="shared" si="42"/>
        <v>0.45</v>
      </c>
      <c r="K194" s="14">
        <f t="shared" si="43"/>
        <v>6.7500000000000004E-2</v>
      </c>
      <c r="L194" s="18">
        <f t="shared" si="44"/>
        <v>1.8</v>
      </c>
      <c r="M194" s="19">
        <f t="shared" si="45"/>
        <v>5.4000000000000006E-2</v>
      </c>
      <c r="N194" s="18">
        <v>1.8</v>
      </c>
      <c r="O194" s="18">
        <f t="shared" si="46"/>
        <v>0.10800000000000001</v>
      </c>
      <c r="P194" s="18">
        <f t="shared" si="47"/>
        <v>0.16200000000000003</v>
      </c>
    </row>
    <row r="195" spans="1:17" x14ac:dyDescent="0.25">
      <c r="F195" s="13">
        <f>+SUM(F4:F194)</f>
        <v>565.55000000000007</v>
      </c>
      <c r="J195" s="13" t="s">
        <v>210</v>
      </c>
      <c r="K195" s="13">
        <f>+SUM(K4:K194)</f>
        <v>249.91533749999979</v>
      </c>
      <c r="L195" s="13">
        <f t="shared" ref="L195:P195" si="48">+SUM(L4:L194)</f>
        <v>559.75500000000045</v>
      </c>
      <c r="M195" s="17">
        <f t="shared" si="48"/>
        <v>16.792649999999998</v>
      </c>
      <c r="N195" s="13">
        <f t="shared" si="48"/>
        <v>166.05000000000047</v>
      </c>
      <c r="O195" s="13">
        <f t="shared" si="48"/>
        <v>9.9630000000000187</v>
      </c>
      <c r="P195" s="13">
        <f t="shared" si="48"/>
        <v>26.755649999999992</v>
      </c>
      <c r="Q195" s="13">
        <f>+SUM(P35:P194,K59:K194)+SUM(K35:K58)</f>
        <v>244.59566249999983</v>
      </c>
    </row>
    <row r="196" spans="1:17" x14ac:dyDescent="0.25">
      <c r="Q196" s="13">
        <f>+SUM(K83:K194)+SUM(P83:P194)</f>
        <v>171.74177999999998</v>
      </c>
    </row>
  </sheetData>
  <mergeCells count="16"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L2:L3"/>
    <mergeCell ref="M2:M3"/>
    <mergeCell ref="N2:N3"/>
    <mergeCell ref="O2:O3"/>
    <mergeCell ref="P2:P3"/>
  </mergeCells>
  <phoneticPr fontId="4" type="noConversion"/>
  <pageMargins left="0.7" right="0.7" top="0.75" bottom="0.75" header="0.3" footer="0.3"/>
  <ignoredErrors>
    <ignoredError sqref="L111 L1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5C6E-07ED-48C8-9D70-A2E4DC1F4EB5}">
  <dimension ref="A1:O51"/>
  <sheetViews>
    <sheetView topLeftCell="A25" workbookViewId="0">
      <selection activeCell="D50" sqref="D50"/>
    </sheetView>
  </sheetViews>
  <sheetFormatPr baseColWidth="10" defaultRowHeight="15" x14ac:dyDescent="0.25"/>
  <sheetData>
    <row r="1" spans="1:13" ht="20.25" x14ac:dyDescent="0.3">
      <c r="B1" s="56" t="s">
        <v>9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 ht="15" customHeigh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3" ht="15" customHeight="1" x14ac:dyDescent="0.3">
      <c r="A3" s="65" t="s">
        <v>218</v>
      </c>
      <c r="B3" s="65"/>
      <c r="C3" s="65"/>
      <c r="D3" s="4" t="s">
        <v>223</v>
      </c>
      <c r="E3" s="4" t="s">
        <v>224</v>
      </c>
      <c r="F3" s="4" t="s">
        <v>221</v>
      </c>
      <c r="G3" s="4" t="s">
        <v>222</v>
      </c>
      <c r="H3" s="10"/>
      <c r="I3" s="10"/>
      <c r="J3" s="10"/>
      <c r="K3" s="10"/>
      <c r="L3" s="10"/>
    </row>
    <row r="4" spans="1:13" ht="15" customHeight="1" x14ac:dyDescent="0.3">
      <c r="A4" s="65"/>
      <c r="B4" s="65"/>
      <c r="C4" s="65"/>
      <c r="D4" s="4">
        <v>3</v>
      </c>
      <c r="E4" s="21">
        <f>0.3*7</f>
        <v>2.1</v>
      </c>
      <c r="F4" s="4">
        <f>+D4*1</f>
        <v>3</v>
      </c>
      <c r="G4" s="4">
        <f>+E4*0.25</f>
        <v>0.52500000000000002</v>
      </c>
      <c r="H4" s="10"/>
    </row>
    <row r="5" spans="1:13" ht="15" customHeight="1" x14ac:dyDescent="0.3">
      <c r="A5" s="57" t="s">
        <v>219</v>
      </c>
      <c r="B5" s="57"/>
      <c r="C5" s="57"/>
      <c r="D5" s="4">
        <v>2</v>
      </c>
      <c r="E5" s="4">
        <f>7*0.65</f>
        <v>4.55</v>
      </c>
      <c r="F5" s="4">
        <f>+D5*1</f>
        <v>2</v>
      </c>
      <c r="G5" s="4">
        <f>+E5*1</f>
        <v>4.55</v>
      </c>
      <c r="H5" s="10"/>
      <c r="I5" s="10"/>
      <c r="J5" s="10"/>
      <c r="K5" s="10"/>
      <c r="L5" s="10"/>
    </row>
    <row r="6" spans="1:13" ht="15" customHeight="1" x14ac:dyDescent="0.3">
      <c r="A6" s="57" t="s">
        <v>227</v>
      </c>
      <c r="B6" s="57"/>
      <c r="C6" s="57"/>
      <c r="D6" s="4">
        <v>3</v>
      </c>
      <c r="E6" s="4">
        <v>2.1</v>
      </c>
      <c r="F6" s="4">
        <f>+D6*1</f>
        <v>3</v>
      </c>
      <c r="G6" s="4">
        <f>+E6*0.25</f>
        <v>0.52500000000000002</v>
      </c>
      <c r="H6" s="10"/>
      <c r="I6" s="10"/>
      <c r="J6" s="10"/>
      <c r="K6" s="10"/>
      <c r="L6" s="10"/>
    </row>
    <row r="7" spans="1:13" ht="15" customHeight="1" x14ac:dyDescent="0.3">
      <c r="A7" s="66" t="s">
        <v>220</v>
      </c>
      <c r="B7" s="66"/>
      <c r="C7" s="66"/>
      <c r="D7" s="22">
        <f>0.15*1*0.52</f>
        <v>7.8E-2</v>
      </c>
      <c r="E7" s="22" t="s">
        <v>225</v>
      </c>
      <c r="H7" s="10"/>
      <c r="I7" s="10"/>
      <c r="J7" s="10"/>
      <c r="K7" s="10"/>
      <c r="L7" s="10"/>
    </row>
    <row r="8" spans="1:13" ht="15" customHeight="1" x14ac:dyDescent="0.3">
      <c r="A8" s="57" t="s">
        <v>226</v>
      </c>
      <c r="B8" s="57"/>
      <c r="C8" s="57"/>
      <c r="D8" s="4">
        <f>+(0.2*0.3*1)+(0.175*0.25*1)</f>
        <v>0.10375</v>
      </c>
      <c r="E8" s="4" t="s">
        <v>225</v>
      </c>
      <c r="H8" s="10"/>
      <c r="I8" s="10"/>
      <c r="J8" s="10"/>
      <c r="K8" s="10"/>
      <c r="L8" s="10"/>
    </row>
    <row r="9" spans="1:13" x14ac:dyDescent="0.25">
      <c r="A9" s="57" t="s">
        <v>230</v>
      </c>
      <c r="B9" s="57"/>
      <c r="C9" s="57"/>
      <c r="D9" s="4">
        <f>0.15*1*0.58</f>
        <v>8.6999999999999994E-2</v>
      </c>
      <c r="E9" s="4" t="s">
        <v>225</v>
      </c>
    </row>
    <row r="11" spans="1:13" x14ac:dyDescent="0.25">
      <c r="B11" s="58" t="s">
        <v>216</v>
      </c>
      <c r="C11" s="59"/>
      <c r="D11" s="59"/>
      <c r="E11" s="60"/>
      <c r="F11" s="2"/>
      <c r="G11" s="2"/>
      <c r="H11" s="1"/>
      <c r="I11" s="57" t="s">
        <v>217</v>
      </c>
      <c r="J11" s="57"/>
      <c r="K11" s="57"/>
      <c r="L11" s="57"/>
    </row>
    <row r="12" spans="1:13" x14ac:dyDescent="0.25">
      <c r="B12" s="3" t="s">
        <v>0</v>
      </c>
      <c r="C12" s="3" t="s">
        <v>1</v>
      </c>
      <c r="D12" s="3" t="s">
        <v>2</v>
      </c>
      <c r="E12" s="3" t="s">
        <v>3</v>
      </c>
      <c r="F12" s="2"/>
      <c r="G12" s="2"/>
      <c r="H12" s="1"/>
      <c r="I12" s="3" t="s">
        <v>0</v>
      </c>
      <c r="J12" s="3" t="s">
        <v>1</v>
      </c>
      <c r="K12" s="3" t="s">
        <v>2</v>
      </c>
      <c r="L12" s="3" t="s">
        <v>4</v>
      </c>
    </row>
    <row r="13" spans="1:13" x14ac:dyDescent="0.25">
      <c r="B13" s="4">
        <v>20</v>
      </c>
      <c r="C13" s="4">
        <f>+B13</f>
        <v>20</v>
      </c>
      <c r="D13" s="4">
        <v>3.06</v>
      </c>
      <c r="E13" s="4">
        <v>0.73</v>
      </c>
      <c r="F13">
        <f>+D13*E13*0.15</f>
        <v>0.33506999999999998</v>
      </c>
      <c r="I13" s="4">
        <v>20</v>
      </c>
      <c r="J13" s="4">
        <v>8.66</v>
      </c>
      <c r="K13" s="4">
        <v>3.04</v>
      </c>
      <c r="L13" s="4">
        <v>0.18</v>
      </c>
      <c r="M13">
        <f>+K13*L13*0.15</f>
        <v>8.208E-2</v>
      </c>
    </row>
    <row r="14" spans="1:13" x14ac:dyDescent="0.25">
      <c r="B14" s="4">
        <v>20</v>
      </c>
      <c r="C14" s="4">
        <f t="shared" ref="C14:C17" si="0">+B14</f>
        <v>20</v>
      </c>
      <c r="D14" s="4">
        <v>4</v>
      </c>
      <c r="E14" s="4">
        <v>0.73</v>
      </c>
      <c r="F14">
        <f t="shared" ref="F14:F15" si="1">+D14*E14*0.15</f>
        <v>0.438</v>
      </c>
      <c r="I14" s="4">
        <v>20</v>
      </c>
      <c r="J14" s="4">
        <f>+I13</f>
        <v>20</v>
      </c>
      <c r="K14" s="4">
        <v>3.84</v>
      </c>
      <c r="L14" s="4">
        <v>0.61</v>
      </c>
      <c r="M14">
        <f t="shared" ref="M14:M18" si="2">+K14*L14*0.15</f>
        <v>0.35136000000000001</v>
      </c>
    </row>
    <row r="15" spans="1:13" x14ac:dyDescent="0.25">
      <c r="B15" s="4">
        <v>20</v>
      </c>
      <c r="C15" s="4">
        <f t="shared" si="0"/>
        <v>20</v>
      </c>
      <c r="D15" s="4">
        <v>6.05</v>
      </c>
      <c r="E15" s="4">
        <v>0.2</v>
      </c>
      <c r="F15">
        <f t="shared" si="1"/>
        <v>0.18149999999999999</v>
      </c>
      <c r="I15" s="4">
        <v>20</v>
      </c>
      <c r="J15" s="4">
        <f>+I14</f>
        <v>20</v>
      </c>
      <c r="K15" s="4">
        <v>5.52</v>
      </c>
      <c r="L15" s="4">
        <v>0.68</v>
      </c>
      <c r="M15">
        <f t="shared" si="2"/>
        <v>0.56303999999999998</v>
      </c>
    </row>
    <row r="16" spans="1:13" x14ac:dyDescent="0.25">
      <c r="B16" s="4">
        <v>20</v>
      </c>
      <c r="C16" s="4">
        <f t="shared" si="0"/>
        <v>20</v>
      </c>
      <c r="F16" s="47">
        <f>+SUM(F13:F15)</f>
        <v>0.95456999999999992</v>
      </c>
      <c r="I16" s="4">
        <v>20</v>
      </c>
      <c r="J16" s="4">
        <f>+I15</f>
        <v>20</v>
      </c>
      <c r="K16" s="4">
        <v>5.89</v>
      </c>
      <c r="L16" s="4">
        <v>0.65</v>
      </c>
      <c r="M16">
        <f t="shared" si="2"/>
        <v>0.57427499999999998</v>
      </c>
    </row>
    <row r="17" spans="1:13" x14ac:dyDescent="0.25">
      <c r="B17" s="4">
        <v>9.83</v>
      </c>
      <c r="C17" s="4">
        <f t="shared" si="0"/>
        <v>9.83</v>
      </c>
      <c r="I17" s="4">
        <v>20</v>
      </c>
      <c r="J17" s="4">
        <f>+I16</f>
        <v>20</v>
      </c>
      <c r="K17" s="4">
        <v>4.05</v>
      </c>
      <c r="L17" s="4">
        <v>0.73</v>
      </c>
      <c r="M17">
        <f t="shared" si="2"/>
        <v>0.44347499999999995</v>
      </c>
    </row>
    <row r="18" spans="1:13" x14ac:dyDescent="0.25">
      <c r="B18" s="4"/>
      <c r="C18" s="4">
        <v>20</v>
      </c>
      <c r="I18" s="4">
        <v>20</v>
      </c>
      <c r="J18" s="4">
        <f>+I17</f>
        <v>20</v>
      </c>
      <c r="K18" s="4">
        <v>6.88</v>
      </c>
      <c r="L18" s="4">
        <v>0.77</v>
      </c>
      <c r="M18">
        <f t="shared" si="2"/>
        <v>0.79464000000000001</v>
      </c>
    </row>
    <row r="19" spans="1:13" x14ac:dyDescent="0.25">
      <c r="B19" s="4"/>
      <c r="C19" s="4">
        <v>10.050000000000001</v>
      </c>
      <c r="I19" s="4">
        <v>20</v>
      </c>
      <c r="J19" s="4">
        <v>20</v>
      </c>
      <c r="K19" s="5"/>
      <c r="M19" s="47">
        <f>+SUM(M13:M18)</f>
        <v>2.8088699999999998</v>
      </c>
    </row>
    <row r="20" spans="1:13" x14ac:dyDescent="0.25">
      <c r="B20" s="4">
        <v>20</v>
      </c>
      <c r="C20" s="4">
        <v>20</v>
      </c>
      <c r="I20" s="4">
        <v>16.38</v>
      </c>
      <c r="J20" s="4">
        <v>20</v>
      </c>
      <c r="K20" s="5"/>
    </row>
    <row r="21" spans="1:13" x14ac:dyDescent="0.25">
      <c r="B21" s="4">
        <v>13.3</v>
      </c>
      <c r="C21" s="4">
        <v>13.3</v>
      </c>
      <c r="I21" s="4">
        <v>0</v>
      </c>
      <c r="J21" s="4">
        <v>16.38</v>
      </c>
      <c r="K21" s="5"/>
    </row>
    <row r="22" spans="1:13" x14ac:dyDescent="0.25">
      <c r="B22" s="4"/>
      <c r="C22" s="4">
        <v>12.23</v>
      </c>
      <c r="I22" s="4"/>
      <c r="J22" s="4">
        <v>0</v>
      </c>
      <c r="K22" s="5"/>
    </row>
    <row r="23" spans="1:13" x14ac:dyDescent="0.25">
      <c r="A23" s="57" t="s">
        <v>5</v>
      </c>
      <c r="B23" s="57">
        <f>+SUM(B13:B22)</f>
        <v>123.13</v>
      </c>
      <c r="C23" s="4">
        <f>+SUM(C13:C22)</f>
        <v>165.41</v>
      </c>
      <c r="D23" s="57">
        <f>+SUM(D13:D22)</f>
        <v>13.11</v>
      </c>
      <c r="H23" s="57" t="s">
        <v>5</v>
      </c>
      <c r="I23" s="57">
        <f>+SUM(I13:I22)</f>
        <v>156.38</v>
      </c>
      <c r="J23" s="4">
        <f>+SUM(J13:J22)</f>
        <v>165.04</v>
      </c>
      <c r="K23" s="57">
        <f>+SUM(K13:K22)</f>
        <v>29.22</v>
      </c>
    </row>
    <row r="24" spans="1:13" x14ac:dyDescent="0.25">
      <c r="A24" s="57"/>
      <c r="B24" s="57"/>
      <c r="C24" s="7">
        <f>+C23-D23</f>
        <v>152.30000000000001</v>
      </c>
      <c r="D24" s="57"/>
      <c r="H24" s="57"/>
      <c r="I24" s="57"/>
      <c r="J24" s="6">
        <f>+J23-K23</f>
        <v>135.82</v>
      </c>
      <c r="K24" s="57"/>
    </row>
    <row r="25" spans="1:13" ht="15.75" thickBot="1" x14ac:dyDescent="0.3"/>
    <row r="26" spans="1:13" x14ac:dyDescent="0.25">
      <c r="E26" s="61" t="s">
        <v>229</v>
      </c>
      <c r="F26" s="62"/>
      <c r="G26" s="63" t="s">
        <v>228</v>
      </c>
    </row>
    <row r="27" spans="1:13" ht="15.75" thickBot="1" x14ac:dyDescent="0.3">
      <c r="E27" s="26" t="s">
        <v>223</v>
      </c>
      <c r="F27" s="4" t="s">
        <v>224</v>
      </c>
      <c r="G27" s="64"/>
    </row>
    <row r="28" spans="1:13" x14ac:dyDescent="0.25">
      <c r="B28" s="61" t="s">
        <v>6</v>
      </c>
      <c r="C28" s="62"/>
      <c r="D28" s="23">
        <f>+B23+I23</f>
        <v>279.51</v>
      </c>
      <c r="E28" s="26">
        <f>+D28*F4</f>
        <v>838.53</v>
      </c>
      <c r="F28" s="4">
        <f>+G4</f>
        <v>0.52500000000000002</v>
      </c>
      <c r="G28" s="8">
        <f>+D7*D28</f>
        <v>21.801780000000001</v>
      </c>
    </row>
    <row r="29" spans="1:13" x14ac:dyDescent="0.25">
      <c r="B29" s="69" t="s">
        <v>7</v>
      </c>
      <c r="C29" s="57"/>
      <c r="D29" s="24">
        <f>+C24+J24</f>
        <v>288.12</v>
      </c>
      <c r="E29" s="26">
        <f>+D29*F5</f>
        <v>576.24</v>
      </c>
      <c r="F29" s="4">
        <f>+D29*G5</f>
        <v>1310.9459999999999</v>
      </c>
      <c r="G29" s="8">
        <f>+D29*D8</f>
        <v>29.89245</v>
      </c>
    </row>
    <row r="30" spans="1:13" ht="15.75" thickBot="1" x14ac:dyDescent="0.3">
      <c r="B30" s="70" t="s">
        <v>8</v>
      </c>
      <c r="C30" s="71"/>
      <c r="D30" s="25">
        <f>+D23+K23</f>
        <v>42.33</v>
      </c>
      <c r="E30" s="27">
        <f>+D30*F6</f>
        <v>126.99</v>
      </c>
      <c r="F30" s="28">
        <f>+D30*G6</f>
        <v>22.22325</v>
      </c>
      <c r="G30" s="9">
        <f>+M19+F16</f>
        <v>3.7634399999999997</v>
      </c>
    </row>
    <row r="32" spans="1:13" x14ac:dyDescent="0.25">
      <c r="A32" s="67" t="s">
        <v>231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5" x14ac:dyDescent="0.25">
      <c r="A33" s="3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5" x14ac:dyDescent="0.25">
      <c r="B34" s="58" t="s">
        <v>232</v>
      </c>
      <c r="C34" s="59"/>
      <c r="D34" s="59"/>
      <c r="E34" s="60"/>
      <c r="G34" s="58" t="s">
        <v>233</v>
      </c>
      <c r="H34" s="59"/>
      <c r="I34" s="59"/>
      <c r="J34" s="60"/>
    </row>
    <row r="35" spans="1:15" x14ac:dyDescent="0.25">
      <c r="B35" s="3" t="s">
        <v>0</v>
      </c>
      <c r="C35" s="3" t="s">
        <v>1</v>
      </c>
      <c r="D35" s="3" t="s">
        <v>2</v>
      </c>
      <c r="E35" s="3" t="s">
        <v>4</v>
      </c>
      <c r="G35" s="3" t="s">
        <v>0</v>
      </c>
      <c r="H35" s="3" t="s">
        <v>1</v>
      </c>
      <c r="I35" s="3" t="s">
        <v>2</v>
      </c>
      <c r="J35" s="3" t="s">
        <v>4</v>
      </c>
    </row>
    <row r="36" spans="1:15" x14ac:dyDescent="0.25">
      <c r="B36" s="4">
        <v>150</v>
      </c>
      <c r="C36" s="4">
        <f>+B36-D36</f>
        <v>143.4</v>
      </c>
      <c r="D36" s="4">
        <v>6.6</v>
      </c>
      <c r="E36" s="4">
        <v>0.57999999999999996</v>
      </c>
      <c r="G36" s="4">
        <v>150</v>
      </c>
      <c r="H36" s="4">
        <f>+G36-I36</f>
        <v>123.24</v>
      </c>
      <c r="I36" s="4">
        <f>7.55+5.36+7.8+6.05</f>
        <v>26.76</v>
      </c>
      <c r="J36" s="4">
        <v>0.57999999999999996</v>
      </c>
    </row>
    <row r="38" spans="1:15" x14ac:dyDescent="0.25">
      <c r="B38" s="58" t="s">
        <v>235</v>
      </c>
      <c r="C38" s="59"/>
      <c r="D38" s="59"/>
      <c r="E38" s="60"/>
      <c r="G38" s="58" t="s">
        <v>234</v>
      </c>
      <c r="H38" s="59"/>
      <c r="I38" s="59"/>
      <c r="J38" s="60"/>
    </row>
    <row r="39" spans="1:15" x14ac:dyDescent="0.25">
      <c r="B39" s="3" t="s">
        <v>0</v>
      </c>
      <c r="C39" s="3" t="s">
        <v>1</v>
      </c>
      <c r="D39" s="3" t="s">
        <v>2</v>
      </c>
      <c r="E39" s="3" t="s">
        <v>4</v>
      </c>
      <c r="G39" s="3" t="s">
        <v>0</v>
      </c>
      <c r="H39" s="3" t="s">
        <v>1</v>
      </c>
      <c r="I39" s="3" t="s">
        <v>2</v>
      </c>
      <c r="J39" s="3" t="s">
        <v>4</v>
      </c>
    </row>
    <row r="40" spans="1:15" x14ac:dyDescent="0.25">
      <c r="B40" s="4">
        <f>561-324</f>
        <v>237</v>
      </c>
      <c r="C40" s="4">
        <f>+B40-D40</f>
        <v>221.17000000000002</v>
      </c>
      <c r="D40" s="4">
        <f>4+6.13+5.7</f>
        <v>15.829999999999998</v>
      </c>
      <c r="E40" s="4">
        <v>0.57999999999999996</v>
      </c>
      <c r="G40" s="4">
        <f>561-351</f>
        <v>210</v>
      </c>
      <c r="H40" s="4">
        <f>+G40-I40</f>
        <v>182.19</v>
      </c>
      <c r="I40" s="4">
        <f>3.7+0.55+8.1+6.96+4.5+4</f>
        <v>27.81</v>
      </c>
      <c r="J40" s="4">
        <v>0.57999999999999996</v>
      </c>
    </row>
    <row r="41" spans="1:15" ht="15.75" thickBot="1" x14ac:dyDescent="0.3"/>
    <row r="42" spans="1:15" ht="15.75" thickBot="1" x14ac:dyDescent="0.3">
      <c r="E42" s="61" t="s">
        <v>229</v>
      </c>
      <c r="F42" s="62"/>
      <c r="G42" s="63" t="s">
        <v>228</v>
      </c>
      <c r="L42" s="61" t="s">
        <v>229</v>
      </c>
      <c r="M42" s="62"/>
      <c r="N42" s="63" t="s">
        <v>228</v>
      </c>
    </row>
    <row r="43" spans="1:15" ht="15.75" thickBot="1" x14ac:dyDescent="0.3">
      <c r="E43" s="26" t="s">
        <v>223</v>
      </c>
      <c r="F43" s="4" t="s">
        <v>224</v>
      </c>
      <c r="G43" s="64"/>
      <c r="K43" s="37" t="s">
        <v>240</v>
      </c>
      <c r="L43" s="26" t="s">
        <v>223</v>
      </c>
      <c r="M43" s="4" t="s">
        <v>224</v>
      </c>
      <c r="N43" s="64"/>
    </row>
    <row r="44" spans="1:15" x14ac:dyDescent="0.25">
      <c r="B44" s="61" t="s">
        <v>6</v>
      </c>
      <c r="C44" s="62"/>
      <c r="D44" s="23">
        <f>+B36+B40+G36+G40</f>
        <v>747</v>
      </c>
      <c r="E44" s="26">
        <f>+D44*F4</f>
        <v>2241</v>
      </c>
      <c r="F44" s="4">
        <f>+D44*G4</f>
        <v>392.17500000000001</v>
      </c>
      <c r="G44" s="8">
        <f>+D44*D7</f>
        <v>58.265999999999998</v>
      </c>
      <c r="I44" s="61" t="s">
        <v>6</v>
      </c>
      <c r="J44" s="62"/>
      <c r="K44" s="23">
        <f>(561-408)*2</f>
        <v>306</v>
      </c>
      <c r="L44" s="26">
        <f>+K44*F4</f>
        <v>918</v>
      </c>
      <c r="M44" s="4">
        <f>+K44*G4</f>
        <v>160.65</v>
      </c>
      <c r="N44" s="8">
        <f>+K44*D7</f>
        <v>23.867999999999999</v>
      </c>
    </row>
    <row r="45" spans="1:15" x14ac:dyDescent="0.25">
      <c r="B45" s="69" t="s">
        <v>7</v>
      </c>
      <c r="C45" s="57"/>
      <c r="D45" s="24">
        <f>+C36+C40+H36+H40</f>
        <v>670</v>
      </c>
      <c r="E45" s="26">
        <f>+D45*F5</f>
        <v>1340</v>
      </c>
      <c r="F45" s="4">
        <f>+D45*G5</f>
        <v>3048.5</v>
      </c>
      <c r="G45" s="8">
        <f>+D45*D8</f>
        <v>69.512500000000003</v>
      </c>
      <c r="I45" s="69" t="s">
        <v>7</v>
      </c>
      <c r="J45" s="57"/>
      <c r="K45" s="24">
        <f>+K44-K46</f>
        <v>291.89999999999998</v>
      </c>
      <c r="L45" s="26">
        <f>+K45*F5</f>
        <v>583.79999999999995</v>
      </c>
      <c r="M45" s="4">
        <f>+K45*G5</f>
        <v>1328.1449999999998</v>
      </c>
      <c r="N45" s="8">
        <f>+K45*D8</f>
        <v>30.284624999999995</v>
      </c>
      <c r="O45" s="46">
        <f>+M45/0.65</f>
        <v>2043.2999999999995</v>
      </c>
    </row>
    <row r="46" spans="1:15" ht="15.75" thickBot="1" x14ac:dyDescent="0.3">
      <c r="B46" s="70" t="s">
        <v>8</v>
      </c>
      <c r="C46" s="71"/>
      <c r="D46" s="25">
        <f>+D36+D40+I36+I40</f>
        <v>77</v>
      </c>
      <c r="E46" s="29">
        <f>+D46*F6</f>
        <v>231</v>
      </c>
      <c r="F46" s="30">
        <f>+D46*G6</f>
        <v>40.425000000000004</v>
      </c>
      <c r="G46" s="31">
        <f>+D46*D9</f>
        <v>6.6989999999999998</v>
      </c>
      <c r="I46" s="70" t="s">
        <v>8</v>
      </c>
      <c r="J46" s="71"/>
      <c r="K46" s="25">
        <f>3.7+4+6.4</f>
        <v>14.100000000000001</v>
      </c>
      <c r="L46" s="29">
        <f>+K46*F6</f>
        <v>42.300000000000004</v>
      </c>
      <c r="M46" s="30">
        <f>+K46*G6</f>
        <v>7.4025000000000007</v>
      </c>
      <c r="N46" s="31">
        <f>+K46*D9</f>
        <v>1.2267000000000001</v>
      </c>
      <c r="O46" s="46"/>
    </row>
    <row r="47" spans="1:15" ht="15.75" thickBot="1" x14ac:dyDescent="0.3">
      <c r="E47" s="32">
        <f>+E44+E46+E45</f>
        <v>3812</v>
      </c>
      <c r="F47" s="33">
        <f t="shared" ref="F47:G47" si="3">+F44+F46+F45</f>
        <v>3481.1</v>
      </c>
      <c r="G47" s="34">
        <f t="shared" si="3"/>
        <v>134.47750000000002</v>
      </c>
      <c r="L47" s="32">
        <f>+L44+L46+L45</f>
        <v>1544.1</v>
      </c>
      <c r="M47" s="33">
        <f>+M44+M46</f>
        <v>168.05250000000001</v>
      </c>
      <c r="N47" s="34">
        <f t="shared" ref="N47" si="4">+N44+N46+N45</f>
        <v>55.379324999999994</v>
      </c>
    </row>
    <row r="48" spans="1:15" x14ac:dyDescent="0.25">
      <c r="L48" s="46">
        <f>+L47/5.4</f>
        <v>285.9444444444444</v>
      </c>
      <c r="M48" s="46">
        <f>+M47/0.3</f>
        <v>560.17500000000007</v>
      </c>
    </row>
    <row r="51" spans="8:8" x14ac:dyDescent="0.25">
      <c r="H51">
        <f>561-408</f>
        <v>153</v>
      </c>
    </row>
  </sheetData>
  <mergeCells count="35">
    <mergeCell ref="L42:M42"/>
    <mergeCell ref="N42:N43"/>
    <mergeCell ref="I44:J44"/>
    <mergeCell ref="I45:J45"/>
    <mergeCell ref="I46:J46"/>
    <mergeCell ref="E42:F42"/>
    <mergeCell ref="G42:G43"/>
    <mergeCell ref="B44:C44"/>
    <mergeCell ref="B45:C45"/>
    <mergeCell ref="B46:C46"/>
    <mergeCell ref="B38:E38"/>
    <mergeCell ref="G38:J38"/>
    <mergeCell ref="A5:C5"/>
    <mergeCell ref="A7:C7"/>
    <mergeCell ref="A8:C8"/>
    <mergeCell ref="A32:M32"/>
    <mergeCell ref="B34:E34"/>
    <mergeCell ref="G34:J34"/>
    <mergeCell ref="A23:A24"/>
    <mergeCell ref="B23:B24"/>
    <mergeCell ref="D23:D24"/>
    <mergeCell ref="H23:H24"/>
    <mergeCell ref="I23:I24"/>
    <mergeCell ref="B28:C28"/>
    <mergeCell ref="B29:C29"/>
    <mergeCell ref="B30:C30"/>
    <mergeCell ref="B1:L1"/>
    <mergeCell ref="K23:K24"/>
    <mergeCell ref="B11:E11"/>
    <mergeCell ref="A6:C6"/>
    <mergeCell ref="E26:F26"/>
    <mergeCell ref="G26:G27"/>
    <mergeCell ref="A3:C4"/>
    <mergeCell ref="A9:C9"/>
    <mergeCell ref="I11:L11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E8A3F-E244-495E-889D-EADBD773CD4C}">
  <dimension ref="A1:I40"/>
  <sheetViews>
    <sheetView topLeftCell="A7" workbookViewId="0">
      <selection activeCell="G3" sqref="G3"/>
    </sheetView>
  </sheetViews>
  <sheetFormatPr baseColWidth="10" defaultRowHeight="15" x14ac:dyDescent="0.25"/>
  <sheetData>
    <row r="1" spans="1:9" x14ac:dyDescent="0.25">
      <c r="A1" s="72" t="s">
        <v>236</v>
      </c>
      <c r="B1" s="72"/>
      <c r="C1" s="73" t="s">
        <v>237</v>
      </c>
      <c r="D1" s="74" t="s">
        <v>238</v>
      </c>
    </row>
    <row r="2" spans="1:9" x14ac:dyDescent="0.25">
      <c r="A2" s="72"/>
      <c r="B2" s="72"/>
      <c r="C2" s="73"/>
      <c r="D2" s="74"/>
    </row>
    <row r="3" spans="1:9" x14ac:dyDescent="0.25">
      <c r="A3" s="4">
        <v>552</v>
      </c>
      <c r="B3" s="4">
        <v>477</v>
      </c>
      <c r="C3" s="4">
        <f>12*75</f>
        <v>900</v>
      </c>
      <c r="D3" s="4">
        <f>1.5*10*28</f>
        <v>420</v>
      </c>
      <c r="F3" s="5"/>
      <c r="G3" s="5"/>
      <c r="H3" s="5"/>
      <c r="I3" s="5"/>
    </row>
    <row r="4" spans="1:9" x14ac:dyDescent="0.25">
      <c r="A4" s="4">
        <f>+B3</f>
        <v>477</v>
      </c>
      <c r="B4" s="4">
        <v>474</v>
      </c>
      <c r="C4" s="4">
        <f>12*2*3</f>
        <v>72</v>
      </c>
      <c r="D4" s="4">
        <f>3.45*10</f>
        <v>34.5</v>
      </c>
      <c r="F4" s="5"/>
      <c r="G4" s="5"/>
      <c r="H4" s="5"/>
      <c r="I4" s="5"/>
    </row>
    <row r="5" spans="1:9" x14ac:dyDescent="0.25">
      <c r="A5" s="4">
        <f t="shared" ref="A5:A14" si="0">+B4</f>
        <v>474</v>
      </c>
      <c r="B5" s="4">
        <v>471</v>
      </c>
      <c r="C5" s="4">
        <f>24*3+(2*2.1)+(2.1)</f>
        <v>78.3</v>
      </c>
      <c r="D5" s="4">
        <f>+(3*4.05)+(4*3.75)+(3*3.45)</f>
        <v>37.5</v>
      </c>
      <c r="F5" s="5"/>
      <c r="G5" s="5"/>
      <c r="H5" s="5"/>
      <c r="I5" s="5"/>
    </row>
    <row r="6" spans="1:9" x14ac:dyDescent="0.25">
      <c r="A6" s="4">
        <f t="shared" si="0"/>
        <v>471</v>
      </c>
      <c r="B6" s="4">
        <v>468</v>
      </c>
      <c r="C6" s="4">
        <f>30*3+(2*2.1)+(2.1)</f>
        <v>96.3</v>
      </c>
      <c r="D6" s="4">
        <f>+(3*4.35)+(4*4.65)+(3*4.95)</f>
        <v>46.5</v>
      </c>
      <c r="F6" s="5"/>
      <c r="G6" s="5"/>
      <c r="H6" s="5"/>
      <c r="I6" s="5"/>
    </row>
    <row r="7" spans="1:9" x14ac:dyDescent="0.25">
      <c r="A7" s="4">
        <f t="shared" si="0"/>
        <v>468</v>
      </c>
      <c r="B7" s="4">
        <v>453</v>
      </c>
      <c r="C7" s="4">
        <f>18*2*15</f>
        <v>540</v>
      </c>
      <c r="D7" s="4">
        <f>5.25*50</f>
        <v>262.5</v>
      </c>
      <c r="F7" s="5"/>
      <c r="G7" s="5"/>
      <c r="H7" s="5"/>
      <c r="I7" s="5"/>
    </row>
    <row r="8" spans="1:9" x14ac:dyDescent="0.25">
      <c r="A8" s="4">
        <f t="shared" si="0"/>
        <v>453</v>
      </c>
      <c r="B8" s="4">
        <v>450</v>
      </c>
      <c r="C8" s="4">
        <f>30*3+(2*2.1)+(2.1)</f>
        <v>96.3</v>
      </c>
      <c r="D8" s="4">
        <f>+(3*4.35)+(4*4.65)+(3*4.95)</f>
        <v>46.5</v>
      </c>
      <c r="F8" s="5"/>
      <c r="G8" s="5"/>
      <c r="H8" s="5"/>
      <c r="I8" s="5"/>
    </row>
    <row r="9" spans="1:9" x14ac:dyDescent="0.25">
      <c r="A9" s="4">
        <f t="shared" si="0"/>
        <v>450</v>
      </c>
      <c r="B9" s="4">
        <v>447</v>
      </c>
      <c r="C9" s="4">
        <f>24*3+(2*2.1)+(2.1)</f>
        <v>78.3</v>
      </c>
      <c r="D9" s="4">
        <f>+(3*4.05)+(4*3.75)+(3*3.45)</f>
        <v>37.5</v>
      </c>
      <c r="F9" s="5"/>
      <c r="G9" s="5"/>
      <c r="H9" s="5"/>
      <c r="I9" s="5"/>
    </row>
    <row r="10" spans="1:9" x14ac:dyDescent="0.25">
      <c r="A10" s="4">
        <f t="shared" si="0"/>
        <v>447</v>
      </c>
      <c r="B10" s="4">
        <v>387</v>
      </c>
      <c r="C10" s="4">
        <f>18*60</f>
        <v>1080</v>
      </c>
      <c r="D10" s="4">
        <f>1.2*2*10*20</f>
        <v>480</v>
      </c>
      <c r="F10" s="5"/>
      <c r="G10" s="5"/>
      <c r="H10" s="5"/>
      <c r="I10" s="5"/>
    </row>
    <row r="11" spans="1:9" x14ac:dyDescent="0.25">
      <c r="A11" s="4">
        <f t="shared" si="0"/>
        <v>387</v>
      </c>
      <c r="B11" s="4">
        <v>384</v>
      </c>
      <c r="C11" s="4">
        <f>21*3</f>
        <v>63</v>
      </c>
      <c r="D11" s="4">
        <f>1.2+1.65*10</f>
        <v>17.7</v>
      </c>
      <c r="F11" s="5"/>
      <c r="G11" s="5"/>
      <c r="H11" s="5"/>
      <c r="I11" s="5"/>
    </row>
    <row r="12" spans="1:9" x14ac:dyDescent="0.25">
      <c r="A12" s="4">
        <f t="shared" si="0"/>
        <v>384</v>
      </c>
      <c r="B12" s="4">
        <v>330</v>
      </c>
      <c r="C12" s="4">
        <f>18*54</f>
        <v>972</v>
      </c>
      <c r="D12" s="4">
        <f>18*10*(1.2*2)</f>
        <v>432</v>
      </c>
      <c r="F12" s="5"/>
      <c r="G12" s="5"/>
      <c r="H12" s="5"/>
      <c r="I12" s="5"/>
    </row>
    <row r="13" spans="1:9" x14ac:dyDescent="0.25">
      <c r="A13" s="4">
        <f t="shared" si="0"/>
        <v>330</v>
      </c>
      <c r="B13" s="4">
        <v>327</v>
      </c>
      <c r="C13" s="4">
        <f>12*3</f>
        <v>36</v>
      </c>
      <c r="D13" s="4">
        <f>3.45*10</f>
        <v>34.5</v>
      </c>
      <c r="F13" s="5"/>
      <c r="G13" s="5"/>
      <c r="H13" s="5"/>
      <c r="I13" s="5"/>
    </row>
    <row r="14" spans="1:9" x14ac:dyDescent="0.25">
      <c r="A14" s="4">
        <f t="shared" si="0"/>
        <v>327</v>
      </c>
      <c r="B14" s="4">
        <v>324</v>
      </c>
      <c r="C14" s="4">
        <f>24*3+(2*2.1)+(2.1)</f>
        <v>78.3</v>
      </c>
      <c r="D14" s="4">
        <f>+(3*4.05)+(4*3.75)+(3*3.45)</f>
        <v>37.5</v>
      </c>
      <c r="F14" s="5"/>
      <c r="G14" s="5"/>
      <c r="H14" s="5"/>
      <c r="I14" s="5"/>
    </row>
    <row r="15" spans="1:9" x14ac:dyDescent="0.25">
      <c r="A15" s="4">
        <v>324</v>
      </c>
      <c r="B15" s="4">
        <v>321</v>
      </c>
      <c r="C15" s="4">
        <f>30*3+(2*2.1)+(2.1)</f>
        <v>96.3</v>
      </c>
      <c r="D15" s="4">
        <f>+(3*4.35)+(4*4.65)+(3*4.95)</f>
        <v>46.5</v>
      </c>
    </row>
    <row r="16" spans="1:9" x14ac:dyDescent="0.25">
      <c r="A16" s="4">
        <f t="shared" ref="A16:A30" si="1">+B15</f>
        <v>321</v>
      </c>
      <c r="B16" s="4">
        <v>306</v>
      </c>
      <c r="C16" s="4">
        <f>18*2*15</f>
        <v>540</v>
      </c>
      <c r="D16" s="4">
        <f>5.25*50</f>
        <v>262.5</v>
      </c>
    </row>
    <row r="17" spans="1:4" x14ac:dyDescent="0.25">
      <c r="A17" s="4">
        <f t="shared" si="1"/>
        <v>306</v>
      </c>
      <c r="B17" s="4">
        <v>303</v>
      </c>
      <c r="C17" s="4">
        <f>+C15</f>
        <v>96.3</v>
      </c>
      <c r="D17" s="4">
        <f>+D15</f>
        <v>46.5</v>
      </c>
    </row>
    <row r="18" spans="1:4" x14ac:dyDescent="0.25">
      <c r="A18" s="4">
        <f t="shared" si="1"/>
        <v>303</v>
      </c>
      <c r="B18" s="4">
        <v>300</v>
      </c>
      <c r="C18" s="4">
        <f>+(12*2*3)+(2*2.1)+(2*1.1)</f>
        <v>78.400000000000006</v>
      </c>
      <c r="D18" s="4">
        <f>+(3*4.05)+(4*3.75)+(3*3.45)</f>
        <v>37.5</v>
      </c>
    </row>
    <row r="19" spans="1:4" x14ac:dyDescent="0.25">
      <c r="A19" s="4">
        <f t="shared" si="1"/>
        <v>300</v>
      </c>
      <c r="B19" s="4">
        <v>294</v>
      </c>
      <c r="C19" s="4">
        <f>24*6</f>
        <v>144</v>
      </c>
      <c r="D19" s="4">
        <f>+(3.45*20)</f>
        <v>69</v>
      </c>
    </row>
    <row r="20" spans="1:4" x14ac:dyDescent="0.25">
      <c r="A20" s="4">
        <f t="shared" si="1"/>
        <v>294</v>
      </c>
      <c r="B20" s="4">
        <v>282</v>
      </c>
      <c r="C20" s="4">
        <f>21*3*4</f>
        <v>252</v>
      </c>
      <c r="D20" s="4">
        <f>3*40</f>
        <v>120</v>
      </c>
    </row>
    <row r="21" spans="1:4" x14ac:dyDescent="0.25">
      <c r="A21" s="4">
        <f t="shared" si="1"/>
        <v>282</v>
      </c>
      <c r="B21" s="4">
        <v>279</v>
      </c>
      <c r="C21" s="4">
        <f>+(21*3)+3.2</f>
        <v>66.2</v>
      </c>
      <c r="D21" s="4">
        <f>+(3*3)+(4*3.15)+(3*3.3)</f>
        <v>31.5</v>
      </c>
    </row>
    <row r="22" spans="1:4" x14ac:dyDescent="0.25">
      <c r="A22" s="4">
        <f t="shared" si="1"/>
        <v>279</v>
      </c>
      <c r="B22" s="4">
        <v>240</v>
      </c>
      <c r="C22" s="4">
        <f>24*3*13</f>
        <v>936</v>
      </c>
      <c r="D22" s="4">
        <f>3.45*130</f>
        <v>448.5</v>
      </c>
    </row>
    <row r="23" spans="1:4" x14ac:dyDescent="0.25">
      <c r="A23" s="4">
        <f t="shared" si="1"/>
        <v>240</v>
      </c>
      <c r="B23" s="4">
        <v>237</v>
      </c>
      <c r="C23" s="4">
        <f>21*3+3.2</f>
        <v>66.2</v>
      </c>
      <c r="D23" s="4">
        <f>+(3*3.3)+(4*3.15)+(3*3)</f>
        <v>31.5</v>
      </c>
    </row>
    <row r="24" spans="1:4" x14ac:dyDescent="0.25">
      <c r="A24" s="4">
        <f t="shared" si="1"/>
        <v>237</v>
      </c>
      <c r="B24" s="4">
        <v>228</v>
      </c>
      <c r="C24" s="4">
        <f>21*3*3</f>
        <v>189</v>
      </c>
      <c r="D24" s="4">
        <f>3*10*3</f>
        <v>90</v>
      </c>
    </row>
    <row r="25" spans="1:4" x14ac:dyDescent="0.25">
      <c r="A25" s="4">
        <f t="shared" si="1"/>
        <v>228</v>
      </c>
      <c r="B25" s="4">
        <v>216</v>
      </c>
      <c r="C25" s="4">
        <f>12*12</f>
        <v>144</v>
      </c>
      <c r="D25" s="4">
        <f>1.5*10*4</f>
        <v>60</v>
      </c>
    </row>
    <row r="26" spans="1:4" x14ac:dyDescent="0.25">
      <c r="A26" s="4">
        <f t="shared" si="1"/>
        <v>216</v>
      </c>
      <c r="B26" s="4">
        <v>210</v>
      </c>
      <c r="C26" s="4">
        <f>21*6</f>
        <v>126</v>
      </c>
      <c r="D26" s="4">
        <f>3*10*2</f>
        <v>60</v>
      </c>
    </row>
    <row r="27" spans="1:4" x14ac:dyDescent="0.25">
      <c r="A27" s="4">
        <f t="shared" si="1"/>
        <v>210</v>
      </c>
      <c r="B27" s="4">
        <v>207</v>
      </c>
      <c r="C27" s="4">
        <f>+(21*3)+3.2</f>
        <v>66.2</v>
      </c>
      <c r="D27" s="4">
        <f>+(3*3)+(4*3.15)+3*3.3</f>
        <v>31.5</v>
      </c>
    </row>
    <row r="28" spans="1:4" x14ac:dyDescent="0.25">
      <c r="A28" s="4">
        <f t="shared" si="1"/>
        <v>207</v>
      </c>
      <c r="B28" s="4">
        <v>159</v>
      </c>
      <c r="C28" s="4">
        <f>24*3*16</f>
        <v>1152</v>
      </c>
      <c r="D28" s="4">
        <f>3.45*10*16</f>
        <v>552</v>
      </c>
    </row>
    <row r="29" spans="1:4" x14ac:dyDescent="0.25">
      <c r="A29" s="4">
        <f t="shared" si="1"/>
        <v>159</v>
      </c>
      <c r="B29" s="4">
        <v>156</v>
      </c>
      <c r="C29" s="4">
        <f>21*3+3.2</f>
        <v>66.2</v>
      </c>
      <c r="D29" s="4">
        <f>+(3*3.3)+(4*3.15)+3*3</f>
        <v>31.5</v>
      </c>
    </row>
    <row r="30" spans="1:4" x14ac:dyDescent="0.25">
      <c r="A30" s="4">
        <f t="shared" si="1"/>
        <v>156</v>
      </c>
      <c r="B30" s="4">
        <v>150</v>
      </c>
      <c r="C30" s="4">
        <f>21*6</f>
        <v>126</v>
      </c>
      <c r="D30" s="4">
        <f>3*2*10</f>
        <v>60</v>
      </c>
    </row>
    <row r="31" spans="1:4" x14ac:dyDescent="0.25">
      <c r="A31" s="4">
        <v>150</v>
      </c>
      <c r="B31" s="4">
        <v>147</v>
      </c>
      <c r="C31" s="4">
        <f>24*3+(2*2.1)+(2.1)</f>
        <v>78.3</v>
      </c>
      <c r="D31" s="4">
        <f>+(3*4.05)+(4*3.75)+(3*3.45)</f>
        <v>37.5</v>
      </c>
    </row>
    <row r="32" spans="1:4" x14ac:dyDescent="0.25">
      <c r="A32" s="4">
        <f>+B31</f>
        <v>147</v>
      </c>
      <c r="B32" s="4">
        <f>+A32-3</f>
        <v>144</v>
      </c>
      <c r="C32" s="4">
        <f>30*3+(2*2.1)+(2.1)</f>
        <v>96.3</v>
      </c>
      <c r="D32" s="4">
        <f>+(3*4.35)+(4*4.65)+(3*4.95)</f>
        <v>46.5</v>
      </c>
    </row>
    <row r="33" spans="1:4" x14ac:dyDescent="0.25">
      <c r="A33" s="4">
        <f>+B32</f>
        <v>144</v>
      </c>
      <c r="B33" s="4">
        <v>129</v>
      </c>
      <c r="C33" s="4">
        <f>18*2*15</f>
        <v>540</v>
      </c>
      <c r="D33" s="4">
        <f>5.25*50</f>
        <v>262.5</v>
      </c>
    </row>
    <row r="34" spans="1:4" x14ac:dyDescent="0.25">
      <c r="A34" s="4">
        <f>+B33</f>
        <v>129</v>
      </c>
      <c r="B34" s="4">
        <v>126</v>
      </c>
      <c r="C34" s="4">
        <f>30*3+(2*2.1)+(2.1)</f>
        <v>96.3</v>
      </c>
      <c r="D34" s="4">
        <f>+(3*4.35)+(4*4.65)+(3*4.95)</f>
        <v>46.5</v>
      </c>
    </row>
    <row r="35" spans="1:4" x14ac:dyDescent="0.25">
      <c r="A35" s="4">
        <v>126</v>
      </c>
      <c r="B35" s="4">
        <v>123</v>
      </c>
      <c r="C35" s="4">
        <f>24*3+(2*2.1)+(2.1)</f>
        <v>78.3</v>
      </c>
      <c r="D35" s="4">
        <f>+(3*4.05)+(4*3.75)+(3*3.45)</f>
        <v>37.5</v>
      </c>
    </row>
    <row r="36" spans="1:4" x14ac:dyDescent="0.25">
      <c r="A36" s="4">
        <v>123</v>
      </c>
      <c r="B36" s="4">
        <v>117</v>
      </c>
      <c r="C36" s="4">
        <f>12*6*2</f>
        <v>144</v>
      </c>
      <c r="D36" s="4">
        <f>10*3.45</f>
        <v>34.5</v>
      </c>
    </row>
    <row r="37" spans="1:4" x14ac:dyDescent="0.25">
      <c r="A37" s="4">
        <v>117</v>
      </c>
      <c r="B37" s="4">
        <v>87</v>
      </c>
      <c r="C37" s="4">
        <f>18*30</f>
        <v>540</v>
      </c>
      <c r="D37" s="4">
        <f>2.4*10*10</f>
        <v>240</v>
      </c>
    </row>
    <row r="38" spans="1:4" x14ac:dyDescent="0.25">
      <c r="A38" s="4">
        <v>87</v>
      </c>
      <c r="B38" s="4">
        <v>0</v>
      </c>
      <c r="C38" s="4">
        <f>12*87</f>
        <v>1044</v>
      </c>
      <c r="D38" s="4">
        <f>1.5*10*29</f>
        <v>435</v>
      </c>
    </row>
    <row r="39" spans="1:4" x14ac:dyDescent="0.25">
      <c r="A39" s="75" t="s">
        <v>210</v>
      </c>
      <c r="B39" s="66"/>
      <c r="C39" s="22">
        <f>+SUM(C3:C38)</f>
        <v>10852.499999999996</v>
      </c>
      <c r="D39" s="35">
        <f>+SUM(D3:D38)</f>
        <v>5005.2</v>
      </c>
    </row>
    <row r="40" spans="1:4" ht="15.75" thickBot="1" x14ac:dyDescent="0.3">
      <c r="A40" s="76" t="s">
        <v>239</v>
      </c>
      <c r="B40" s="77"/>
      <c r="C40" s="28">
        <f>+C39*1</f>
        <v>10852.499999999996</v>
      </c>
      <c r="D40" s="9">
        <f>+D39*0.25</f>
        <v>1251.3</v>
      </c>
    </row>
  </sheetData>
  <mergeCells count="5">
    <mergeCell ref="A1:B2"/>
    <mergeCell ref="C1:C2"/>
    <mergeCell ref="D1:D2"/>
    <mergeCell ref="A39:B39"/>
    <mergeCell ref="A40:B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69C3-3DAE-4256-8C68-5A465AE7DF31}">
  <dimension ref="A1:F192"/>
  <sheetViews>
    <sheetView workbookViewId="0">
      <selection activeCell="F193" sqref="F193"/>
    </sheetView>
  </sheetViews>
  <sheetFormatPr baseColWidth="10" defaultRowHeight="15" x14ac:dyDescent="0.25"/>
  <sheetData>
    <row r="1" spans="1:6" ht="15.75" thickBot="1" x14ac:dyDescent="0.3"/>
    <row r="2" spans="1:6" x14ac:dyDescent="0.25">
      <c r="A2" s="38" t="s">
        <v>241</v>
      </c>
      <c r="B2" s="39" t="s">
        <v>242</v>
      </c>
      <c r="C2" s="39" t="s">
        <v>243</v>
      </c>
      <c r="D2" s="40" t="s">
        <v>244</v>
      </c>
      <c r="F2" s="41" t="s">
        <v>245</v>
      </c>
    </row>
    <row r="3" spans="1:6" x14ac:dyDescent="0.25">
      <c r="A3" s="26" t="s">
        <v>374</v>
      </c>
      <c r="B3" s="4">
        <v>3.6</v>
      </c>
      <c r="C3" s="4">
        <v>1.2</v>
      </c>
      <c r="D3" s="8">
        <f t="shared" ref="D3:D66" si="0">+C3+B3</f>
        <v>4.8</v>
      </c>
      <c r="F3" s="42">
        <f t="shared" ref="F3:F66" si="1">+(B3/0.15)+7</f>
        <v>31</v>
      </c>
    </row>
    <row r="4" spans="1:6" x14ac:dyDescent="0.25">
      <c r="A4" s="26" t="s">
        <v>22</v>
      </c>
      <c r="B4" s="4">
        <v>3.6</v>
      </c>
      <c r="C4" s="4">
        <v>1.2</v>
      </c>
      <c r="D4" s="8">
        <f t="shared" si="0"/>
        <v>4.8</v>
      </c>
      <c r="F4" s="42">
        <f t="shared" si="1"/>
        <v>31</v>
      </c>
    </row>
    <row r="5" spans="1:6" x14ac:dyDescent="0.25">
      <c r="A5" s="26" t="s">
        <v>23</v>
      </c>
      <c r="B5" s="4">
        <v>3.6</v>
      </c>
      <c r="C5" s="4">
        <v>1.2</v>
      </c>
      <c r="D5" s="8">
        <f t="shared" si="0"/>
        <v>4.8</v>
      </c>
      <c r="F5" s="42">
        <f t="shared" si="1"/>
        <v>31</v>
      </c>
    </row>
    <row r="6" spans="1:6" x14ac:dyDescent="0.25">
      <c r="A6" s="26" t="s">
        <v>375</v>
      </c>
      <c r="B6" s="4">
        <v>3.6</v>
      </c>
      <c r="C6" s="4">
        <v>1.2</v>
      </c>
      <c r="D6" s="8">
        <f t="shared" si="0"/>
        <v>4.8</v>
      </c>
      <c r="F6" s="42">
        <f t="shared" si="1"/>
        <v>31</v>
      </c>
    </row>
    <row r="7" spans="1:6" x14ac:dyDescent="0.25">
      <c r="A7" s="26" t="s">
        <v>376</v>
      </c>
      <c r="B7" s="4">
        <v>3.6</v>
      </c>
      <c r="C7" s="4">
        <v>1.2</v>
      </c>
      <c r="D7" s="8">
        <f t="shared" si="0"/>
        <v>4.8</v>
      </c>
      <c r="F7" s="42">
        <f t="shared" si="1"/>
        <v>31</v>
      </c>
    </row>
    <row r="8" spans="1:6" x14ac:dyDescent="0.25">
      <c r="A8" s="26" t="s">
        <v>377</v>
      </c>
      <c r="B8" s="4">
        <v>3.6</v>
      </c>
      <c r="C8" s="4">
        <v>1.2</v>
      </c>
      <c r="D8" s="8">
        <f t="shared" si="0"/>
        <v>4.8</v>
      </c>
      <c r="F8" s="42">
        <f t="shared" si="1"/>
        <v>31</v>
      </c>
    </row>
    <row r="9" spans="1:6" x14ac:dyDescent="0.25">
      <c r="A9" s="26" t="s">
        <v>378</v>
      </c>
      <c r="B9" s="4">
        <v>3.6</v>
      </c>
      <c r="C9" s="4">
        <v>1.2</v>
      </c>
      <c r="D9" s="8">
        <f t="shared" si="0"/>
        <v>4.8</v>
      </c>
      <c r="F9" s="42">
        <f t="shared" si="1"/>
        <v>31</v>
      </c>
    </row>
    <row r="10" spans="1:6" x14ac:dyDescent="0.25">
      <c r="A10" s="26" t="s">
        <v>379</v>
      </c>
      <c r="B10" s="4">
        <v>3.6</v>
      </c>
      <c r="C10" s="4">
        <v>1.2</v>
      </c>
      <c r="D10" s="8">
        <f t="shared" si="0"/>
        <v>4.8</v>
      </c>
      <c r="F10" s="42">
        <f t="shared" si="1"/>
        <v>31</v>
      </c>
    </row>
    <row r="11" spans="1:6" x14ac:dyDescent="0.25">
      <c r="A11" s="26" t="s">
        <v>380</v>
      </c>
      <c r="B11" s="4">
        <v>3.6</v>
      </c>
      <c r="C11" s="4">
        <v>1.2</v>
      </c>
      <c r="D11" s="8">
        <f t="shared" si="0"/>
        <v>4.8</v>
      </c>
      <c r="F11" s="42">
        <f t="shared" si="1"/>
        <v>31</v>
      </c>
    </row>
    <row r="12" spans="1:6" x14ac:dyDescent="0.25">
      <c r="A12" s="26" t="s">
        <v>381</v>
      </c>
      <c r="B12" s="4">
        <v>3.6</v>
      </c>
      <c r="C12" s="4">
        <v>1.2</v>
      </c>
      <c r="D12" s="8">
        <f t="shared" si="0"/>
        <v>4.8</v>
      </c>
      <c r="F12" s="42">
        <f t="shared" si="1"/>
        <v>31</v>
      </c>
    </row>
    <row r="13" spans="1:6" x14ac:dyDescent="0.25">
      <c r="A13" s="26" t="s">
        <v>363</v>
      </c>
      <c r="B13" s="4">
        <v>3.6</v>
      </c>
      <c r="C13" s="4">
        <v>1.2</v>
      </c>
      <c r="D13" s="8">
        <f t="shared" si="0"/>
        <v>4.8</v>
      </c>
      <c r="F13" s="42">
        <f t="shared" si="1"/>
        <v>31</v>
      </c>
    </row>
    <row r="14" spans="1:6" x14ac:dyDescent="0.25">
      <c r="A14" s="26" t="s">
        <v>364</v>
      </c>
      <c r="B14" s="4">
        <v>3.6</v>
      </c>
      <c r="C14" s="4">
        <v>1.2</v>
      </c>
      <c r="D14" s="8">
        <f t="shared" si="0"/>
        <v>4.8</v>
      </c>
      <c r="F14" s="42">
        <f t="shared" si="1"/>
        <v>31</v>
      </c>
    </row>
    <row r="15" spans="1:6" x14ac:dyDescent="0.25">
      <c r="A15" s="26" t="s">
        <v>365</v>
      </c>
      <c r="B15" s="4">
        <v>3.6</v>
      </c>
      <c r="C15" s="4">
        <v>1.2</v>
      </c>
      <c r="D15" s="8">
        <f t="shared" si="0"/>
        <v>4.8</v>
      </c>
      <c r="F15" s="42">
        <f t="shared" si="1"/>
        <v>31</v>
      </c>
    </row>
    <row r="16" spans="1:6" x14ac:dyDescent="0.25">
      <c r="A16" s="26" t="s">
        <v>366</v>
      </c>
      <c r="B16" s="4">
        <v>3.6</v>
      </c>
      <c r="C16" s="4">
        <v>1.2</v>
      </c>
      <c r="D16" s="8">
        <f t="shared" si="0"/>
        <v>4.8</v>
      </c>
      <c r="F16" s="42">
        <f t="shared" si="1"/>
        <v>31</v>
      </c>
    </row>
    <row r="17" spans="1:6" x14ac:dyDescent="0.25">
      <c r="A17" s="26" t="s">
        <v>367</v>
      </c>
      <c r="B17" s="4">
        <v>3.6</v>
      </c>
      <c r="C17" s="4">
        <v>1.2</v>
      </c>
      <c r="D17" s="8">
        <f t="shared" si="0"/>
        <v>4.8</v>
      </c>
      <c r="F17" s="42">
        <f t="shared" si="1"/>
        <v>31</v>
      </c>
    </row>
    <row r="18" spans="1:6" x14ac:dyDescent="0.25">
      <c r="A18" s="26" t="s">
        <v>368</v>
      </c>
      <c r="B18" s="4">
        <v>3.6</v>
      </c>
      <c r="C18" s="4">
        <v>1.2</v>
      </c>
      <c r="D18" s="8">
        <f t="shared" si="0"/>
        <v>4.8</v>
      </c>
      <c r="F18" s="42">
        <f t="shared" si="1"/>
        <v>31</v>
      </c>
    </row>
    <row r="19" spans="1:6" x14ac:dyDescent="0.25">
      <c r="A19" s="26" t="s">
        <v>369</v>
      </c>
      <c r="B19" s="4">
        <v>3.6</v>
      </c>
      <c r="C19" s="4">
        <v>1.2</v>
      </c>
      <c r="D19" s="8">
        <f t="shared" si="0"/>
        <v>4.8</v>
      </c>
      <c r="F19" s="42">
        <f t="shared" si="1"/>
        <v>31</v>
      </c>
    </row>
    <row r="20" spans="1:6" x14ac:dyDescent="0.25">
      <c r="A20" s="26" t="s">
        <v>370</v>
      </c>
      <c r="B20" s="4">
        <v>3.6</v>
      </c>
      <c r="C20" s="4">
        <v>1.2</v>
      </c>
      <c r="D20" s="8">
        <f t="shared" si="0"/>
        <v>4.8</v>
      </c>
      <c r="F20" s="42">
        <f t="shared" si="1"/>
        <v>31</v>
      </c>
    </row>
    <row r="21" spans="1:6" x14ac:dyDescent="0.25">
      <c r="A21" s="26" t="s">
        <v>371</v>
      </c>
      <c r="B21" s="4">
        <v>3.6</v>
      </c>
      <c r="C21" s="4">
        <v>1.2</v>
      </c>
      <c r="D21" s="8">
        <f t="shared" si="0"/>
        <v>4.8</v>
      </c>
      <c r="F21" s="42">
        <f t="shared" si="1"/>
        <v>31</v>
      </c>
    </row>
    <row r="22" spans="1:6" x14ac:dyDescent="0.25">
      <c r="A22" s="26" t="s">
        <v>372</v>
      </c>
      <c r="B22" s="4">
        <v>3.6</v>
      </c>
      <c r="C22" s="4">
        <v>1.2</v>
      </c>
      <c r="D22" s="8">
        <f t="shared" si="0"/>
        <v>4.8</v>
      </c>
      <c r="F22" s="42">
        <f t="shared" si="1"/>
        <v>31</v>
      </c>
    </row>
    <row r="23" spans="1:6" x14ac:dyDescent="0.25">
      <c r="A23" s="26" t="s">
        <v>373</v>
      </c>
      <c r="B23" s="4">
        <v>3.6</v>
      </c>
      <c r="C23" s="4">
        <v>1.2</v>
      </c>
      <c r="D23" s="8">
        <f t="shared" si="0"/>
        <v>4.8</v>
      </c>
      <c r="F23" s="42">
        <f t="shared" si="1"/>
        <v>31</v>
      </c>
    </row>
    <row r="24" spans="1:6" x14ac:dyDescent="0.25">
      <c r="A24" s="26" t="s">
        <v>305</v>
      </c>
      <c r="B24" s="4">
        <v>3.6</v>
      </c>
      <c r="C24" s="4">
        <v>1.2</v>
      </c>
      <c r="D24" s="8">
        <f t="shared" si="0"/>
        <v>4.8</v>
      </c>
      <c r="F24" s="42">
        <f t="shared" si="1"/>
        <v>31</v>
      </c>
    </row>
    <row r="25" spans="1:6" x14ac:dyDescent="0.25">
      <c r="A25" s="26" t="s">
        <v>306</v>
      </c>
      <c r="B25" s="4">
        <v>3.6</v>
      </c>
      <c r="C25" s="4">
        <v>1.2</v>
      </c>
      <c r="D25" s="8">
        <f t="shared" si="0"/>
        <v>4.8</v>
      </c>
      <c r="F25" s="42">
        <f t="shared" si="1"/>
        <v>31</v>
      </c>
    </row>
    <row r="26" spans="1:6" x14ac:dyDescent="0.25">
      <c r="A26" s="26" t="s">
        <v>307</v>
      </c>
      <c r="B26" s="4">
        <v>3.6</v>
      </c>
      <c r="C26" s="4">
        <v>1.2</v>
      </c>
      <c r="D26" s="8">
        <f t="shared" si="0"/>
        <v>4.8</v>
      </c>
      <c r="F26" s="42">
        <f t="shared" si="1"/>
        <v>31</v>
      </c>
    </row>
    <row r="27" spans="1:6" x14ac:dyDescent="0.25">
      <c r="A27" s="26" t="s">
        <v>308</v>
      </c>
      <c r="B27" s="4">
        <v>3.6</v>
      </c>
      <c r="C27" s="4">
        <v>1.2</v>
      </c>
      <c r="D27" s="8">
        <f t="shared" si="0"/>
        <v>4.8</v>
      </c>
      <c r="F27" s="42">
        <f t="shared" si="1"/>
        <v>31</v>
      </c>
    </row>
    <row r="28" spans="1:6" x14ac:dyDescent="0.25">
      <c r="A28" s="26" t="s">
        <v>309</v>
      </c>
      <c r="B28" s="4">
        <v>3.6</v>
      </c>
      <c r="C28" s="4">
        <v>1.2</v>
      </c>
      <c r="D28" s="8">
        <f t="shared" si="0"/>
        <v>4.8</v>
      </c>
      <c r="F28" s="42">
        <f t="shared" si="1"/>
        <v>31</v>
      </c>
    </row>
    <row r="29" spans="1:6" x14ac:dyDescent="0.25">
      <c r="A29" s="26" t="s">
        <v>310</v>
      </c>
      <c r="B29" s="4">
        <v>3.6</v>
      </c>
      <c r="C29" s="4">
        <v>1.2</v>
      </c>
      <c r="D29" s="8">
        <f t="shared" si="0"/>
        <v>4.8</v>
      </c>
      <c r="F29" s="42">
        <f t="shared" si="1"/>
        <v>31</v>
      </c>
    </row>
    <row r="30" spans="1:6" x14ac:dyDescent="0.25">
      <c r="A30" s="26" t="s">
        <v>311</v>
      </c>
      <c r="B30" s="4">
        <v>3.6</v>
      </c>
      <c r="C30" s="4">
        <v>1.2</v>
      </c>
      <c r="D30" s="8">
        <f t="shared" si="0"/>
        <v>4.8</v>
      </c>
      <c r="F30" s="42">
        <f t="shared" si="1"/>
        <v>31</v>
      </c>
    </row>
    <row r="31" spans="1:6" x14ac:dyDescent="0.25">
      <c r="A31" s="26" t="s">
        <v>312</v>
      </c>
      <c r="B31" s="4">
        <v>3.6</v>
      </c>
      <c r="C31" s="4">
        <v>1.2</v>
      </c>
      <c r="D31" s="8">
        <f t="shared" si="0"/>
        <v>4.8</v>
      </c>
      <c r="F31" s="42">
        <f t="shared" si="1"/>
        <v>31</v>
      </c>
    </row>
    <row r="32" spans="1:6" x14ac:dyDescent="0.25">
      <c r="A32" s="26" t="s">
        <v>313</v>
      </c>
      <c r="B32" s="4">
        <v>3.6</v>
      </c>
      <c r="C32" s="4">
        <v>1.2</v>
      </c>
      <c r="D32" s="8">
        <f t="shared" si="0"/>
        <v>4.8</v>
      </c>
      <c r="F32" s="42">
        <f t="shared" si="1"/>
        <v>31</v>
      </c>
    </row>
    <row r="33" spans="1:6" x14ac:dyDescent="0.25">
      <c r="A33" s="26" t="s">
        <v>314</v>
      </c>
      <c r="B33" s="4">
        <v>4.5</v>
      </c>
      <c r="C33" s="4">
        <v>1.2</v>
      </c>
      <c r="D33" s="8">
        <f t="shared" si="0"/>
        <v>5.7</v>
      </c>
      <c r="F33" s="42">
        <f t="shared" si="1"/>
        <v>37</v>
      </c>
    </row>
    <row r="34" spans="1:6" x14ac:dyDescent="0.25">
      <c r="A34" s="26" t="s">
        <v>315</v>
      </c>
      <c r="B34" s="4">
        <v>5.4</v>
      </c>
      <c r="C34" s="4">
        <v>1.2</v>
      </c>
      <c r="D34" s="8">
        <f t="shared" si="0"/>
        <v>6.6000000000000005</v>
      </c>
      <c r="F34" s="42">
        <f t="shared" si="1"/>
        <v>43.000000000000007</v>
      </c>
    </row>
    <row r="35" spans="1:6" x14ac:dyDescent="0.25">
      <c r="A35" s="26" t="s">
        <v>316</v>
      </c>
      <c r="B35" s="4">
        <v>5.4</v>
      </c>
      <c r="C35" s="4">
        <v>1.2</v>
      </c>
      <c r="D35" s="8">
        <f t="shared" si="0"/>
        <v>6.6000000000000005</v>
      </c>
      <c r="F35" s="42">
        <f t="shared" si="1"/>
        <v>43.000000000000007</v>
      </c>
    </row>
    <row r="36" spans="1:6" x14ac:dyDescent="0.25">
      <c r="A36" s="26" t="s">
        <v>317</v>
      </c>
      <c r="B36" s="4">
        <v>5.4</v>
      </c>
      <c r="C36" s="4">
        <v>1.2</v>
      </c>
      <c r="D36" s="8">
        <f t="shared" si="0"/>
        <v>6.6000000000000005</v>
      </c>
      <c r="F36" s="42">
        <f t="shared" si="1"/>
        <v>43.000000000000007</v>
      </c>
    </row>
    <row r="37" spans="1:6" x14ac:dyDescent="0.25">
      <c r="A37" s="26" t="s">
        <v>318</v>
      </c>
      <c r="B37" s="4">
        <v>5.4</v>
      </c>
      <c r="C37" s="4">
        <v>1.2</v>
      </c>
      <c r="D37" s="8">
        <f t="shared" si="0"/>
        <v>6.6000000000000005</v>
      </c>
      <c r="F37" s="42">
        <f t="shared" si="1"/>
        <v>43.000000000000007</v>
      </c>
    </row>
    <row r="38" spans="1:6" x14ac:dyDescent="0.25">
      <c r="A38" s="26" t="s">
        <v>319</v>
      </c>
      <c r="B38" s="4">
        <v>5.4</v>
      </c>
      <c r="C38" s="4">
        <v>1.2</v>
      </c>
      <c r="D38" s="8">
        <f t="shared" si="0"/>
        <v>6.6000000000000005</v>
      </c>
      <c r="F38" s="42">
        <f t="shared" si="1"/>
        <v>43.000000000000007</v>
      </c>
    </row>
    <row r="39" spans="1:6" x14ac:dyDescent="0.25">
      <c r="A39" s="26" t="s">
        <v>320</v>
      </c>
      <c r="B39" s="4">
        <v>5.4</v>
      </c>
      <c r="C39" s="4">
        <v>1.2</v>
      </c>
      <c r="D39" s="8">
        <f t="shared" si="0"/>
        <v>6.6000000000000005</v>
      </c>
      <c r="F39" s="42">
        <f t="shared" si="1"/>
        <v>43.000000000000007</v>
      </c>
    </row>
    <row r="40" spans="1:6" x14ac:dyDescent="0.25">
      <c r="A40" s="26" t="s">
        <v>321</v>
      </c>
      <c r="B40" s="4">
        <v>4.5</v>
      </c>
      <c r="C40" s="4">
        <v>1.2</v>
      </c>
      <c r="D40" s="8">
        <f t="shared" si="0"/>
        <v>5.7</v>
      </c>
      <c r="F40" s="42">
        <f t="shared" si="1"/>
        <v>37</v>
      </c>
    </row>
    <row r="41" spans="1:6" x14ac:dyDescent="0.25">
      <c r="A41" s="26" t="s">
        <v>322</v>
      </c>
      <c r="B41" s="4">
        <v>3.6</v>
      </c>
      <c r="C41" s="4">
        <v>1.2</v>
      </c>
      <c r="D41" s="8">
        <f t="shared" si="0"/>
        <v>4.8</v>
      </c>
      <c r="F41" s="42">
        <f t="shared" si="1"/>
        <v>31</v>
      </c>
    </row>
    <row r="42" spans="1:6" x14ac:dyDescent="0.25">
      <c r="A42" s="26" t="s">
        <v>323</v>
      </c>
      <c r="B42" s="4">
        <v>3.6</v>
      </c>
      <c r="C42" s="4">
        <v>1.2</v>
      </c>
      <c r="D42" s="8">
        <f t="shared" si="0"/>
        <v>4.8</v>
      </c>
      <c r="F42" s="42">
        <f t="shared" si="1"/>
        <v>31</v>
      </c>
    </row>
    <row r="43" spans="1:6" x14ac:dyDescent="0.25">
      <c r="A43" s="26" t="s">
        <v>324</v>
      </c>
      <c r="B43" s="4">
        <v>3.6</v>
      </c>
      <c r="C43" s="4">
        <v>1.2</v>
      </c>
      <c r="D43" s="8">
        <f t="shared" si="0"/>
        <v>4.8</v>
      </c>
      <c r="F43" s="42">
        <f t="shared" si="1"/>
        <v>31</v>
      </c>
    </row>
    <row r="44" spans="1:6" x14ac:dyDescent="0.25">
      <c r="A44" s="26" t="s">
        <v>325</v>
      </c>
      <c r="B44" s="4">
        <v>3.6</v>
      </c>
      <c r="C44" s="4">
        <v>1.2</v>
      </c>
      <c r="D44" s="8">
        <f t="shared" si="0"/>
        <v>4.8</v>
      </c>
      <c r="F44" s="42">
        <f t="shared" si="1"/>
        <v>31</v>
      </c>
    </row>
    <row r="45" spans="1:6" x14ac:dyDescent="0.25">
      <c r="A45" s="26" t="s">
        <v>326</v>
      </c>
      <c r="B45" s="4">
        <v>3.6</v>
      </c>
      <c r="C45" s="4">
        <v>1.2</v>
      </c>
      <c r="D45" s="8">
        <f t="shared" si="0"/>
        <v>4.8</v>
      </c>
      <c r="F45" s="42">
        <f t="shared" si="1"/>
        <v>31</v>
      </c>
    </row>
    <row r="46" spans="1:6" x14ac:dyDescent="0.25">
      <c r="A46" s="26" t="s">
        <v>327</v>
      </c>
      <c r="B46" s="4">
        <v>3.6</v>
      </c>
      <c r="C46" s="4">
        <v>1.2</v>
      </c>
      <c r="D46" s="8">
        <f t="shared" si="0"/>
        <v>4.8</v>
      </c>
      <c r="F46" s="42">
        <f t="shared" si="1"/>
        <v>31</v>
      </c>
    </row>
    <row r="47" spans="1:6" x14ac:dyDescent="0.25">
      <c r="A47" s="26" t="s">
        <v>328</v>
      </c>
      <c r="B47" s="4">
        <v>3.6</v>
      </c>
      <c r="C47" s="4">
        <v>1.2</v>
      </c>
      <c r="D47" s="8">
        <f t="shared" si="0"/>
        <v>4.8</v>
      </c>
      <c r="F47" s="42">
        <f t="shared" si="1"/>
        <v>31</v>
      </c>
    </row>
    <row r="48" spans="1:6" x14ac:dyDescent="0.25">
      <c r="A48" s="26" t="s">
        <v>329</v>
      </c>
      <c r="B48" s="4">
        <v>3.6</v>
      </c>
      <c r="C48" s="4">
        <v>1.2</v>
      </c>
      <c r="D48" s="8">
        <f t="shared" si="0"/>
        <v>4.8</v>
      </c>
      <c r="F48" s="42">
        <f t="shared" si="1"/>
        <v>31</v>
      </c>
    </row>
    <row r="49" spans="1:6" x14ac:dyDescent="0.25">
      <c r="A49" s="26" t="s">
        <v>330</v>
      </c>
      <c r="B49" s="4">
        <v>3.6</v>
      </c>
      <c r="C49" s="4">
        <v>1.2</v>
      </c>
      <c r="D49" s="8">
        <f t="shared" si="0"/>
        <v>4.8</v>
      </c>
      <c r="F49" s="42">
        <f t="shared" si="1"/>
        <v>31</v>
      </c>
    </row>
    <row r="50" spans="1:6" x14ac:dyDescent="0.25">
      <c r="A50" s="26" t="s">
        <v>331</v>
      </c>
      <c r="B50" s="4">
        <v>3.6</v>
      </c>
      <c r="C50" s="4">
        <v>1.2</v>
      </c>
      <c r="D50" s="8">
        <f t="shared" si="0"/>
        <v>4.8</v>
      </c>
      <c r="F50" s="42">
        <f t="shared" si="1"/>
        <v>31</v>
      </c>
    </row>
    <row r="51" spans="1:6" x14ac:dyDescent="0.25">
      <c r="A51" s="26" t="s">
        <v>332</v>
      </c>
      <c r="B51" s="4">
        <v>3.6</v>
      </c>
      <c r="C51" s="4">
        <v>1.2</v>
      </c>
      <c r="D51" s="8">
        <f t="shared" si="0"/>
        <v>4.8</v>
      </c>
      <c r="F51" s="42">
        <f t="shared" si="1"/>
        <v>31</v>
      </c>
    </row>
    <row r="52" spans="1:6" x14ac:dyDescent="0.25">
      <c r="A52" s="26" t="s">
        <v>333</v>
      </c>
      <c r="B52" s="4">
        <v>3.6</v>
      </c>
      <c r="C52" s="4">
        <v>1.2</v>
      </c>
      <c r="D52" s="8">
        <f t="shared" si="0"/>
        <v>4.8</v>
      </c>
      <c r="F52" s="42">
        <f t="shared" si="1"/>
        <v>31</v>
      </c>
    </row>
    <row r="53" spans="1:6" x14ac:dyDescent="0.25">
      <c r="A53" s="26" t="s">
        <v>334</v>
      </c>
      <c r="B53" s="4">
        <v>3.6</v>
      </c>
      <c r="C53" s="4">
        <v>1.2</v>
      </c>
      <c r="D53" s="8">
        <f t="shared" si="0"/>
        <v>4.8</v>
      </c>
      <c r="F53" s="42">
        <f t="shared" si="1"/>
        <v>31</v>
      </c>
    </row>
    <row r="54" spans="1:6" x14ac:dyDescent="0.25">
      <c r="A54" s="26" t="s">
        <v>335</v>
      </c>
      <c r="B54" s="4">
        <v>3.6</v>
      </c>
      <c r="C54" s="4">
        <v>1.2</v>
      </c>
      <c r="D54" s="8">
        <f t="shared" si="0"/>
        <v>4.8</v>
      </c>
      <c r="F54" s="42">
        <f t="shared" si="1"/>
        <v>31</v>
      </c>
    </row>
    <row r="55" spans="1:6" x14ac:dyDescent="0.25">
      <c r="A55" s="26" t="s">
        <v>336</v>
      </c>
      <c r="B55" s="4">
        <v>3.6</v>
      </c>
      <c r="C55" s="4">
        <v>1.2</v>
      </c>
      <c r="D55" s="8">
        <f t="shared" si="0"/>
        <v>4.8</v>
      </c>
      <c r="F55" s="42">
        <f t="shared" si="1"/>
        <v>31</v>
      </c>
    </row>
    <row r="56" spans="1:6" x14ac:dyDescent="0.25">
      <c r="A56" s="26" t="s">
        <v>337</v>
      </c>
      <c r="B56" s="4">
        <v>3.6</v>
      </c>
      <c r="C56" s="4">
        <v>1.2</v>
      </c>
      <c r="D56" s="8">
        <f t="shared" si="0"/>
        <v>4.8</v>
      </c>
      <c r="F56" s="42">
        <f t="shared" si="1"/>
        <v>31</v>
      </c>
    </row>
    <row r="57" spans="1:6" x14ac:dyDescent="0.25">
      <c r="A57" s="26" t="s">
        <v>338</v>
      </c>
      <c r="B57" s="4">
        <v>3.6</v>
      </c>
      <c r="C57" s="4">
        <v>1.2</v>
      </c>
      <c r="D57" s="8">
        <f t="shared" si="0"/>
        <v>4.8</v>
      </c>
      <c r="F57" s="42">
        <f t="shared" si="1"/>
        <v>31</v>
      </c>
    </row>
    <row r="58" spans="1:6" x14ac:dyDescent="0.25">
      <c r="A58" s="26" t="s">
        <v>339</v>
      </c>
      <c r="B58" s="4">
        <v>3.6</v>
      </c>
      <c r="C58" s="4">
        <v>1.2</v>
      </c>
      <c r="D58" s="8">
        <f t="shared" si="0"/>
        <v>4.8</v>
      </c>
      <c r="F58" s="42">
        <f t="shared" si="1"/>
        <v>31</v>
      </c>
    </row>
    <row r="59" spans="1:6" x14ac:dyDescent="0.25">
      <c r="A59" s="26" t="s">
        <v>340</v>
      </c>
      <c r="B59" s="4">
        <v>3.6</v>
      </c>
      <c r="C59" s="4">
        <v>1.2</v>
      </c>
      <c r="D59" s="8">
        <f t="shared" si="0"/>
        <v>4.8</v>
      </c>
      <c r="F59" s="42">
        <f t="shared" si="1"/>
        <v>31</v>
      </c>
    </row>
    <row r="60" spans="1:6" x14ac:dyDescent="0.25">
      <c r="A60" s="26" t="s">
        <v>341</v>
      </c>
      <c r="B60" s="4">
        <v>3.6</v>
      </c>
      <c r="C60" s="4">
        <v>1.2</v>
      </c>
      <c r="D60" s="8">
        <f t="shared" si="0"/>
        <v>4.8</v>
      </c>
      <c r="F60" s="42">
        <f t="shared" si="1"/>
        <v>31</v>
      </c>
    </row>
    <row r="61" spans="1:6" x14ac:dyDescent="0.25">
      <c r="A61" s="26" t="s">
        <v>342</v>
      </c>
      <c r="B61" s="4">
        <v>3.6</v>
      </c>
      <c r="C61" s="4">
        <v>1.2</v>
      </c>
      <c r="D61" s="8">
        <f t="shared" si="0"/>
        <v>4.8</v>
      </c>
      <c r="F61" s="42">
        <f t="shared" si="1"/>
        <v>31</v>
      </c>
    </row>
    <row r="62" spans="1:6" x14ac:dyDescent="0.25">
      <c r="A62" s="26" t="s">
        <v>343</v>
      </c>
      <c r="B62" s="4">
        <v>3.6</v>
      </c>
      <c r="C62" s="4">
        <v>1.2</v>
      </c>
      <c r="D62" s="8">
        <f t="shared" si="0"/>
        <v>4.8</v>
      </c>
      <c r="F62" s="42">
        <f t="shared" si="1"/>
        <v>31</v>
      </c>
    </row>
    <row r="63" spans="1:6" x14ac:dyDescent="0.25">
      <c r="A63" s="26" t="s">
        <v>344</v>
      </c>
      <c r="B63" s="4">
        <v>3.6</v>
      </c>
      <c r="C63" s="4">
        <v>1.2</v>
      </c>
      <c r="D63" s="8">
        <f t="shared" si="0"/>
        <v>4.8</v>
      </c>
      <c r="F63" s="42">
        <f t="shared" si="1"/>
        <v>31</v>
      </c>
    </row>
    <row r="64" spans="1:6" x14ac:dyDescent="0.25">
      <c r="A64" s="26" t="s">
        <v>345</v>
      </c>
      <c r="B64" s="4">
        <v>3.6</v>
      </c>
      <c r="C64" s="4">
        <v>1.2</v>
      </c>
      <c r="D64" s="8">
        <f t="shared" si="0"/>
        <v>4.8</v>
      </c>
      <c r="F64" s="42">
        <f t="shared" si="1"/>
        <v>31</v>
      </c>
    </row>
    <row r="65" spans="1:6" x14ac:dyDescent="0.25">
      <c r="A65" s="26" t="s">
        <v>346</v>
      </c>
      <c r="B65" s="4">
        <v>3.6</v>
      </c>
      <c r="C65" s="4">
        <v>1.2</v>
      </c>
      <c r="D65" s="8">
        <f t="shared" si="0"/>
        <v>4.8</v>
      </c>
      <c r="F65" s="42">
        <f t="shared" si="1"/>
        <v>31</v>
      </c>
    </row>
    <row r="66" spans="1:6" x14ac:dyDescent="0.25">
      <c r="A66" s="26" t="s">
        <v>347</v>
      </c>
      <c r="B66" s="4">
        <v>3.6</v>
      </c>
      <c r="C66" s="4">
        <v>1.2</v>
      </c>
      <c r="D66" s="8">
        <f t="shared" si="0"/>
        <v>4.8</v>
      </c>
      <c r="F66" s="42">
        <f t="shared" si="1"/>
        <v>31</v>
      </c>
    </row>
    <row r="67" spans="1:6" x14ac:dyDescent="0.25">
      <c r="A67" s="26" t="s">
        <v>348</v>
      </c>
      <c r="B67" s="4">
        <v>3.6</v>
      </c>
      <c r="C67" s="4">
        <v>1.2</v>
      </c>
      <c r="D67" s="8">
        <f t="shared" ref="D67:D81" si="2">+C67+B67</f>
        <v>4.8</v>
      </c>
      <c r="F67" s="42">
        <f t="shared" ref="F67:F81" si="3">+(B67/0.15)+7</f>
        <v>31</v>
      </c>
    </row>
    <row r="68" spans="1:6" x14ac:dyDescent="0.25">
      <c r="A68" s="26" t="s">
        <v>349</v>
      </c>
      <c r="B68" s="4">
        <v>3.6</v>
      </c>
      <c r="C68" s="4">
        <v>1.2</v>
      </c>
      <c r="D68" s="8">
        <f t="shared" si="2"/>
        <v>4.8</v>
      </c>
      <c r="F68" s="42">
        <f t="shared" si="3"/>
        <v>31</v>
      </c>
    </row>
    <row r="69" spans="1:6" x14ac:dyDescent="0.25">
      <c r="A69" s="26" t="s">
        <v>350</v>
      </c>
      <c r="B69" s="4">
        <v>3.6</v>
      </c>
      <c r="C69" s="4">
        <v>1.2</v>
      </c>
      <c r="D69" s="8">
        <f t="shared" si="2"/>
        <v>4.8</v>
      </c>
      <c r="F69" s="42">
        <f t="shared" si="3"/>
        <v>31</v>
      </c>
    </row>
    <row r="70" spans="1:6" x14ac:dyDescent="0.25">
      <c r="A70" s="26" t="s">
        <v>351</v>
      </c>
      <c r="B70" s="4">
        <v>3.6</v>
      </c>
      <c r="C70" s="4">
        <v>1.2</v>
      </c>
      <c r="D70" s="8">
        <f t="shared" si="2"/>
        <v>4.8</v>
      </c>
      <c r="F70" s="42">
        <f t="shared" si="3"/>
        <v>31</v>
      </c>
    </row>
    <row r="71" spans="1:6" x14ac:dyDescent="0.25">
      <c r="A71" s="26" t="s">
        <v>352</v>
      </c>
      <c r="B71" s="4">
        <v>3.6</v>
      </c>
      <c r="C71" s="4">
        <v>1.2</v>
      </c>
      <c r="D71" s="8">
        <f t="shared" si="2"/>
        <v>4.8</v>
      </c>
      <c r="F71" s="42">
        <f t="shared" si="3"/>
        <v>31</v>
      </c>
    </row>
    <row r="72" spans="1:6" x14ac:dyDescent="0.25">
      <c r="A72" s="26" t="s">
        <v>353</v>
      </c>
      <c r="B72" s="4">
        <v>3.6</v>
      </c>
      <c r="C72" s="4">
        <v>1.2</v>
      </c>
      <c r="D72" s="8">
        <f t="shared" si="2"/>
        <v>4.8</v>
      </c>
      <c r="F72" s="42">
        <f t="shared" si="3"/>
        <v>31</v>
      </c>
    </row>
    <row r="73" spans="1:6" x14ac:dyDescent="0.25">
      <c r="A73" s="26" t="s">
        <v>354</v>
      </c>
      <c r="B73" s="4">
        <v>3.6</v>
      </c>
      <c r="C73" s="4">
        <v>1.2</v>
      </c>
      <c r="D73" s="8">
        <f t="shared" si="2"/>
        <v>4.8</v>
      </c>
      <c r="F73" s="42">
        <f t="shared" si="3"/>
        <v>31</v>
      </c>
    </row>
    <row r="74" spans="1:6" x14ac:dyDescent="0.25">
      <c r="A74" s="26" t="s">
        <v>355</v>
      </c>
      <c r="B74" s="4">
        <v>3.6</v>
      </c>
      <c r="C74" s="4">
        <v>1.2</v>
      </c>
      <c r="D74" s="8">
        <f t="shared" si="2"/>
        <v>4.8</v>
      </c>
      <c r="F74" s="42">
        <f t="shared" si="3"/>
        <v>31</v>
      </c>
    </row>
    <row r="75" spans="1:6" x14ac:dyDescent="0.25">
      <c r="A75" s="26" t="s">
        <v>356</v>
      </c>
      <c r="B75" s="4">
        <v>3.6</v>
      </c>
      <c r="C75" s="4">
        <v>1.2</v>
      </c>
      <c r="D75" s="8">
        <f t="shared" si="2"/>
        <v>4.8</v>
      </c>
      <c r="F75" s="42">
        <f t="shared" si="3"/>
        <v>31</v>
      </c>
    </row>
    <row r="76" spans="1:6" x14ac:dyDescent="0.25">
      <c r="A76" s="26" t="s">
        <v>357</v>
      </c>
      <c r="B76" s="4">
        <v>3.6</v>
      </c>
      <c r="C76" s="4">
        <v>1.2</v>
      </c>
      <c r="D76" s="8">
        <f t="shared" si="2"/>
        <v>4.8</v>
      </c>
      <c r="F76" s="42">
        <f t="shared" si="3"/>
        <v>31</v>
      </c>
    </row>
    <row r="77" spans="1:6" x14ac:dyDescent="0.25">
      <c r="A77" s="26" t="s">
        <v>358</v>
      </c>
      <c r="B77" s="4">
        <v>3.6</v>
      </c>
      <c r="C77" s="4">
        <v>1.2</v>
      </c>
      <c r="D77" s="8">
        <f t="shared" si="2"/>
        <v>4.8</v>
      </c>
      <c r="F77" s="42">
        <f t="shared" si="3"/>
        <v>31</v>
      </c>
    </row>
    <row r="78" spans="1:6" x14ac:dyDescent="0.25">
      <c r="A78" s="26" t="s">
        <v>359</v>
      </c>
      <c r="B78" s="4">
        <v>3.6</v>
      </c>
      <c r="C78" s="4">
        <v>1.2</v>
      </c>
      <c r="D78" s="8">
        <f t="shared" si="2"/>
        <v>4.8</v>
      </c>
      <c r="F78" s="42">
        <f t="shared" si="3"/>
        <v>31</v>
      </c>
    </row>
    <row r="79" spans="1:6" x14ac:dyDescent="0.25">
      <c r="A79" s="26" t="s">
        <v>360</v>
      </c>
      <c r="B79" s="4">
        <v>3.6</v>
      </c>
      <c r="C79" s="4">
        <v>1.2</v>
      </c>
      <c r="D79" s="8">
        <f t="shared" si="2"/>
        <v>4.8</v>
      </c>
      <c r="F79" s="42">
        <f t="shared" si="3"/>
        <v>31</v>
      </c>
    </row>
    <row r="80" spans="1:6" x14ac:dyDescent="0.25">
      <c r="A80" s="26" t="s">
        <v>361</v>
      </c>
      <c r="B80" s="4">
        <v>3.6</v>
      </c>
      <c r="C80" s="4">
        <v>1.2</v>
      </c>
      <c r="D80" s="8">
        <f t="shared" si="2"/>
        <v>4.8</v>
      </c>
      <c r="F80" s="42">
        <f t="shared" si="3"/>
        <v>31</v>
      </c>
    </row>
    <row r="81" spans="1:6" x14ac:dyDescent="0.25">
      <c r="A81" s="26" t="s">
        <v>362</v>
      </c>
      <c r="B81" s="4">
        <v>3.6</v>
      </c>
      <c r="C81" s="4">
        <v>1.2</v>
      </c>
      <c r="D81" s="8">
        <f t="shared" si="2"/>
        <v>4.8</v>
      </c>
      <c r="F81" s="42">
        <f t="shared" si="3"/>
        <v>31</v>
      </c>
    </row>
    <row r="82" spans="1:6" x14ac:dyDescent="0.25">
      <c r="A82" s="26" t="s">
        <v>246</v>
      </c>
      <c r="B82" s="4">
        <v>4.5</v>
      </c>
      <c r="C82" s="4">
        <v>1.2</v>
      </c>
      <c r="D82" s="8">
        <f>+C82+B82</f>
        <v>5.7</v>
      </c>
      <c r="F82" s="42">
        <f>+(B82/0.15)+7</f>
        <v>37</v>
      </c>
    </row>
    <row r="83" spans="1:6" x14ac:dyDescent="0.25">
      <c r="A83" s="26" t="s">
        <v>247</v>
      </c>
      <c r="B83" s="4">
        <v>5.4</v>
      </c>
      <c r="C83" s="4">
        <v>1.2</v>
      </c>
      <c r="D83" s="8">
        <f t="shared" ref="D83:D140" si="4">+C83+B83</f>
        <v>6.6000000000000005</v>
      </c>
      <c r="F83" s="42">
        <f>+(B83/0.15)+7</f>
        <v>43.000000000000007</v>
      </c>
    </row>
    <row r="84" spans="1:6" x14ac:dyDescent="0.25">
      <c r="A84" s="26" t="s">
        <v>248</v>
      </c>
      <c r="B84" s="4">
        <v>5.4</v>
      </c>
      <c r="C84" s="4">
        <v>0.7</v>
      </c>
      <c r="D84" s="8">
        <f t="shared" si="4"/>
        <v>6.1000000000000005</v>
      </c>
      <c r="F84" s="42">
        <f>+(B84/0.15)+4</f>
        <v>40.000000000000007</v>
      </c>
    </row>
    <row r="85" spans="1:6" x14ac:dyDescent="0.25">
      <c r="A85" s="26" t="s">
        <v>249</v>
      </c>
      <c r="B85" s="4">
        <v>5.4</v>
      </c>
      <c r="C85" s="4">
        <v>0.2</v>
      </c>
      <c r="D85" s="8">
        <f t="shared" si="4"/>
        <v>5.6000000000000005</v>
      </c>
      <c r="F85" s="42">
        <f>+(B85/0.15)+1</f>
        <v>37.000000000000007</v>
      </c>
    </row>
    <row r="86" spans="1:6" x14ac:dyDescent="0.25">
      <c r="A86" s="26" t="s">
        <v>250</v>
      </c>
      <c r="B86" s="4">
        <v>5.4</v>
      </c>
      <c r="C86" s="4">
        <v>0.2</v>
      </c>
      <c r="D86" s="8">
        <f t="shared" si="4"/>
        <v>5.6000000000000005</v>
      </c>
      <c r="F86" s="42">
        <f>+(B86/0.15)+1</f>
        <v>37.000000000000007</v>
      </c>
    </row>
    <row r="87" spans="1:6" x14ac:dyDescent="0.25">
      <c r="A87" s="26" t="s">
        <v>251</v>
      </c>
      <c r="B87" s="4">
        <v>5.4</v>
      </c>
      <c r="C87" s="4">
        <v>0.2</v>
      </c>
      <c r="D87" s="8">
        <f t="shared" si="4"/>
        <v>5.6000000000000005</v>
      </c>
      <c r="F87" s="42">
        <f>+(B87/0.15)+1</f>
        <v>37.000000000000007</v>
      </c>
    </row>
    <row r="88" spans="1:6" x14ac:dyDescent="0.25">
      <c r="A88" s="26" t="s">
        <v>252</v>
      </c>
      <c r="B88" s="4">
        <v>5.4</v>
      </c>
      <c r="C88" s="4">
        <v>0.2</v>
      </c>
      <c r="D88" s="8">
        <f t="shared" si="4"/>
        <v>5.6000000000000005</v>
      </c>
      <c r="F88" s="42">
        <f>+(B88/0.15)+1</f>
        <v>37.000000000000007</v>
      </c>
    </row>
    <row r="89" spans="1:6" x14ac:dyDescent="0.25">
      <c r="A89" s="26" t="s">
        <v>253</v>
      </c>
      <c r="B89" s="4">
        <v>4.5</v>
      </c>
      <c r="C89" s="4">
        <v>1.2</v>
      </c>
      <c r="D89" s="8">
        <f t="shared" si="4"/>
        <v>5.7</v>
      </c>
      <c r="F89" s="42">
        <f t="shared" ref="F89:F101" si="5">+(B89/0.15)+7</f>
        <v>37</v>
      </c>
    </row>
    <row r="90" spans="1:6" x14ac:dyDescent="0.25">
      <c r="A90" s="26" t="s">
        <v>254</v>
      </c>
      <c r="B90" s="4">
        <v>3.6</v>
      </c>
      <c r="C90" s="4">
        <v>1.2</v>
      </c>
      <c r="D90" s="8">
        <f t="shared" si="4"/>
        <v>4.8</v>
      </c>
      <c r="F90" s="42">
        <f t="shared" si="5"/>
        <v>31</v>
      </c>
    </row>
    <row r="91" spans="1:6" x14ac:dyDescent="0.25">
      <c r="A91" s="26" t="s">
        <v>255</v>
      </c>
      <c r="B91" s="4">
        <v>3.6</v>
      </c>
      <c r="C91" s="4">
        <v>1.2</v>
      </c>
      <c r="D91" s="8">
        <f t="shared" si="4"/>
        <v>4.8</v>
      </c>
      <c r="F91" s="42">
        <f t="shared" si="5"/>
        <v>31</v>
      </c>
    </row>
    <row r="92" spans="1:6" x14ac:dyDescent="0.25">
      <c r="A92" s="26" t="s">
        <v>256</v>
      </c>
      <c r="B92" s="4">
        <v>3.6</v>
      </c>
      <c r="C92" s="4">
        <v>1.2</v>
      </c>
      <c r="D92" s="8">
        <f t="shared" si="4"/>
        <v>4.8</v>
      </c>
      <c r="F92" s="42">
        <f t="shared" si="5"/>
        <v>31</v>
      </c>
    </row>
    <row r="93" spans="1:6" x14ac:dyDescent="0.25">
      <c r="A93" s="26" t="s">
        <v>257</v>
      </c>
      <c r="B93" s="4">
        <v>3.6</v>
      </c>
      <c r="C93" s="4">
        <v>1.2</v>
      </c>
      <c r="D93" s="8">
        <f t="shared" si="4"/>
        <v>4.8</v>
      </c>
      <c r="F93" s="42">
        <f t="shared" si="5"/>
        <v>31</v>
      </c>
    </row>
    <row r="94" spans="1:6" x14ac:dyDescent="0.25">
      <c r="A94" s="26" t="s">
        <v>258</v>
      </c>
      <c r="B94" s="4">
        <v>3.6</v>
      </c>
      <c r="C94" s="4">
        <v>1.2</v>
      </c>
      <c r="D94" s="8">
        <f t="shared" si="4"/>
        <v>4.8</v>
      </c>
      <c r="F94" s="42">
        <f t="shared" si="5"/>
        <v>31</v>
      </c>
    </row>
    <row r="95" spans="1:6" x14ac:dyDescent="0.25">
      <c r="A95" s="26" t="s">
        <v>259</v>
      </c>
      <c r="B95" s="4">
        <v>3.6</v>
      </c>
      <c r="C95" s="4">
        <v>1.2</v>
      </c>
      <c r="D95" s="8">
        <f t="shared" si="4"/>
        <v>4.8</v>
      </c>
      <c r="F95" s="42">
        <f t="shared" si="5"/>
        <v>31</v>
      </c>
    </row>
    <row r="96" spans="1:6" x14ac:dyDescent="0.25">
      <c r="A96" s="26" t="s">
        <v>260</v>
      </c>
      <c r="B96" s="4">
        <v>3.6</v>
      </c>
      <c r="C96" s="4">
        <v>1.2</v>
      </c>
      <c r="D96" s="8">
        <f t="shared" si="4"/>
        <v>4.8</v>
      </c>
      <c r="F96" s="42">
        <f t="shared" si="5"/>
        <v>31</v>
      </c>
    </row>
    <row r="97" spans="1:6" x14ac:dyDescent="0.25">
      <c r="A97" s="26" t="s">
        <v>261</v>
      </c>
      <c r="B97" s="4">
        <v>4.05</v>
      </c>
      <c r="C97" s="4">
        <v>1.2</v>
      </c>
      <c r="D97" s="8">
        <f t="shared" si="4"/>
        <v>5.25</v>
      </c>
      <c r="F97" s="42">
        <f t="shared" si="5"/>
        <v>34</v>
      </c>
    </row>
    <row r="98" spans="1:6" x14ac:dyDescent="0.25">
      <c r="A98" s="26" t="s">
        <v>262</v>
      </c>
      <c r="B98" s="4">
        <v>4.05</v>
      </c>
      <c r="C98" s="4">
        <v>1.2</v>
      </c>
      <c r="D98" s="8">
        <f t="shared" si="4"/>
        <v>5.25</v>
      </c>
      <c r="F98" s="42">
        <f t="shared" si="5"/>
        <v>34</v>
      </c>
    </row>
    <row r="99" spans="1:6" x14ac:dyDescent="0.25">
      <c r="A99" s="26" t="s">
        <v>263</v>
      </c>
      <c r="B99" s="4">
        <v>4.05</v>
      </c>
      <c r="C99" s="4">
        <v>1.2</v>
      </c>
      <c r="D99" s="8">
        <f t="shared" si="4"/>
        <v>5.25</v>
      </c>
      <c r="F99" s="42">
        <f t="shared" si="5"/>
        <v>34</v>
      </c>
    </row>
    <row r="100" spans="1:6" x14ac:dyDescent="0.25">
      <c r="A100" s="26" t="s">
        <v>264</v>
      </c>
      <c r="B100" s="4">
        <v>4.05</v>
      </c>
      <c r="C100" s="4">
        <v>1.2</v>
      </c>
      <c r="D100" s="8">
        <f t="shared" si="4"/>
        <v>5.25</v>
      </c>
      <c r="F100" s="42">
        <f t="shared" si="5"/>
        <v>34</v>
      </c>
    </row>
    <row r="101" spans="1:6" x14ac:dyDescent="0.25">
      <c r="A101" s="26" t="s">
        <v>265</v>
      </c>
      <c r="B101" s="4">
        <v>4.05</v>
      </c>
      <c r="C101" s="4">
        <v>1.2</v>
      </c>
      <c r="D101" s="8">
        <f t="shared" si="4"/>
        <v>5.25</v>
      </c>
      <c r="F101" s="42">
        <f t="shared" si="5"/>
        <v>34</v>
      </c>
    </row>
    <row r="102" spans="1:6" x14ac:dyDescent="0.25">
      <c r="A102" s="26" t="s">
        <v>266</v>
      </c>
      <c r="B102" s="4">
        <v>4.05</v>
      </c>
      <c r="C102" s="4">
        <v>0.7</v>
      </c>
      <c r="D102" s="8">
        <f t="shared" si="4"/>
        <v>4.75</v>
      </c>
      <c r="F102" s="42">
        <f t="shared" ref="F102:F108" si="6">+(B102/0.15)+4</f>
        <v>31</v>
      </c>
    </row>
    <row r="103" spans="1:6" x14ac:dyDescent="0.25">
      <c r="A103" s="26" t="s">
        <v>267</v>
      </c>
      <c r="B103" s="4">
        <v>4.05</v>
      </c>
      <c r="C103" s="4">
        <v>0.7</v>
      </c>
      <c r="D103" s="8">
        <f t="shared" si="4"/>
        <v>4.75</v>
      </c>
      <c r="F103" s="42">
        <f t="shared" si="6"/>
        <v>31</v>
      </c>
    </row>
    <row r="104" spans="1:6" x14ac:dyDescent="0.25">
      <c r="A104" s="26" t="s">
        <v>268</v>
      </c>
      <c r="B104" s="4">
        <v>4.05</v>
      </c>
      <c r="C104" s="4">
        <v>0.7</v>
      </c>
      <c r="D104" s="8">
        <f t="shared" si="4"/>
        <v>4.75</v>
      </c>
      <c r="F104" s="42">
        <f t="shared" si="6"/>
        <v>31</v>
      </c>
    </row>
    <row r="105" spans="1:6" x14ac:dyDescent="0.25">
      <c r="A105" s="26" t="s">
        <v>269</v>
      </c>
      <c r="B105" s="4">
        <v>4.05</v>
      </c>
      <c r="C105" s="4">
        <v>0.7</v>
      </c>
      <c r="D105" s="8">
        <f t="shared" si="4"/>
        <v>4.75</v>
      </c>
      <c r="F105" s="42">
        <f t="shared" si="6"/>
        <v>31</v>
      </c>
    </row>
    <row r="106" spans="1:6" x14ac:dyDescent="0.25">
      <c r="A106" s="26" t="s">
        <v>270</v>
      </c>
      <c r="B106" s="4">
        <v>4.05</v>
      </c>
      <c r="C106" s="4">
        <v>0.7</v>
      </c>
      <c r="D106" s="8">
        <f t="shared" si="4"/>
        <v>4.75</v>
      </c>
      <c r="F106" s="42">
        <f t="shared" si="6"/>
        <v>31</v>
      </c>
    </row>
    <row r="107" spans="1:6" x14ac:dyDescent="0.25">
      <c r="A107" s="26" t="s">
        <v>271</v>
      </c>
      <c r="B107" s="4">
        <v>4.05</v>
      </c>
      <c r="C107" s="4">
        <v>0.7</v>
      </c>
      <c r="D107" s="8">
        <f t="shared" si="4"/>
        <v>4.75</v>
      </c>
      <c r="F107" s="42">
        <f t="shared" si="6"/>
        <v>31</v>
      </c>
    </row>
    <row r="108" spans="1:6" x14ac:dyDescent="0.25">
      <c r="A108" s="26" t="s">
        <v>272</v>
      </c>
      <c r="B108" s="4">
        <v>4.05</v>
      </c>
      <c r="C108" s="4">
        <v>0.7</v>
      </c>
      <c r="D108" s="8">
        <f t="shared" si="4"/>
        <v>4.75</v>
      </c>
      <c r="F108" s="42">
        <f t="shared" si="6"/>
        <v>31</v>
      </c>
    </row>
    <row r="109" spans="1:6" x14ac:dyDescent="0.25">
      <c r="A109" s="26" t="s">
        <v>273</v>
      </c>
      <c r="B109" s="4">
        <v>4.05</v>
      </c>
      <c r="C109" s="4">
        <v>1.05</v>
      </c>
      <c r="D109" s="8">
        <f t="shared" si="4"/>
        <v>5.0999999999999996</v>
      </c>
      <c r="F109" s="42">
        <f>+(B109/0.15)+6</f>
        <v>33</v>
      </c>
    </row>
    <row r="110" spans="1:6" x14ac:dyDescent="0.25">
      <c r="A110" s="26" t="s">
        <v>274</v>
      </c>
      <c r="B110" s="4">
        <v>4.05</v>
      </c>
      <c r="C110" s="4">
        <v>1.2</v>
      </c>
      <c r="D110" s="8">
        <f t="shared" si="4"/>
        <v>5.25</v>
      </c>
      <c r="F110" s="42">
        <f t="shared" ref="F110:F140" si="7">+(B110/0.15)+7</f>
        <v>34</v>
      </c>
    </row>
    <row r="111" spans="1:6" x14ac:dyDescent="0.25">
      <c r="A111" s="26" t="s">
        <v>275</v>
      </c>
      <c r="B111" s="4">
        <v>3.6</v>
      </c>
      <c r="C111" s="4">
        <v>1.2</v>
      </c>
      <c r="D111" s="8">
        <f t="shared" si="4"/>
        <v>4.8</v>
      </c>
      <c r="F111" s="42">
        <f t="shared" si="7"/>
        <v>31</v>
      </c>
    </row>
    <row r="112" spans="1:6" x14ac:dyDescent="0.25">
      <c r="A112" s="26" t="s">
        <v>276</v>
      </c>
      <c r="B112" s="4">
        <v>3.6</v>
      </c>
      <c r="C112" s="4">
        <v>1.2</v>
      </c>
      <c r="D112" s="8">
        <f t="shared" si="4"/>
        <v>4.8</v>
      </c>
      <c r="F112" s="42">
        <f t="shared" si="7"/>
        <v>31</v>
      </c>
    </row>
    <row r="113" spans="1:6" x14ac:dyDescent="0.25">
      <c r="A113" s="26" t="s">
        <v>277</v>
      </c>
      <c r="B113" s="4">
        <v>3.6</v>
      </c>
      <c r="C113" s="4">
        <v>1.2</v>
      </c>
      <c r="D113" s="8">
        <f t="shared" si="4"/>
        <v>4.8</v>
      </c>
      <c r="F113" s="42">
        <f t="shared" si="7"/>
        <v>31</v>
      </c>
    </row>
    <row r="114" spans="1:6" x14ac:dyDescent="0.25">
      <c r="A114" s="26" t="s">
        <v>278</v>
      </c>
      <c r="B114" s="4">
        <v>3.6</v>
      </c>
      <c r="C114" s="4">
        <v>1.2</v>
      </c>
      <c r="D114" s="8">
        <f t="shared" si="4"/>
        <v>4.8</v>
      </c>
      <c r="F114" s="42">
        <f t="shared" si="7"/>
        <v>31</v>
      </c>
    </row>
    <row r="115" spans="1:6" x14ac:dyDescent="0.25">
      <c r="A115" s="26" t="s">
        <v>279</v>
      </c>
      <c r="B115" s="4">
        <v>3.6</v>
      </c>
      <c r="C115" s="4">
        <v>1.2</v>
      </c>
      <c r="D115" s="8">
        <f t="shared" si="4"/>
        <v>4.8</v>
      </c>
      <c r="F115" s="42">
        <f t="shared" si="7"/>
        <v>31</v>
      </c>
    </row>
    <row r="116" spans="1:6" x14ac:dyDescent="0.25">
      <c r="A116" s="26" t="s">
        <v>280</v>
      </c>
      <c r="B116" s="4">
        <v>3.6</v>
      </c>
      <c r="C116" s="4">
        <v>1.2</v>
      </c>
      <c r="D116" s="8">
        <f t="shared" si="4"/>
        <v>4.8</v>
      </c>
      <c r="F116" s="42">
        <f t="shared" si="7"/>
        <v>31</v>
      </c>
    </row>
    <row r="117" spans="1:6" x14ac:dyDescent="0.25">
      <c r="A117" s="26" t="s">
        <v>281</v>
      </c>
      <c r="B117" s="4">
        <v>3.6</v>
      </c>
      <c r="C117" s="4">
        <v>1.2</v>
      </c>
      <c r="D117" s="8">
        <f t="shared" si="4"/>
        <v>4.8</v>
      </c>
      <c r="F117" s="42">
        <f t="shared" si="7"/>
        <v>31</v>
      </c>
    </row>
    <row r="118" spans="1:6" x14ac:dyDescent="0.25">
      <c r="A118" s="26" t="s">
        <v>282</v>
      </c>
      <c r="B118" s="4">
        <v>3.6</v>
      </c>
      <c r="C118" s="4">
        <v>1.2</v>
      </c>
      <c r="D118" s="8">
        <f t="shared" si="4"/>
        <v>4.8</v>
      </c>
      <c r="F118" s="42">
        <f t="shared" si="7"/>
        <v>31</v>
      </c>
    </row>
    <row r="119" spans="1:6" x14ac:dyDescent="0.25">
      <c r="A119" s="26" t="s">
        <v>283</v>
      </c>
      <c r="B119" s="4">
        <v>3.6</v>
      </c>
      <c r="C119" s="4">
        <v>1.2</v>
      </c>
      <c r="D119" s="8">
        <f t="shared" si="4"/>
        <v>4.8</v>
      </c>
      <c r="F119" s="42">
        <f t="shared" si="7"/>
        <v>31</v>
      </c>
    </row>
    <row r="120" spans="1:6" x14ac:dyDescent="0.25">
      <c r="A120" s="26" t="s">
        <v>284</v>
      </c>
      <c r="B120" s="4">
        <v>3.6</v>
      </c>
      <c r="C120" s="4">
        <v>1.2</v>
      </c>
      <c r="D120" s="8">
        <f t="shared" si="4"/>
        <v>4.8</v>
      </c>
      <c r="F120" s="42">
        <f t="shared" si="7"/>
        <v>31</v>
      </c>
    </row>
    <row r="121" spans="1:6" x14ac:dyDescent="0.25">
      <c r="A121" s="26" t="s">
        <v>285</v>
      </c>
      <c r="B121" s="4">
        <v>4.05</v>
      </c>
      <c r="C121" s="4">
        <v>1.2</v>
      </c>
      <c r="D121" s="8">
        <f t="shared" si="4"/>
        <v>5.25</v>
      </c>
      <c r="F121" s="42">
        <f t="shared" si="7"/>
        <v>34</v>
      </c>
    </row>
    <row r="122" spans="1:6" x14ac:dyDescent="0.25">
      <c r="A122" s="26" t="s">
        <v>286</v>
      </c>
      <c r="B122" s="4">
        <v>4.05</v>
      </c>
      <c r="C122" s="4">
        <v>1.2</v>
      </c>
      <c r="D122" s="8">
        <f t="shared" si="4"/>
        <v>5.25</v>
      </c>
      <c r="F122" s="42">
        <f t="shared" si="7"/>
        <v>34</v>
      </c>
    </row>
    <row r="123" spans="1:6" x14ac:dyDescent="0.25">
      <c r="A123" s="26" t="s">
        <v>287</v>
      </c>
      <c r="B123" s="4">
        <v>4.05</v>
      </c>
      <c r="C123" s="4">
        <v>1.2</v>
      </c>
      <c r="D123" s="8">
        <f t="shared" si="4"/>
        <v>5.25</v>
      </c>
      <c r="F123" s="42">
        <f t="shared" si="7"/>
        <v>34</v>
      </c>
    </row>
    <row r="124" spans="1:6" x14ac:dyDescent="0.25">
      <c r="A124" s="26" t="s">
        <v>288</v>
      </c>
      <c r="B124" s="4">
        <v>4.05</v>
      </c>
      <c r="C124" s="4">
        <v>1.2</v>
      </c>
      <c r="D124" s="8">
        <f t="shared" si="4"/>
        <v>5.25</v>
      </c>
      <c r="F124" s="42">
        <f t="shared" si="7"/>
        <v>34</v>
      </c>
    </row>
    <row r="125" spans="1:6" x14ac:dyDescent="0.25">
      <c r="A125" s="26" t="s">
        <v>289</v>
      </c>
      <c r="B125" s="4">
        <v>4.05</v>
      </c>
      <c r="C125" s="4">
        <v>1.2</v>
      </c>
      <c r="D125" s="8">
        <f t="shared" si="4"/>
        <v>5.25</v>
      </c>
      <c r="F125" s="42">
        <f t="shared" si="7"/>
        <v>34</v>
      </c>
    </row>
    <row r="126" spans="1:6" x14ac:dyDescent="0.25">
      <c r="A126" s="26" t="s">
        <v>290</v>
      </c>
      <c r="B126" s="4">
        <v>4.05</v>
      </c>
      <c r="C126" s="4">
        <v>1.2</v>
      </c>
      <c r="D126" s="8">
        <f t="shared" si="4"/>
        <v>5.25</v>
      </c>
      <c r="F126" s="42">
        <f t="shared" si="7"/>
        <v>34</v>
      </c>
    </row>
    <row r="127" spans="1:6" x14ac:dyDescent="0.25">
      <c r="A127" s="26" t="s">
        <v>291</v>
      </c>
      <c r="B127" s="4">
        <v>4.05</v>
      </c>
      <c r="C127" s="4">
        <v>1.2</v>
      </c>
      <c r="D127" s="8">
        <f t="shared" si="4"/>
        <v>5.25</v>
      </c>
      <c r="F127" s="42">
        <f t="shared" si="7"/>
        <v>34</v>
      </c>
    </row>
    <row r="128" spans="1:6" x14ac:dyDescent="0.25">
      <c r="A128" s="26" t="s">
        <v>292</v>
      </c>
      <c r="B128" s="4">
        <v>4.05</v>
      </c>
      <c r="C128" s="4">
        <v>1.2</v>
      </c>
      <c r="D128" s="8">
        <f t="shared" si="4"/>
        <v>5.25</v>
      </c>
      <c r="F128" s="42">
        <f t="shared" si="7"/>
        <v>34</v>
      </c>
    </row>
    <row r="129" spans="1:6" x14ac:dyDescent="0.25">
      <c r="A129" s="26" t="s">
        <v>293</v>
      </c>
      <c r="B129" s="4">
        <v>4.05</v>
      </c>
      <c r="C129" s="4">
        <v>1.2</v>
      </c>
      <c r="D129" s="8">
        <f t="shared" si="4"/>
        <v>5.25</v>
      </c>
      <c r="F129" s="42">
        <f t="shared" si="7"/>
        <v>34</v>
      </c>
    </row>
    <row r="130" spans="1:6" x14ac:dyDescent="0.25">
      <c r="A130" s="26" t="s">
        <v>294</v>
      </c>
      <c r="B130" s="4">
        <v>4.05</v>
      </c>
      <c r="C130" s="4">
        <v>1.2</v>
      </c>
      <c r="D130" s="8">
        <f t="shared" si="4"/>
        <v>5.25</v>
      </c>
      <c r="F130" s="42">
        <f t="shared" si="7"/>
        <v>34</v>
      </c>
    </row>
    <row r="131" spans="1:6" x14ac:dyDescent="0.25">
      <c r="A131" s="26" t="s">
        <v>295</v>
      </c>
      <c r="B131" s="4">
        <v>4.05</v>
      </c>
      <c r="C131" s="4">
        <v>1.4</v>
      </c>
      <c r="D131" s="8">
        <f t="shared" si="4"/>
        <v>5.4499999999999993</v>
      </c>
      <c r="F131" s="42">
        <f t="shared" si="7"/>
        <v>34</v>
      </c>
    </row>
    <row r="132" spans="1:6" x14ac:dyDescent="0.25">
      <c r="A132" s="26" t="s">
        <v>296</v>
      </c>
      <c r="B132" s="4">
        <v>4.05</v>
      </c>
      <c r="C132" s="4">
        <v>1.4</v>
      </c>
      <c r="D132" s="8">
        <f t="shared" si="4"/>
        <v>5.4499999999999993</v>
      </c>
      <c r="F132" s="42">
        <f t="shared" si="7"/>
        <v>34</v>
      </c>
    </row>
    <row r="133" spans="1:6" x14ac:dyDescent="0.25">
      <c r="A133" s="26" t="s">
        <v>297</v>
      </c>
      <c r="B133" s="4">
        <v>4.05</v>
      </c>
      <c r="C133" s="4">
        <v>1.4</v>
      </c>
      <c r="D133" s="8">
        <f t="shared" si="4"/>
        <v>5.4499999999999993</v>
      </c>
      <c r="F133" s="42">
        <f t="shared" si="7"/>
        <v>34</v>
      </c>
    </row>
    <row r="134" spans="1:6" x14ac:dyDescent="0.25">
      <c r="A134" s="26" t="s">
        <v>298</v>
      </c>
      <c r="B134" s="4">
        <v>4.05</v>
      </c>
      <c r="C134" s="4">
        <v>1.4</v>
      </c>
      <c r="D134" s="8">
        <f t="shared" si="4"/>
        <v>5.4499999999999993</v>
      </c>
      <c r="F134" s="42">
        <f t="shared" si="7"/>
        <v>34</v>
      </c>
    </row>
    <row r="135" spans="1:6" x14ac:dyDescent="0.25">
      <c r="A135" s="26" t="s">
        <v>299</v>
      </c>
      <c r="B135" s="4">
        <v>4.05</v>
      </c>
      <c r="C135" s="4">
        <v>1.4</v>
      </c>
      <c r="D135" s="8">
        <f t="shared" si="4"/>
        <v>5.4499999999999993</v>
      </c>
      <c r="F135" s="42">
        <f t="shared" si="7"/>
        <v>34</v>
      </c>
    </row>
    <row r="136" spans="1:6" x14ac:dyDescent="0.25">
      <c r="A136" s="26" t="s">
        <v>300</v>
      </c>
      <c r="B136" s="4">
        <v>4.05</v>
      </c>
      <c r="C136" s="4">
        <v>1.4</v>
      </c>
      <c r="D136" s="8">
        <f t="shared" si="4"/>
        <v>5.4499999999999993</v>
      </c>
      <c r="F136" s="42">
        <f t="shared" si="7"/>
        <v>34</v>
      </c>
    </row>
    <row r="137" spans="1:6" x14ac:dyDescent="0.25">
      <c r="A137" s="26" t="s">
        <v>301</v>
      </c>
      <c r="B137" s="4">
        <v>4.05</v>
      </c>
      <c r="C137" s="4">
        <v>1.4</v>
      </c>
      <c r="D137" s="8">
        <f t="shared" si="4"/>
        <v>5.4499999999999993</v>
      </c>
      <c r="F137" s="42">
        <f t="shared" si="7"/>
        <v>34</v>
      </c>
    </row>
    <row r="138" spans="1:6" x14ac:dyDescent="0.25">
      <c r="A138" s="26" t="s">
        <v>302</v>
      </c>
      <c r="B138" s="4">
        <v>3.6</v>
      </c>
      <c r="C138" s="4">
        <v>1.4</v>
      </c>
      <c r="D138" s="8">
        <f t="shared" si="4"/>
        <v>5</v>
      </c>
      <c r="F138" s="42">
        <f t="shared" si="7"/>
        <v>31</v>
      </c>
    </row>
    <row r="139" spans="1:6" x14ac:dyDescent="0.25">
      <c r="A139" s="26" t="s">
        <v>303</v>
      </c>
      <c r="B139" s="4">
        <v>3.6</v>
      </c>
      <c r="C139" s="4">
        <v>1.4</v>
      </c>
      <c r="D139" s="8">
        <f t="shared" si="4"/>
        <v>5</v>
      </c>
      <c r="F139" s="42">
        <f t="shared" si="7"/>
        <v>31</v>
      </c>
    </row>
    <row r="140" spans="1:6" ht="15.75" thickBot="1" x14ac:dyDescent="0.3">
      <c r="A140" s="27" t="s">
        <v>304</v>
      </c>
      <c r="B140" s="28">
        <v>3.6</v>
      </c>
      <c r="C140" s="28">
        <v>1.4</v>
      </c>
      <c r="D140" s="9">
        <f t="shared" si="4"/>
        <v>5</v>
      </c>
      <c r="F140" s="43">
        <f t="shared" si="7"/>
        <v>31</v>
      </c>
    </row>
    <row r="141" spans="1:6" ht="15.75" thickBot="1" x14ac:dyDescent="0.3">
      <c r="A141" s="26" t="s">
        <v>382</v>
      </c>
      <c r="B141" s="28">
        <v>4.5</v>
      </c>
      <c r="C141" s="28">
        <v>1.4</v>
      </c>
      <c r="D141" s="9">
        <f t="shared" ref="D141:D191" si="8">+C141+B141</f>
        <v>5.9</v>
      </c>
      <c r="F141" s="43">
        <f t="shared" ref="F141:F191" si="9">+(B141/0.15)+7</f>
        <v>37</v>
      </c>
    </row>
    <row r="142" spans="1:6" ht="15.75" thickBot="1" x14ac:dyDescent="0.3">
      <c r="A142" s="27" t="s">
        <v>383</v>
      </c>
      <c r="B142" s="28">
        <v>5.4</v>
      </c>
      <c r="C142" s="28">
        <v>1.4</v>
      </c>
      <c r="D142" s="9">
        <f t="shared" si="8"/>
        <v>6.8000000000000007</v>
      </c>
      <c r="F142" s="43">
        <f t="shared" si="9"/>
        <v>43.000000000000007</v>
      </c>
    </row>
    <row r="143" spans="1:6" ht="15.75" thickBot="1" x14ac:dyDescent="0.3">
      <c r="A143" s="26" t="s">
        <v>384</v>
      </c>
      <c r="B143" s="28">
        <v>5.4</v>
      </c>
      <c r="C143" s="28">
        <v>1.4</v>
      </c>
      <c r="D143" s="9">
        <f t="shared" si="8"/>
        <v>6.8000000000000007</v>
      </c>
      <c r="F143" s="43">
        <f t="shared" si="9"/>
        <v>43.000000000000007</v>
      </c>
    </row>
    <row r="144" spans="1:6" ht="15.75" thickBot="1" x14ac:dyDescent="0.3">
      <c r="A144" s="27" t="s">
        <v>385</v>
      </c>
      <c r="B144" s="28">
        <v>5.4</v>
      </c>
      <c r="C144" s="28">
        <v>1.4</v>
      </c>
      <c r="D144" s="9">
        <f t="shared" si="8"/>
        <v>6.8000000000000007</v>
      </c>
      <c r="F144" s="43">
        <f t="shared" si="9"/>
        <v>43.000000000000007</v>
      </c>
    </row>
    <row r="145" spans="1:6" ht="15.75" thickBot="1" x14ac:dyDescent="0.3">
      <c r="A145" s="26" t="s">
        <v>386</v>
      </c>
      <c r="B145" s="28">
        <v>5.4</v>
      </c>
      <c r="C145" s="28">
        <v>1.4</v>
      </c>
      <c r="D145" s="9">
        <f t="shared" si="8"/>
        <v>6.8000000000000007</v>
      </c>
      <c r="F145" s="43">
        <f t="shared" si="9"/>
        <v>43.000000000000007</v>
      </c>
    </row>
    <row r="146" spans="1:6" ht="15.75" thickBot="1" x14ac:dyDescent="0.3">
      <c r="A146" s="27" t="s">
        <v>387</v>
      </c>
      <c r="B146" s="28">
        <v>5.4</v>
      </c>
      <c r="C146" s="28">
        <v>1.4</v>
      </c>
      <c r="D146" s="9">
        <f t="shared" si="8"/>
        <v>6.8000000000000007</v>
      </c>
      <c r="F146" s="43">
        <f t="shared" si="9"/>
        <v>43.000000000000007</v>
      </c>
    </row>
    <row r="147" spans="1:6" ht="15.75" thickBot="1" x14ac:dyDescent="0.3">
      <c r="A147" s="26" t="s">
        <v>388</v>
      </c>
      <c r="B147" s="28">
        <v>5.4</v>
      </c>
      <c r="C147" s="28">
        <v>1.4</v>
      </c>
      <c r="D147" s="9">
        <f t="shared" si="8"/>
        <v>6.8000000000000007</v>
      </c>
      <c r="F147" s="43">
        <f t="shared" si="9"/>
        <v>43.000000000000007</v>
      </c>
    </row>
    <row r="148" spans="1:6" ht="15.75" thickBot="1" x14ac:dyDescent="0.3">
      <c r="A148" s="27" t="s">
        <v>389</v>
      </c>
      <c r="B148" s="28">
        <v>4.5</v>
      </c>
      <c r="C148" s="28">
        <v>1.4</v>
      </c>
      <c r="D148" s="9">
        <f t="shared" si="8"/>
        <v>5.9</v>
      </c>
      <c r="F148" s="43">
        <f t="shared" si="9"/>
        <v>37</v>
      </c>
    </row>
    <row r="149" spans="1:6" ht="15.75" thickBot="1" x14ac:dyDescent="0.3">
      <c r="A149" s="26" t="s">
        <v>390</v>
      </c>
      <c r="B149" s="28">
        <v>3.6</v>
      </c>
      <c r="C149" s="28">
        <v>1.4</v>
      </c>
      <c r="D149" s="9">
        <f t="shared" si="8"/>
        <v>5</v>
      </c>
      <c r="F149" s="43">
        <f t="shared" si="9"/>
        <v>31</v>
      </c>
    </row>
    <row r="150" spans="1:6" ht="15.75" thickBot="1" x14ac:dyDescent="0.3">
      <c r="A150" s="27" t="s">
        <v>391</v>
      </c>
      <c r="B150" s="28">
        <v>3.6</v>
      </c>
      <c r="C150" s="28">
        <v>1.4</v>
      </c>
      <c r="D150" s="9">
        <f t="shared" si="8"/>
        <v>5</v>
      </c>
      <c r="F150" s="43">
        <f t="shared" si="9"/>
        <v>31</v>
      </c>
    </row>
    <row r="151" spans="1:6" ht="15.75" thickBot="1" x14ac:dyDescent="0.3">
      <c r="A151" s="26" t="s">
        <v>392</v>
      </c>
      <c r="B151" s="28">
        <v>3.6</v>
      </c>
      <c r="C151" s="28">
        <v>1.4</v>
      </c>
      <c r="D151" s="9">
        <f t="shared" si="8"/>
        <v>5</v>
      </c>
      <c r="F151" s="43">
        <f t="shared" si="9"/>
        <v>31</v>
      </c>
    </row>
    <row r="152" spans="1:6" ht="15.75" thickBot="1" x14ac:dyDescent="0.3">
      <c r="A152" s="27" t="s">
        <v>393</v>
      </c>
      <c r="B152" s="28">
        <v>3.6</v>
      </c>
      <c r="C152" s="28">
        <v>1.4</v>
      </c>
      <c r="D152" s="9">
        <f t="shared" si="8"/>
        <v>5</v>
      </c>
      <c r="F152" s="43">
        <f t="shared" si="9"/>
        <v>31</v>
      </c>
    </row>
    <row r="153" spans="1:6" ht="15.75" thickBot="1" x14ac:dyDescent="0.3">
      <c r="A153" s="26" t="s">
        <v>394</v>
      </c>
      <c r="B153" s="28">
        <v>3.6</v>
      </c>
      <c r="C153" s="28">
        <v>1.4</v>
      </c>
      <c r="D153" s="9">
        <f t="shared" si="8"/>
        <v>5</v>
      </c>
      <c r="F153" s="43">
        <f t="shared" si="9"/>
        <v>31</v>
      </c>
    </row>
    <row r="154" spans="1:6" ht="15.75" thickBot="1" x14ac:dyDescent="0.3">
      <c r="A154" s="27" t="s">
        <v>395</v>
      </c>
      <c r="B154" s="28">
        <v>3.6</v>
      </c>
      <c r="C154" s="28">
        <v>1.4</v>
      </c>
      <c r="D154" s="9">
        <f t="shared" si="8"/>
        <v>5</v>
      </c>
      <c r="F154" s="43">
        <f t="shared" si="9"/>
        <v>31</v>
      </c>
    </row>
    <row r="155" spans="1:6" ht="15.75" thickBot="1" x14ac:dyDescent="0.3">
      <c r="A155" s="26" t="s">
        <v>396</v>
      </c>
      <c r="B155" s="28">
        <v>3.6</v>
      </c>
      <c r="C155" s="28">
        <v>1.4</v>
      </c>
      <c r="D155" s="9">
        <f t="shared" si="8"/>
        <v>5</v>
      </c>
      <c r="F155" s="43">
        <f t="shared" si="9"/>
        <v>31</v>
      </c>
    </row>
    <row r="156" spans="1:6" ht="15.75" thickBot="1" x14ac:dyDescent="0.3">
      <c r="A156" s="27" t="s">
        <v>397</v>
      </c>
      <c r="B156" s="28">
        <v>3.6</v>
      </c>
      <c r="C156" s="28">
        <v>1.4</v>
      </c>
      <c r="D156" s="9">
        <f t="shared" si="8"/>
        <v>5</v>
      </c>
      <c r="F156" s="43">
        <f t="shared" si="9"/>
        <v>31</v>
      </c>
    </row>
    <row r="157" spans="1:6" ht="15.75" thickBot="1" x14ac:dyDescent="0.3">
      <c r="A157" s="26" t="s">
        <v>398</v>
      </c>
      <c r="B157" s="28">
        <v>3.6</v>
      </c>
      <c r="C157" s="28">
        <v>1.4</v>
      </c>
      <c r="D157" s="9">
        <f t="shared" si="8"/>
        <v>5</v>
      </c>
      <c r="F157" s="43">
        <f t="shared" si="9"/>
        <v>31</v>
      </c>
    </row>
    <row r="158" spans="1:6" ht="15.75" thickBot="1" x14ac:dyDescent="0.3">
      <c r="A158" s="27" t="s">
        <v>399</v>
      </c>
      <c r="B158" s="28">
        <v>3.6</v>
      </c>
      <c r="C158" s="28">
        <v>1.4</v>
      </c>
      <c r="D158" s="9">
        <f t="shared" si="8"/>
        <v>5</v>
      </c>
      <c r="F158" s="43">
        <f t="shared" si="9"/>
        <v>31</v>
      </c>
    </row>
    <row r="159" spans="1:6" ht="15.75" thickBot="1" x14ac:dyDescent="0.3">
      <c r="A159" s="26" t="s">
        <v>400</v>
      </c>
      <c r="B159" s="28">
        <v>3.6</v>
      </c>
      <c r="C159" s="28">
        <v>1.4</v>
      </c>
      <c r="D159" s="9">
        <f t="shared" si="8"/>
        <v>5</v>
      </c>
      <c r="F159" s="43">
        <f t="shared" si="9"/>
        <v>31</v>
      </c>
    </row>
    <row r="160" spans="1:6" ht="15.75" thickBot="1" x14ac:dyDescent="0.3">
      <c r="A160" s="27" t="s">
        <v>401</v>
      </c>
      <c r="B160" s="28">
        <v>3.6</v>
      </c>
      <c r="C160" s="28">
        <v>1.4</v>
      </c>
      <c r="D160" s="9">
        <f t="shared" si="8"/>
        <v>5</v>
      </c>
      <c r="F160" s="43">
        <f t="shared" si="9"/>
        <v>31</v>
      </c>
    </row>
    <row r="161" spans="1:6" ht="15.75" thickBot="1" x14ac:dyDescent="0.3">
      <c r="A161" s="26" t="s">
        <v>402</v>
      </c>
      <c r="B161" s="28">
        <v>3.6</v>
      </c>
      <c r="C161" s="28">
        <v>1.4</v>
      </c>
      <c r="D161" s="9">
        <f t="shared" si="8"/>
        <v>5</v>
      </c>
      <c r="F161" s="43">
        <f t="shared" si="9"/>
        <v>31</v>
      </c>
    </row>
    <row r="162" spans="1:6" ht="15.75" thickBot="1" x14ac:dyDescent="0.3">
      <c r="A162" s="27" t="s">
        <v>403</v>
      </c>
      <c r="B162" s="28">
        <v>3.6</v>
      </c>
      <c r="C162" s="28">
        <v>1.4</v>
      </c>
      <c r="D162" s="9">
        <f t="shared" si="8"/>
        <v>5</v>
      </c>
      <c r="F162" s="43">
        <f t="shared" si="9"/>
        <v>31</v>
      </c>
    </row>
    <row r="163" spans="1:6" ht="15.75" thickBot="1" x14ac:dyDescent="0.3">
      <c r="A163" s="26" t="s">
        <v>404</v>
      </c>
      <c r="B163" s="28">
        <v>3.6</v>
      </c>
      <c r="C163" s="28">
        <v>1.4</v>
      </c>
      <c r="D163" s="9">
        <f t="shared" si="8"/>
        <v>5</v>
      </c>
      <c r="F163" s="43">
        <f t="shared" si="9"/>
        <v>31</v>
      </c>
    </row>
    <row r="164" spans="1:6" ht="15.75" thickBot="1" x14ac:dyDescent="0.3">
      <c r="A164" s="27" t="s">
        <v>405</v>
      </c>
      <c r="B164" s="28">
        <v>3.6</v>
      </c>
      <c r="C164" s="28">
        <v>1.4</v>
      </c>
      <c r="D164" s="9">
        <f t="shared" si="8"/>
        <v>5</v>
      </c>
      <c r="F164" s="43">
        <f t="shared" si="9"/>
        <v>31</v>
      </c>
    </row>
    <row r="165" spans="1:6" ht="15.75" thickBot="1" x14ac:dyDescent="0.3">
      <c r="A165" s="26" t="s">
        <v>406</v>
      </c>
      <c r="B165" s="28">
        <v>3.6</v>
      </c>
      <c r="C165" s="28">
        <v>1.4</v>
      </c>
      <c r="D165" s="9">
        <f t="shared" si="8"/>
        <v>5</v>
      </c>
      <c r="F165" s="43">
        <f t="shared" si="9"/>
        <v>31</v>
      </c>
    </row>
    <row r="166" spans="1:6" ht="15.75" thickBot="1" x14ac:dyDescent="0.3">
      <c r="A166" s="27" t="s">
        <v>407</v>
      </c>
      <c r="B166" s="28">
        <v>3.6</v>
      </c>
      <c r="C166" s="28">
        <v>1.4</v>
      </c>
      <c r="D166" s="9">
        <f t="shared" si="8"/>
        <v>5</v>
      </c>
      <c r="F166" s="43">
        <f t="shared" si="9"/>
        <v>31</v>
      </c>
    </row>
    <row r="167" spans="1:6" ht="15.75" thickBot="1" x14ac:dyDescent="0.3">
      <c r="A167" s="26" t="s">
        <v>408</v>
      </c>
      <c r="B167" s="28">
        <v>3.6</v>
      </c>
      <c r="C167" s="28">
        <v>1.4</v>
      </c>
      <c r="D167" s="9">
        <f t="shared" si="8"/>
        <v>5</v>
      </c>
      <c r="F167" s="43">
        <f t="shared" si="9"/>
        <v>31</v>
      </c>
    </row>
    <row r="168" spans="1:6" ht="15.75" thickBot="1" x14ac:dyDescent="0.3">
      <c r="A168" s="27" t="s">
        <v>409</v>
      </c>
      <c r="B168" s="28">
        <v>3.6</v>
      </c>
      <c r="C168" s="28">
        <v>1.4</v>
      </c>
      <c r="D168" s="9">
        <f t="shared" si="8"/>
        <v>5</v>
      </c>
      <c r="F168" s="43">
        <f t="shared" si="9"/>
        <v>31</v>
      </c>
    </row>
    <row r="169" spans="1:6" ht="15.75" thickBot="1" x14ac:dyDescent="0.3">
      <c r="A169" s="26" t="s">
        <v>410</v>
      </c>
      <c r="B169" s="28">
        <v>3.6</v>
      </c>
      <c r="C169" s="28">
        <v>1.4</v>
      </c>
      <c r="D169" s="9">
        <f t="shared" si="8"/>
        <v>5</v>
      </c>
      <c r="F169" s="43">
        <f t="shared" si="9"/>
        <v>31</v>
      </c>
    </row>
    <row r="170" spans="1:6" ht="15.75" thickBot="1" x14ac:dyDescent="0.3">
      <c r="A170" s="27" t="s">
        <v>411</v>
      </c>
      <c r="B170" s="28">
        <v>3.6</v>
      </c>
      <c r="C170" s="28">
        <v>1.4</v>
      </c>
      <c r="D170" s="9">
        <f t="shared" si="8"/>
        <v>5</v>
      </c>
      <c r="F170" s="43">
        <f t="shared" si="9"/>
        <v>31</v>
      </c>
    </row>
    <row r="171" spans="1:6" ht="15.75" thickBot="1" x14ac:dyDescent="0.3">
      <c r="A171" s="26" t="s">
        <v>412</v>
      </c>
      <c r="B171" s="28">
        <v>3.6</v>
      </c>
      <c r="C171" s="28">
        <v>1.4</v>
      </c>
      <c r="D171" s="9">
        <f t="shared" si="8"/>
        <v>5</v>
      </c>
      <c r="F171" s="43">
        <f t="shared" si="9"/>
        <v>31</v>
      </c>
    </row>
    <row r="172" spans="1:6" ht="15.75" thickBot="1" x14ac:dyDescent="0.3">
      <c r="A172" s="27" t="s">
        <v>413</v>
      </c>
      <c r="B172" s="28">
        <v>3.6</v>
      </c>
      <c r="C172" s="28">
        <v>1.4</v>
      </c>
      <c r="D172" s="9">
        <f t="shared" si="8"/>
        <v>5</v>
      </c>
      <c r="F172" s="43">
        <f t="shared" si="9"/>
        <v>31</v>
      </c>
    </row>
    <row r="173" spans="1:6" ht="15.75" thickBot="1" x14ac:dyDescent="0.3">
      <c r="A173" s="26" t="s">
        <v>414</v>
      </c>
      <c r="B173" s="28">
        <v>3.6</v>
      </c>
      <c r="C173" s="28">
        <v>1.4</v>
      </c>
      <c r="D173" s="9">
        <f t="shared" si="8"/>
        <v>5</v>
      </c>
      <c r="F173" s="43">
        <f t="shared" si="9"/>
        <v>31</v>
      </c>
    </row>
    <row r="174" spans="1:6" ht="15.75" thickBot="1" x14ac:dyDescent="0.3">
      <c r="A174" s="27" t="s">
        <v>415</v>
      </c>
      <c r="B174" s="28">
        <v>3.6</v>
      </c>
      <c r="C174" s="28">
        <v>1.4</v>
      </c>
      <c r="D174" s="9">
        <f t="shared" si="8"/>
        <v>5</v>
      </c>
      <c r="F174" s="43">
        <f t="shared" si="9"/>
        <v>31</v>
      </c>
    </row>
    <row r="175" spans="1:6" ht="15.75" thickBot="1" x14ac:dyDescent="0.3">
      <c r="A175" s="26" t="s">
        <v>416</v>
      </c>
      <c r="B175" s="28">
        <v>3.6</v>
      </c>
      <c r="C175" s="28">
        <v>1.4</v>
      </c>
      <c r="D175" s="9">
        <f t="shared" si="8"/>
        <v>5</v>
      </c>
      <c r="F175" s="43">
        <f t="shared" si="9"/>
        <v>31</v>
      </c>
    </row>
    <row r="176" spans="1:6" ht="15.75" thickBot="1" x14ac:dyDescent="0.3">
      <c r="A176" s="27" t="s">
        <v>417</v>
      </c>
      <c r="B176" s="28">
        <v>3.6</v>
      </c>
      <c r="C176" s="28">
        <v>1.4</v>
      </c>
      <c r="D176" s="9">
        <f t="shared" si="8"/>
        <v>5</v>
      </c>
      <c r="F176" s="43">
        <f t="shared" si="9"/>
        <v>31</v>
      </c>
    </row>
    <row r="177" spans="1:6" ht="15.75" thickBot="1" x14ac:dyDescent="0.3">
      <c r="A177" s="26" t="s">
        <v>418</v>
      </c>
      <c r="B177" s="28">
        <v>3.6</v>
      </c>
      <c r="C177" s="28">
        <v>1.4</v>
      </c>
      <c r="D177" s="9">
        <f t="shared" si="8"/>
        <v>5</v>
      </c>
      <c r="F177" s="43">
        <f t="shared" si="9"/>
        <v>31</v>
      </c>
    </row>
    <row r="178" spans="1:6" ht="15.75" thickBot="1" x14ac:dyDescent="0.3">
      <c r="A178" s="27" t="s">
        <v>419</v>
      </c>
      <c r="B178" s="28">
        <v>3.6</v>
      </c>
      <c r="C178" s="28">
        <v>1.4</v>
      </c>
      <c r="D178" s="9">
        <f t="shared" si="8"/>
        <v>5</v>
      </c>
      <c r="F178" s="43">
        <f t="shared" si="9"/>
        <v>31</v>
      </c>
    </row>
    <row r="179" spans="1:6" ht="15.75" thickBot="1" x14ac:dyDescent="0.3">
      <c r="A179" s="26" t="s">
        <v>420</v>
      </c>
      <c r="B179" s="28">
        <v>3.6</v>
      </c>
      <c r="C179" s="28">
        <v>1.4</v>
      </c>
      <c r="D179" s="9">
        <f t="shared" si="8"/>
        <v>5</v>
      </c>
      <c r="F179" s="43">
        <f t="shared" si="9"/>
        <v>31</v>
      </c>
    </row>
    <row r="180" spans="1:6" ht="15.75" thickBot="1" x14ac:dyDescent="0.3">
      <c r="A180" s="27" t="s">
        <v>421</v>
      </c>
      <c r="B180" s="28">
        <v>3.6</v>
      </c>
      <c r="C180" s="28">
        <v>1.4</v>
      </c>
      <c r="D180" s="9">
        <f t="shared" si="8"/>
        <v>5</v>
      </c>
      <c r="F180" s="43">
        <f t="shared" si="9"/>
        <v>31</v>
      </c>
    </row>
    <row r="181" spans="1:6" ht="15.75" thickBot="1" x14ac:dyDescent="0.3">
      <c r="A181" s="26" t="s">
        <v>422</v>
      </c>
      <c r="B181" s="28">
        <v>3.6</v>
      </c>
      <c r="C181" s="28">
        <v>1.4</v>
      </c>
      <c r="D181" s="9">
        <f t="shared" si="8"/>
        <v>5</v>
      </c>
      <c r="F181" s="43">
        <f t="shared" si="9"/>
        <v>31</v>
      </c>
    </row>
    <row r="182" spans="1:6" ht="15.75" thickBot="1" x14ac:dyDescent="0.3">
      <c r="A182" s="27" t="s">
        <v>423</v>
      </c>
      <c r="B182" s="28">
        <v>3.6</v>
      </c>
      <c r="C182" s="28">
        <v>1.4</v>
      </c>
      <c r="D182" s="9">
        <f t="shared" si="8"/>
        <v>5</v>
      </c>
      <c r="F182" s="43">
        <f t="shared" si="9"/>
        <v>31</v>
      </c>
    </row>
    <row r="183" spans="1:6" ht="15.75" thickBot="1" x14ac:dyDescent="0.3">
      <c r="A183" s="26" t="s">
        <v>424</v>
      </c>
      <c r="B183" s="28">
        <v>3.6</v>
      </c>
      <c r="C183" s="28">
        <v>1.4</v>
      </c>
      <c r="D183" s="9">
        <f t="shared" si="8"/>
        <v>5</v>
      </c>
      <c r="F183" s="43">
        <f t="shared" si="9"/>
        <v>31</v>
      </c>
    </row>
    <row r="184" spans="1:6" ht="15.75" thickBot="1" x14ac:dyDescent="0.3">
      <c r="A184" s="27" t="s">
        <v>425</v>
      </c>
      <c r="B184" s="28">
        <v>3.6</v>
      </c>
      <c r="C184" s="28">
        <v>1.4</v>
      </c>
      <c r="D184" s="9">
        <f t="shared" si="8"/>
        <v>5</v>
      </c>
      <c r="F184" s="43">
        <f t="shared" si="9"/>
        <v>31</v>
      </c>
    </row>
    <row r="185" spans="1:6" ht="15.75" thickBot="1" x14ac:dyDescent="0.3">
      <c r="A185" s="26" t="s">
        <v>426</v>
      </c>
      <c r="B185" s="28">
        <v>3.6</v>
      </c>
      <c r="C185" s="28">
        <v>1.4</v>
      </c>
      <c r="D185" s="9">
        <f t="shared" si="8"/>
        <v>5</v>
      </c>
      <c r="F185" s="43">
        <f t="shared" si="9"/>
        <v>31</v>
      </c>
    </row>
    <row r="186" spans="1:6" ht="15.75" thickBot="1" x14ac:dyDescent="0.3">
      <c r="A186" s="27" t="s">
        <v>427</v>
      </c>
      <c r="B186" s="28">
        <v>3.6</v>
      </c>
      <c r="C186" s="28">
        <v>1.4</v>
      </c>
      <c r="D186" s="9">
        <f t="shared" si="8"/>
        <v>5</v>
      </c>
      <c r="F186" s="43">
        <f t="shared" si="9"/>
        <v>31</v>
      </c>
    </row>
    <row r="187" spans="1:6" ht="15.75" thickBot="1" x14ac:dyDescent="0.3">
      <c r="A187" s="26" t="s">
        <v>428</v>
      </c>
      <c r="B187" s="28">
        <v>3.6</v>
      </c>
      <c r="C187" s="28">
        <v>1.4</v>
      </c>
      <c r="D187" s="9">
        <f t="shared" si="8"/>
        <v>5</v>
      </c>
      <c r="F187" s="43">
        <f t="shared" si="9"/>
        <v>31</v>
      </c>
    </row>
    <row r="188" spans="1:6" ht="15.75" thickBot="1" x14ac:dyDescent="0.3">
      <c r="A188" s="27" t="s">
        <v>429</v>
      </c>
      <c r="B188" s="28">
        <v>3.6</v>
      </c>
      <c r="C188" s="28">
        <v>1.4</v>
      </c>
      <c r="D188" s="9">
        <f t="shared" si="8"/>
        <v>5</v>
      </c>
      <c r="F188" s="43">
        <f t="shared" si="9"/>
        <v>31</v>
      </c>
    </row>
    <row r="189" spans="1:6" ht="15.75" thickBot="1" x14ac:dyDescent="0.3">
      <c r="A189" s="26" t="s">
        <v>430</v>
      </c>
      <c r="B189" s="28">
        <v>3.6</v>
      </c>
      <c r="C189" s="28">
        <v>1.4</v>
      </c>
      <c r="D189" s="9">
        <f t="shared" si="8"/>
        <v>5</v>
      </c>
      <c r="F189" s="43">
        <f t="shared" si="9"/>
        <v>31</v>
      </c>
    </row>
    <row r="190" spans="1:6" ht="15.75" thickBot="1" x14ac:dyDescent="0.3">
      <c r="A190" s="27" t="s">
        <v>431</v>
      </c>
      <c r="B190" s="28">
        <v>3.6</v>
      </c>
      <c r="C190" s="28">
        <v>1.4</v>
      </c>
      <c r="D190" s="9">
        <f t="shared" si="8"/>
        <v>5</v>
      </c>
      <c r="F190" s="43">
        <f t="shared" si="9"/>
        <v>31</v>
      </c>
    </row>
    <row r="191" spans="1:6" ht="15.75" thickBot="1" x14ac:dyDescent="0.3">
      <c r="B191" s="28">
        <v>3.6</v>
      </c>
      <c r="C191" s="28">
        <v>1.4</v>
      </c>
      <c r="D191" s="9">
        <f t="shared" si="8"/>
        <v>5</v>
      </c>
      <c r="F191" s="43">
        <f t="shared" si="9"/>
        <v>31</v>
      </c>
    </row>
    <row r="192" spans="1:6" x14ac:dyDescent="0.25">
      <c r="F192" s="44">
        <f>+SUM(F3:F191)</f>
        <v>6155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PLACAS</vt:lpstr>
      <vt:lpstr>CYB</vt:lpstr>
      <vt:lpstr>ACERO</vt:lpstr>
      <vt:lpstr>RIOSTRAS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57321</dc:creator>
  <cp:lastModifiedBy>LINA MANRIQUE</cp:lastModifiedBy>
  <dcterms:created xsi:type="dcterms:W3CDTF">2020-11-12T14:08:19Z</dcterms:created>
  <dcterms:modified xsi:type="dcterms:W3CDTF">2021-08-30T16:56:18Z</dcterms:modified>
</cp:coreProperties>
</file>