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firstSheet="2" activeTab="7"/>
  </bookViews>
  <sheets>
    <sheet name="Borrador" sheetId="10" state="hidden" r:id="rId1"/>
    <sheet name="Mesa de pulimento horizontal" sheetId="1" r:id="rId2"/>
    <sheet name="Torno paralelo " sheetId="11" r:id="rId3"/>
    <sheet name="Torno pequeño" sheetId="12" r:id="rId4"/>
    <sheet name="Torno Mediano" sheetId="13" r:id="rId5"/>
    <sheet name="Torno Grande" sheetId="15" r:id="rId6"/>
    <sheet name="Compresor" sheetId="14" r:id="rId7"/>
    <sheet name="Distribución Eléctrica" sheetId="16" r:id="rId8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" i="1" l="1"/>
  <c r="W14" i="1" s="1"/>
  <c r="X14" i="1" s="1"/>
  <c r="T14" i="11"/>
  <c r="V15" i="16"/>
  <c r="V16" i="16"/>
  <c r="V17" i="16"/>
  <c r="V14" i="16"/>
  <c r="U9" i="16"/>
  <c r="U9" i="14"/>
  <c r="U9" i="15"/>
  <c r="U9" i="13"/>
  <c r="U9" i="12"/>
  <c r="U9" i="11"/>
  <c r="V15" i="12"/>
  <c r="V16" i="12"/>
  <c r="V17" i="12"/>
  <c r="V18" i="12"/>
  <c r="V19" i="12"/>
  <c r="V20" i="12"/>
  <c r="V21" i="12"/>
  <c r="V22" i="12"/>
  <c r="V23" i="12"/>
  <c r="V24" i="12"/>
  <c r="V25" i="12"/>
  <c r="U14" i="11"/>
  <c r="V15" i="11"/>
  <c r="V16" i="11"/>
  <c r="V17" i="11"/>
  <c r="V18" i="11"/>
  <c r="V19" i="11"/>
  <c r="V20" i="11"/>
  <c r="V21" i="11"/>
  <c r="V22" i="11"/>
  <c r="V23" i="11"/>
  <c r="V24" i="11"/>
  <c r="V25" i="11"/>
  <c r="V15" i="1"/>
  <c r="V16" i="1"/>
  <c r="V17" i="1"/>
  <c r="V18" i="1"/>
  <c r="V19" i="1"/>
  <c r="V20" i="1"/>
  <c r="V21" i="1"/>
  <c r="V22" i="1"/>
  <c r="V23" i="1"/>
  <c r="V24" i="1"/>
  <c r="T15" i="1"/>
  <c r="W15" i="1" s="1"/>
  <c r="X15" i="1" s="1"/>
  <c r="T16" i="1"/>
  <c r="W16" i="1" s="1"/>
  <c r="X16" i="1" s="1"/>
  <c r="T17" i="1"/>
  <c r="W17" i="1" s="1"/>
  <c r="X17" i="1" s="1"/>
  <c r="T18" i="1"/>
  <c r="W18" i="1" s="1"/>
  <c r="X18" i="1" s="1"/>
  <c r="T19" i="1"/>
  <c r="W19" i="1" s="1"/>
  <c r="X19" i="1" s="1"/>
  <c r="T20" i="1"/>
  <c r="W20" i="1" s="1"/>
  <c r="X20" i="1" s="1"/>
  <c r="T21" i="1"/>
  <c r="W21" i="1" s="1"/>
  <c r="X21" i="1" s="1"/>
  <c r="T22" i="1"/>
  <c r="W22" i="1" s="1"/>
  <c r="X22" i="1" s="1"/>
  <c r="T23" i="1"/>
  <c r="W23" i="1" s="1"/>
  <c r="X23" i="1" s="1"/>
  <c r="T24" i="1"/>
  <c r="W24" i="1" s="1"/>
  <c r="X24" i="1" s="1"/>
  <c r="U9" i="1"/>
  <c r="U15" i="16"/>
  <c r="U16" i="16"/>
  <c r="U17" i="16"/>
  <c r="U14" i="16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14" i="14"/>
  <c r="U15" i="15"/>
  <c r="U16" i="15"/>
  <c r="U17" i="15"/>
  <c r="U18" i="15"/>
  <c r="U19" i="15"/>
  <c r="U20" i="15"/>
  <c r="U21" i="15"/>
  <c r="U22" i="15"/>
  <c r="U23" i="15"/>
  <c r="U24" i="15"/>
  <c r="U14" i="15"/>
  <c r="U15" i="13"/>
  <c r="U16" i="13"/>
  <c r="U17" i="13"/>
  <c r="U18" i="13"/>
  <c r="U19" i="13"/>
  <c r="U20" i="13"/>
  <c r="U21" i="13"/>
  <c r="U22" i="13"/>
  <c r="U23" i="13"/>
  <c r="U14" i="13"/>
  <c r="V14" i="12"/>
  <c r="U15" i="12"/>
  <c r="U16" i="12"/>
  <c r="U17" i="12"/>
  <c r="U18" i="12"/>
  <c r="U19" i="12"/>
  <c r="U20" i="12"/>
  <c r="U21" i="12"/>
  <c r="U22" i="12"/>
  <c r="U23" i="12"/>
  <c r="U24" i="12"/>
  <c r="U25" i="12"/>
  <c r="U14" i="12"/>
  <c r="V14" i="1"/>
  <c r="V14" i="11"/>
  <c r="U15" i="11"/>
  <c r="U16" i="11"/>
  <c r="U17" i="11"/>
  <c r="U18" i="11"/>
  <c r="U19" i="11"/>
  <c r="U20" i="11"/>
  <c r="U21" i="11"/>
  <c r="U22" i="11"/>
  <c r="U23" i="11"/>
  <c r="U24" i="11"/>
  <c r="U25" i="11"/>
  <c r="U15" i="1"/>
  <c r="U16" i="1"/>
  <c r="U17" i="1"/>
  <c r="U18" i="1"/>
  <c r="U19" i="1"/>
  <c r="U20" i="1"/>
  <c r="U21" i="1"/>
  <c r="U22" i="1"/>
  <c r="U23" i="1"/>
  <c r="U24" i="1"/>
  <c r="U14" i="1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14" i="14"/>
  <c r="V15" i="15"/>
  <c r="V16" i="15"/>
  <c r="V17" i="15"/>
  <c r="V18" i="15"/>
  <c r="V19" i="15"/>
  <c r="V20" i="15"/>
  <c r="V21" i="15"/>
  <c r="V22" i="15"/>
  <c r="V23" i="15"/>
  <c r="V24" i="15"/>
  <c r="V14" i="15"/>
  <c r="V14" i="13"/>
  <c r="T15" i="16" l="1"/>
  <c r="W15" i="16" s="1"/>
  <c r="X15" i="16" s="1"/>
  <c r="T16" i="16"/>
  <c r="W16" i="16" s="1"/>
  <c r="X16" i="16" s="1"/>
  <c r="T17" i="16"/>
  <c r="W17" i="16" s="1"/>
  <c r="X17" i="16" s="1"/>
  <c r="T14" i="16"/>
  <c r="W14" i="16" s="1"/>
  <c r="X14" i="16" s="1"/>
  <c r="T15" i="15"/>
  <c r="W15" i="15" s="1"/>
  <c r="X15" i="15" s="1"/>
  <c r="T16" i="15"/>
  <c r="W16" i="15" s="1"/>
  <c r="X16" i="15" s="1"/>
  <c r="T17" i="15"/>
  <c r="W17" i="15" s="1"/>
  <c r="X17" i="15" s="1"/>
  <c r="T18" i="15"/>
  <c r="W18" i="15" s="1"/>
  <c r="X18" i="15" s="1"/>
  <c r="T19" i="15"/>
  <c r="W19" i="15" s="1"/>
  <c r="X19" i="15" s="1"/>
  <c r="T20" i="15"/>
  <c r="W20" i="15" s="1"/>
  <c r="X20" i="15" s="1"/>
  <c r="T21" i="15"/>
  <c r="W21" i="15" s="1"/>
  <c r="X21" i="15" s="1"/>
  <c r="T22" i="15"/>
  <c r="W22" i="15" s="1"/>
  <c r="X22" i="15" s="1"/>
  <c r="T23" i="15"/>
  <c r="W23" i="15" s="1"/>
  <c r="X23" i="15" s="1"/>
  <c r="T24" i="15"/>
  <c r="W24" i="15" s="1"/>
  <c r="X24" i="15" s="1"/>
  <c r="T14" i="15"/>
  <c r="W14" i="15" s="1"/>
  <c r="X14" i="15" s="1"/>
  <c r="T15" i="12"/>
  <c r="W15" i="12" s="1"/>
  <c r="X15" i="12" s="1"/>
  <c r="T16" i="12"/>
  <c r="W16" i="12" s="1"/>
  <c r="X16" i="12" s="1"/>
  <c r="T17" i="12"/>
  <c r="W17" i="12" s="1"/>
  <c r="X17" i="12" s="1"/>
  <c r="T18" i="12"/>
  <c r="W18" i="12" s="1"/>
  <c r="X18" i="12" s="1"/>
  <c r="T19" i="12"/>
  <c r="W19" i="12" s="1"/>
  <c r="X19" i="12" s="1"/>
  <c r="T20" i="12"/>
  <c r="W20" i="12" s="1"/>
  <c r="X20" i="12" s="1"/>
  <c r="T21" i="12"/>
  <c r="W21" i="12" s="1"/>
  <c r="X21" i="12" s="1"/>
  <c r="T22" i="12"/>
  <c r="W22" i="12" s="1"/>
  <c r="X22" i="12" s="1"/>
  <c r="T23" i="12"/>
  <c r="W23" i="12" s="1"/>
  <c r="X23" i="12" s="1"/>
  <c r="T24" i="12"/>
  <c r="W24" i="12" s="1"/>
  <c r="X24" i="12" s="1"/>
  <c r="T25" i="12"/>
  <c r="W25" i="12" s="1"/>
  <c r="X25" i="12" s="1"/>
  <c r="T14" i="12"/>
  <c r="W14" i="12" s="1"/>
  <c r="X14" i="12" s="1"/>
  <c r="O16" i="16" l="1"/>
  <c r="P16" i="16" s="1"/>
  <c r="Q16" i="16" s="1"/>
  <c r="O17" i="16"/>
  <c r="P17" i="16" s="1"/>
  <c r="Q17" i="16" s="1"/>
  <c r="O28" i="14"/>
  <c r="P28" i="14" s="1"/>
  <c r="Q28" i="14" s="1"/>
  <c r="O22" i="14"/>
  <c r="P22" i="14" s="1"/>
  <c r="Q22" i="14" s="1"/>
  <c r="O15" i="14" l="1"/>
  <c r="O16" i="14"/>
  <c r="O17" i="14"/>
  <c r="O18" i="14"/>
  <c r="O19" i="14"/>
  <c r="O20" i="14"/>
  <c r="O21" i="14"/>
  <c r="O23" i="14"/>
  <c r="O24" i="14"/>
  <c r="O25" i="14"/>
  <c r="O26" i="14"/>
  <c r="O27" i="14"/>
  <c r="O14" i="14"/>
  <c r="O15" i="15"/>
  <c r="O16" i="15"/>
  <c r="O17" i="15"/>
  <c r="O18" i="15"/>
  <c r="O19" i="15"/>
  <c r="O20" i="15"/>
  <c r="O21" i="15"/>
  <c r="O22" i="15"/>
  <c r="O23" i="15"/>
  <c r="O24" i="15"/>
  <c r="O14" i="15"/>
  <c r="O15" i="13"/>
  <c r="O16" i="13"/>
  <c r="O17" i="13"/>
  <c r="O18" i="13"/>
  <c r="O19" i="13"/>
  <c r="O20" i="13"/>
  <c r="O21" i="13"/>
  <c r="O22" i="13"/>
  <c r="O23" i="13"/>
  <c r="O14" i="13"/>
  <c r="O15" i="12"/>
  <c r="O16" i="12"/>
  <c r="O17" i="12"/>
  <c r="O18" i="12"/>
  <c r="O19" i="12"/>
  <c r="O20" i="12"/>
  <c r="O21" i="12"/>
  <c r="O22" i="12"/>
  <c r="O23" i="12"/>
  <c r="O24" i="12"/>
  <c r="O25" i="12"/>
  <c r="O14" i="12"/>
  <c r="O15" i="11"/>
  <c r="O16" i="11"/>
  <c r="O17" i="11"/>
  <c r="O18" i="11"/>
  <c r="O19" i="11"/>
  <c r="O20" i="11"/>
  <c r="O21" i="11"/>
  <c r="O22" i="11"/>
  <c r="O23" i="11"/>
  <c r="O24" i="11"/>
  <c r="O25" i="11"/>
  <c r="O14" i="11"/>
  <c r="O15" i="1"/>
  <c r="O16" i="1"/>
  <c r="O17" i="1"/>
  <c r="O18" i="1"/>
  <c r="O19" i="1"/>
  <c r="O20" i="1"/>
  <c r="O21" i="1"/>
  <c r="O22" i="1"/>
  <c r="O23" i="1"/>
  <c r="O24" i="1"/>
  <c r="O14" i="1"/>
  <c r="P14" i="1" s="1"/>
  <c r="Q14" i="1" s="1"/>
  <c r="O15" i="16" l="1"/>
  <c r="O14" i="16"/>
  <c r="P15" i="16" l="1"/>
  <c r="Q15" i="16" s="1"/>
  <c r="P14" i="16"/>
  <c r="Q14" i="16" s="1"/>
  <c r="P24" i="15" l="1"/>
  <c r="Q24" i="15" s="1"/>
  <c r="P23" i="15"/>
  <c r="Q23" i="15" s="1"/>
  <c r="P22" i="15"/>
  <c r="Q22" i="15" s="1"/>
  <c r="P21" i="15"/>
  <c r="Q21" i="15" s="1"/>
  <c r="P20" i="15"/>
  <c r="Q20" i="15" s="1"/>
  <c r="P19" i="15"/>
  <c r="Q19" i="15" s="1"/>
  <c r="P18" i="15"/>
  <c r="Q18" i="15" s="1"/>
  <c r="P17" i="15"/>
  <c r="Q17" i="15" s="1"/>
  <c r="P16" i="15"/>
  <c r="Q16" i="15" s="1"/>
  <c r="P15" i="15"/>
  <c r="Q15" i="15" s="1"/>
  <c r="P14" i="15"/>
  <c r="Q14" i="15" s="1"/>
  <c r="P25" i="14"/>
  <c r="Q25" i="14" s="1"/>
  <c r="P26" i="14"/>
  <c r="Q26" i="14" s="1"/>
  <c r="P27" i="14"/>
  <c r="Q27" i="14" s="1"/>
  <c r="P23" i="14"/>
  <c r="Q23" i="14" s="1"/>
  <c r="P24" i="14"/>
  <c r="Q24" i="14" s="1"/>
  <c r="P21" i="14"/>
  <c r="Q21" i="14" s="1"/>
  <c r="P20" i="14"/>
  <c r="Q20" i="14" s="1"/>
  <c r="P19" i="14"/>
  <c r="Q19" i="14" s="1"/>
  <c r="P18" i="14"/>
  <c r="Q18" i="14" s="1"/>
  <c r="P17" i="14"/>
  <c r="Q17" i="14" s="1"/>
  <c r="P16" i="14"/>
  <c r="Q16" i="14" s="1"/>
  <c r="P15" i="14"/>
  <c r="Q15" i="14" s="1"/>
  <c r="P14" i="14"/>
  <c r="Q14" i="14" s="1"/>
  <c r="V23" i="13"/>
  <c r="P23" i="13"/>
  <c r="Q23" i="13" s="1"/>
  <c r="V22" i="13"/>
  <c r="P22" i="13"/>
  <c r="Q22" i="13" s="1"/>
  <c r="V21" i="13"/>
  <c r="P21" i="13"/>
  <c r="Q21" i="13" s="1"/>
  <c r="V20" i="13"/>
  <c r="P20" i="13"/>
  <c r="Q20" i="13" s="1"/>
  <c r="V19" i="13"/>
  <c r="P19" i="13"/>
  <c r="Q19" i="13" s="1"/>
  <c r="V18" i="13"/>
  <c r="P18" i="13"/>
  <c r="Q18" i="13" s="1"/>
  <c r="V17" i="13"/>
  <c r="P17" i="13"/>
  <c r="Q17" i="13" s="1"/>
  <c r="V16" i="13"/>
  <c r="P16" i="13"/>
  <c r="Q16" i="13" s="1"/>
  <c r="V15" i="13"/>
  <c r="P15" i="13"/>
  <c r="Q15" i="13" s="1"/>
  <c r="P14" i="13"/>
  <c r="Q14" i="13" s="1"/>
  <c r="P25" i="12"/>
  <c r="Q25" i="12" s="1"/>
  <c r="P24" i="12"/>
  <c r="Q24" i="12" s="1"/>
  <c r="P23" i="12"/>
  <c r="Q23" i="12" s="1"/>
  <c r="P22" i="12"/>
  <c r="Q22" i="12" s="1"/>
  <c r="P21" i="12"/>
  <c r="Q21" i="12" s="1"/>
  <c r="P20" i="12"/>
  <c r="Q20" i="12" s="1"/>
  <c r="P19" i="12"/>
  <c r="Q19" i="12" s="1"/>
  <c r="P18" i="12"/>
  <c r="Q18" i="12" s="1"/>
  <c r="P17" i="12"/>
  <c r="Q17" i="12" s="1"/>
  <c r="P16" i="12"/>
  <c r="Q16" i="12" s="1"/>
  <c r="P15" i="12"/>
  <c r="Q15" i="12" s="1"/>
  <c r="P14" i="12"/>
  <c r="Q14" i="12" s="1"/>
  <c r="P25" i="11"/>
  <c r="Q25" i="11" s="1"/>
  <c r="P24" i="11"/>
  <c r="Q24" i="11" s="1"/>
  <c r="P23" i="11"/>
  <c r="Q23" i="11" s="1"/>
  <c r="P22" i="11"/>
  <c r="Q22" i="11" s="1"/>
  <c r="P21" i="11"/>
  <c r="Q21" i="11" s="1"/>
  <c r="P20" i="11"/>
  <c r="Q20" i="11" s="1"/>
  <c r="P19" i="11"/>
  <c r="Q19" i="11" s="1"/>
  <c r="P18" i="11"/>
  <c r="Q18" i="11" s="1"/>
  <c r="P17" i="11"/>
  <c r="Q17" i="11" s="1"/>
  <c r="P16" i="11"/>
  <c r="Q16" i="11" s="1"/>
  <c r="P15" i="11"/>
  <c r="Q15" i="11" s="1"/>
  <c r="P14" i="11"/>
  <c r="Q14" i="1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T20" i="11" l="1"/>
  <c r="W20" i="11" s="1"/>
  <c r="X20" i="11" s="1"/>
  <c r="T22" i="11"/>
  <c r="W22" i="11" s="1"/>
  <c r="X22" i="11" s="1"/>
  <c r="T16" i="11"/>
  <c r="W16" i="11" s="1"/>
  <c r="X16" i="11" s="1"/>
  <c r="T25" i="11"/>
  <c r="W25" i="11" s="1"/>
  <c r="X25" i="11" s="1"/>
  <c r="T21" i="11"/>
  <c r="W21" i="11" s="1"/>
  <c r="X21" i="11" s="1"/>
  <c r="T15" i="11"/>
  <c r="W15" i="11" s="1"/>
  <c r="X15" i="11" s="1"/>
  <c r="T23" i="11"/>
  <c r="W23" i="11" s="1"/>
  <c r="X23" i="11" s="1"/>
  <c r="T24" i="11"/>
  <c r="W24" i="11" s="1"/>
  <c r="X24" i="11" s="1"/>
  <c r="T18" i="11"/>
  <c r="W18" i="11" s="1"/>
  <c r="X18" i="11" s="1"/>
  <c r="W14" i="11"/>
  <c r="X14" i="11" s="1"/>
  <c r="T19" i="11"/>
  <c r="W19" i="11" s="1"/>
  <c r="X19" i="11" s="1"/>
  <c r="T17" i="11"/>
  <c r="W17" i="11" s="1"/>
  <c r="X17" i="11" s="1"/>
  <c r="T14" i="13"/>
  <c r="W14" i="13" s="1"/>
  <c r="X14" i="13" s="1"/>
  <c r="T23" i="13"/>
  <c r="W23" i="13" s="1"/>
  <c r="X23" i="13" s="1"/>
  <c r="T20" i="13" l="1"/>
  <c r="W20" i="13" s="1"/>
  <c r="X20" i="13" s="1"/>
  <c r="T18" i="13"/>
  <c r="W18" i="13" s="1"/>
  <c r="X18" i="13" s="1"/>
  <c r="T15" i="13"/>
  <c r="W15" i="13" s="1"/>
  <c r="X15" i="13" s="1"/>
  <c r="T16" i="13"/>
  <c r="W16" i="13" s="1"/>
  <c r="X16" i="13" s="1"/>
  <c r="T17" i="13"/>
  <c r="W17" i="13" s="1"/>
  <c r="X17" i="13" s="1"/>
  <c r="T19" i="13"/>
  <c r="W19" i="13" s="1"/>
  <c r="X19" i="13" s="1"/>
  <c r="T21" i="13"/>
  <c r="W21" i="13" s="1"/>
  <c r="X21" i="13" s="1"/>
  <c r="T22" i="13"/>
  <c r="W22" i="13" s="1"/>
  <c r="X22" i="13" s="1"/>
  <c r="T14" i="14"/>
  <c r="W14" i="14" s="1"/>
  <c r="X14" i="14" s="1"/>
  <c r="T25" i="14"/>
  <c r="W25" i="14" s="1"/>
  <c r="X25" i="14" s="1"/>
  <c r="T15" i="14" l="1"/>
  <c r="W15" i="14" s="1"/>
  <c r="X15" i="14" s="1"/>
  <c r="T18" i="14"/>
  <c r="W18" i="14" s="1"/>
  <c r="X18" i="14" s="1"/>
  <c r="T23" i="14"/>
  <c r="W23" i="14" s="1"/>
  <c r="X23" i="14" s="1"/>
  <c r="T20" i="14"/>
  <c r="W20" i="14" s="1"/>
  <c r="X20" i="14" s="1"/>
  <c r="T26" i="14"/>
  <c r="W26" i="14" s="1"/>
  <c r="X26" i="14" s="1"/>
  <c r="T19" i="14"/>
  <c r="W19" i="14" s="1"/>
  <c r="X19" i="14" s="1"/>
  <c r="T16" i="14"/>
  <c r="W16" i="14" s="1"/>
  <c r="X16" i="14" s="1"/>
  <c r="T17" i="14"/>
  <c r="W17" i="14" s="1"/>
  <c r="X17" i="14" s="1"/>
  <c r="T28" i="14"/>
  <c r="W28" i="14" s="1"/>
  <c r="X28" i="14" s="1"/>
  <c r="T24" i="14"/>
  <c r="W24" i="14" s="1"/>
  <c r="X24" i="14" s="1"/>
  <c r="T27" i="14"/>
  <c r="W27" i="14" s="1"/>
  <c r="X27" i="14" s="1"/>
  <c r="T21" i="14"/>
  <c r="W21" i="14" s="1"/>
  <c r="X21" i="14" s="1"/>
  <c r="T22" i="14"/>
  <c r="W22" i="14" s="1"/>
  <c r="X22" i="14" s="1"/>
</calcChain>
</file>

<file path=xl/sharedStrings.xml><?xml version="1.0" encoding="utf-8"?>
<sst xmlns="http://schemas.openxmlformats.org/spreadsheetml/2006/main" count="954" uniqueCount="248">
  <si>
    <t>Taller Solution Factory - SKF Latin Trade SA</t>
  </si>
  <si>
    <t>Autopista vía Medellín - Cundinamarca</t>
  </si>
  <si>
    <t>Descripción</t>
  </si>
  <si>
    <t xml:space="preserve">Este cuadro analiza los modos y efectos de falla de los equipos mantenibles del área de tratamiento de residuos, realizando un registro detallado de componentes, partes y suministros para elaborar el plan de mantenimiento correspondiente, disponible y adecuado de los instrumentos y equipos correspondientes a las labores de la empresa. </t>
  </si>
  <si>
    <t xml:space="preserve">Diseñado por: </t>
  </si>
  <si>
    <t xml:space="preserve">Fecha de creación: </t>
  </si>
  <si>
    <t>Dia</t>
  </si>
  <si>
    <t>Mes</t>
  </si>
  <si>
    <t>Año</t>
  </si>
  <si>
    <t>Máquina:</t>
  </si>
  <si>
    <t>Marca:</t>
  </si>
  <si>
    <t xml:space="preserve">Taxonomia </t>
  </si>
  <si>
    <t>Encargado del equipo:</t>
  </si>
  <si>
    <t>Equipo</t>
  </si>
  <si>
    <t>Función</t>
  </si>
  <si>
    <t>Modos y efectos</t>
  </si>
  <si>
    <t>Falla funcional</t>
  </si>
  <si>
    <t>Modo de falla</t>
  </si>
  <si>
    <t>Efecto de falla</t>
  </si>
  <si>
    <t>Causa de falla</t>
  </si>
  <si>
    <t xml:space="preserve">Metodo de detección </t>
  </si>
  <si>
    <t>Severidad</t>
  </si>
  <si>
    <t>Fecha ult. Revisión</t>
  </si>
  <si>
    <t>Día</t>
  </si>
  <si>
    <t>Codigo del equipo:</t>
  </si>
  <si>
    <t>Serie:</t>
  </si>
  <si>
    <t xml:space="preserve">Observaciones: </t>
  </si>
  <si>
    <t>Revisado por:</t>
  </si>
  <si>
    <t>Programación de mantenimiento</t>
  </si>
  <si>
    <t>Mantenimiento</t>
  </si>
  <si>
    <t>Descripción tarea de mantenimiento</t>
  </si>
  <si>
    <t>Tipo de Mtto</t>
  </si>
  <si>
    <t>Preventivo</t>
  </si>
  <si>
    <t>Descripción de la tarea</t>
  </si>
  <si>
    <t>Duración (Horas)</t>
  </si>
  <si>
    <t>Línea</t>
  </si>
  <si>
    <t>LSB</t>
  </si>
  <si>
    <t>Mesa de pulimento horizontal</t>
  </si>
  <si>
    <t>Sistema</t>
  </si>
  <si>
    <t>Item mantenible</t>
  </si>
  <si>
    <t>Transimisión</t>
  </si>
  <si>
    <t>SF-LSB-B1,4</t>
  </si>
  <si>
    <t>Control</t>
  </si>
  <si>
    <t>Observación</t>
  </si>
  <si>
    <t>Correctivo</t>
  </si>
  <si>
    <t>Torno paralelo</t>
  </si>
  <si>
    <t>Fablamp</t>
  </si>
  <si>
    <t>SF-LSB-B1,5</t>
  </si>
  <si>
    <t>Torno pequeño</t>
  </si>
  <si>
    <t>Latimaq</t>
  </si>
  <si>
    <t>CQ9332A</t>
  </si>
  <si>
    <t>SF-LSB-B1,1</t>
  </si>
  <si>
    <t>SF-LSB-B1,2</t>
  </si>
  <si>
    <t>Oficina 420</t>
  </si>
  <si>
    <t>Torno mediano</t>
  </si>
  <si>
    <t>IMOR</t>
  </si>
  <si>
    <t>Torno grande</t>
  </si>
  <si>
    <t>SF-LSB-B1,3</t>
  </si>
  <si>
    <t>14254-80 IP44</t>
  </si>
  <si>
    <t>Stanko</t>
  </si>
  <si>
    <t>Compresor</t>
  </si>
  <si>
    <t>Atlas Copco</t>
  </si>
  <si>
    <t>SF-WOP-C2</t>
  </si>
  <si>
    <t>API314373</t>
  </si>
  <si>
    <t>Linea de aire comprimido</t>
  </si>
  <si>
    <t>Tablero variador de velocidad  SF-LSB-B1,4-TVV</t>
  </si>
  <si>
    <t>Motor electrico SF-LSB-B1,5-M</t>
  </si>
  <si>
    <t>Caja de transmisión SF-LSB-B1,5-CT</t>
  </si>
  <si>
    <t>Motor de accionamiento SF-WOP-C2-MA</t>
  </si>
  <si>
    <t>Caja de control electrica SF-WOP-C2-CCE</t>
  </si>
  <si>
    <t>Compresor SF-WOP-C2-C</t>
  </si>
  <si>
    <t>Envejecimiento de aislaciones</t>
  </si>
  <si>
    <t>Mal cambio de velocidad</t>
  </si>
  <si>
    <t>Caja de control SF-LSB-B1,5-CCE</t>
  </si>
  <si>
    <t>Accionar, cambiar de velocidad de giro de la copa y avance del husillo. Se gradúa dependiendo del requerimiento y nivel de mecanizado que requiera el elemento. Hace parte de la bancada y está conectada a la línea de distribución eléctrica de 220V.</t>
  </si>
  <si>
    <t>Caida de una fase</t>
  </si>
  <si>
    <t>Analisis de vibraciones</t>
  </si>
  <si>
    <t>Exceso de ruido</t>
  </si>
  <si>
    <t>Daño de los contactores</t>
  </si>
  <si>
    <t>Cortocircuito</t>
  </si>
  <si>
    <t>Recalentamiento del compresor y el motor</t>
  </si>
  <si>
    <t>Alineación de ejes</t>
  </si>
  <si>
    <t>Refrigeración</t>
  </si>
  <si>
    <t>Compresión</t>
  </si>
  <si>
    <t>la valvula de entrada no cierra</t>
  </si>
  <si>
    <t>La succión de aire es pobre</t>
  </si>
  <si>
    <t>Linea de aire comprimido SF-SER-D8</t>
  </si>
  <si>
    <t>No hay alimentación completa de aire comprimido en el taller</t>
  </si>
  <si>
    <t>La tuberia tiene una fuga</t>
  </si>
  <si>
    <t>Reemplazo de contactores</t>
  </si>
  <si>
    <t>Movimiento intermitente</t>
  </si>
  <si>
    <t xml:space="preserve">Rodamientos atascados </t>
  </si>
  <si>
    <t xml:space="preserve">Exceso de vibración </t>
  </si>
  <si>
    <t>Prueba de ultrasonido</t>
  </si>
  <si>
    <t>Analisis de termografia</t>
  </si>
  <si>
    <t>Incomodida auditiva durante la operación</t>
  </si>
  <si>
    <t>Falta de tensión entre lineas</t>
  </si>
  <si>
    <t>Medición de tensión</t>
  </si>
  <si>
    <t>Medición de voltaje</t>
  </si>
  <si>
    <t>Desajuste de la copa</t>
  </si>
  <si>
    <t>Disparo de las protecciones</t>
  </si>
  <si>
    <t>Sobrevoltaje</t>
  </si>
  <si>
    <t>Humedad</t>
  </si>
  <si>
    <t>Sulfatación de las borneras</t>
  </si>
  <si>
    <t>Inestabilidad del motor</t>
  </si>
  <si>
    <t>Alojamiento del rodamiento desgastado</t>
  </si>
  <si>
    <t>Soldar nuevamente las barras y corrección de posición del estator</t>
  </si>
  <si>
    <t>Motor SF-LSB-B1,4-M</t>
  </si>
  <si>
    <t>Cambio de chumaseras y lubricación de rodamientos</t>
  </si>
  <si>
    <t>Reemplazo de aislaciones</t>
  </si>
  <si>
    <t>No hay suministro de corriente de alta tensión</t>
  </si>
  <si>
    <t>Obstrucción de los bornes</t>
  </si>
  <si>
    <t>Cambio de terminales</t>
  </si>
  <si>
    <t>No regula las condiciones de trabajo del equipo</t>
  </si>
  <si>
    <t xml:space="preserve">Proveer energía electrica a equipos de planta, que requieran un voltaje de 220V </t>
  </si>
  <si>
    <t>No provee energía electrica a los equipos de 220V</t>
  </si>
  <si>
    <t>No provee energía electrica a los equipos de 440V</t>
  </si>
  <si>
    <t>No comprime aire</t>
  </si>
  <si>
    <t>Criticidad</t>
  </si>
  <si>
    <t>Criterio de severidad</t>
  </si>
  <si>
    <t>Valoración</t>
  </si>
  <si>
    <t>Clasificación</t>
  </si>
  <si>
    <t xml:space="preserve">No se Activa el motor eléctrico de 12HP </t>
  </si>
  <si>
    <t>Mesa de pulimento horizontal SF-LSB-B1,4</t>
  </si>
  <si>
    <t>Rodillos de tracción SF-LSB-B1,4-RT</t>
  </si>
  <si>
    <t>Desbalanceo del motor</t>
  </si>
  <si>
    <t>Desalineación de acoplamiento</t>
  </si>
  <si>
    <t>Desequilibrio de elementos rotativos</t>
  </si>
  <si>
    <t>SKF</t>
  </si>
  <si>
    <t>Quema del motor</t>
  </si>
  <si>
    <t>Desbalanceo residual del rotor</t>
  </si>
  <si>
    <t>Engranajes en mal estado</t>
  </si>
  <si>
    <t>Desbalanceo de las barras por desvio del estator</t>
  </si>
  <si>
    <t>La vibación del motor desjustó el acople</t>
  </si>
  <si>
    <t>Revisón de amperaje</t>
  </si>
  <si>
    <t xml:space="preserve">Sobrecorriente </t>
  </si>
  <si>
    <t>Limpieza y lubricación de rodamientos</t>
  </si>
  <si>
    <t>Soldadura de las barras, alineación del rotor y ajuste</t>
  </si>
  <si>
    <t>Cambio de engranajes, limpieza y ajuste</t>
  </si>
  <si>
    <t>Lubricación de rodamientos</t>
  </si>
  <si>
    <t>Se quemo el relé de protección</t>
  </si>
  <si>
    <t>Cambio del relé e instalación</t>
  </si>
  <si>
    <t>Revisión de consumo de la máquina por exceso de energía y prevención de la máquina</t>
  </si>
  <si>
    <t>Sobre consumo</t>
  </si>
  <si>
    <t>Reemplazo del motor</t>
  </si>
  <si>
    <t>Limpieza y reemplazo de borneras</t>
  </si>
  <si>
    <t>FRECUENCIA DE INSPECCIONES PREDICTIVAS</t>
  </si>
  <si>
    <t>FACTOR DE COSTO ©</t>
  </si>
  <si>
    <t>FACTOR DE FALLA (F)</t>
  </si>
  <si>
    <t>FACTOR DE AJUSTE (A)</t>
  </si>
  <si>
    <t>FRECUENCIA DE MEDICION</t>
  </si>
  <si>
    <t>Periodicidad de mantenimiento</t>
  </si>
  <si>
    <t>Costo monitoreo total</t>
  </si>
  <si>
    <t>Costo monitoreo por Ítem Mantenible</t>
  </si>
  <si>
    <t>Predictivo</t>
  </si>
  <si>
    <t>Torno paralelo SF-LSB-B1,5</t>
  </si>
  <si>
    <t xml:space="preserve">No se Activa el motor eléctrico de 2HP </t>
  </si>
  <si>
    <t>Mal avance del husillo</t>
  </si>
  <si>
    <t>Engranajes desgastados</t>
  </si>
  <si>
    <t>La vibación del motor desjustó la copa</t>
  </si>
  <si>
    <t>Desajuste de engranajes</t>
  </si>
  <si>
    <t>Desajuste de la caja de transmisión</t>
  </si>
  <si>
    <t>Torno pequeño SF-LSB-B1,1</t>
  </si>
  <si>
    <t>Motor electrico SF-LSB-B1,2-ME</t>
  </si>
  <si>
    <t>Motor electrico SF-LSB-B1,1-ME</t>
  </si>
  <si>
    <t>Caja de transmisión SF-LSB-B1,1-CT</t>
  </si>
  <si>
    <t>Caja de control electrica  SF-LSB-B1,1-CCE</t>
  </si>
  <si>
    <t>Torno Mediano SF-LSB-B1,2</t>
  </si>
  <si>
    <t>Desajuste del tren engranajes</t>
  </si>
  <si>
    <t>Mal contacto entre engranajes de 1ra velocidad</t>
  </si>
  <si>
    <t>Intercambiador de calor de aire y aceite SF-WOP-C2-IAA</t>
  </si>
  <si>
    <t xml:space="preserve">El compresor enciende, pero no carga despues de un tiempo </t>
  </si>
  <si>
    <t xml:space="preserve">Tiene la valvula de entrada golpeada </t>
  </si>
  <si>
    <t>Esta despresurizado</t>
  </si>
  <si>
    <t>La salida de presión está por debajo de lo normal</t>
  </si>
  <si>
    <t>El compresor no descarga aire comprimido</t>
  </si>
  <si>
    <t>El intercambiador no regula la temperatura entre aire y aceite</t>
  </si>
  <si>
    <t>El aire y aceite no varian su temperatura dentro del intercambiador</t>
  </si>
  <si>
    <t>Las mangueras del secador  estan cristalizadas</t>
  </si>
  <si>
    <t xml:space="preserve">La valvula de salida presenta un golpe </t>
  </si>
  <si>
    <t>Tiene una fuga de aire comprimido</t>
  </si>
  <si>
    <t>La valvula de salida no abre, esta atascada</t>
  </si>
  <si>
    <t>No  distribuye aire comprimido</t>
  </si>
  <si>
    <t>La tuberia presenta una fuga</t>
  </si>
  <si>
    <t>Distribuir la cantidad de aire obtenido a 8.5 bar entre los componentes que requieren aire comprimido para su funcionamiento</t>
  </si>
  <si>
    <t>Motor eléctrico SF-LSB-B1,3-ME</t>
  </si>
  <si>
    <t>Caja de control electrica SF-LSB-B1,3-CCE</t>
  </si>
  <si>
    <t>Torno Grande SF-LSB-B1,3</t>
  </si>
  <si>
    <t>Activar el motor electrico de 15HP, regulando el accionamiento y detención del dispositivo. Esta conformado por una caja electrica de control, boton de accionamiento, parada de emergencia, cableado. Conectada a linea de 220V</t>
  </si>
  <si>
    <t>Bajo nivel de aceite</t>
  </si>
  <si>
    <t xml:space="preserve">Proveer energía electrica a equipos de planta, que requieran un voltaje de 440V </t>
  </si>
  <si>
    <t>Distribución Eléctrica</t>
  </si>
  <si>
    <t>Tablero de distribución electrica 220V SF-SER-D5</t>
  </si>
  <si>
    <t>SF-SER-D5 y SF-SER-D4</t>
  </si>
  <si>
    <t xml:space="preserve">Operador </t>
  </si>
  <si>
    <t>Operador</t>
  </si>
  <si>
    <t>SEGURIDAD INDUSTRIAL</t>
  </si>
  <si>
    <t>CONTROL DE CALIDAD DEL PRODUCTO TERMINADO</t>
  </si>
  <si>
    <t xml:space="preserve">TIEMPO PERDIDO EN PRODUCCION </t>
  </si>
  <si>
    <t>IMPACTO AMBIENTAL</t>
  </si>
  <si>
    <t xml:space="preserve">COSTOS DE MANTENIMIENTO     </t>
  </si>
  <si>
    <t>Probabilidad de falla</t>
  </si>
  <si>
    <t>No transmite potencia a los rodillos de tracción para girar las pistas externas de unidades LSB</t>
  </si>
  <si>
    <t>Activar el motor eléctrico de 12HP, regulando la velocidad de giro a una velocidad de 600RPM. Tiene un botón de detención en cada rodillo y conectada a línea de 220V.</t>
  </si>
  <si>
    <t xml:space="preserve">No transmitie potencia a la caja de transmisión </t>
  </si>
  <si>
    <t>Exceso de vibración</t>
  </si>
  <si>
    <t xml:space="preserve">No Transmite potencia a la caja de transmisión </t>
  </si>
  <si>
    <t>Excesos de vibración</t>
  </si>
  <si>
    <t xml:space="preserve">No se Activa el motor eléctrico  </t>
  </si>
  <si>
    <t>Activar el motor electrico de 4HP, regulando el accionamiento y detención del dispositivo. Conectada a linea de 220V</t>
  </si>
  <si>
    <t>Activar el motor electrico de 2HP, regulando el accionamiento y detención del dispositivo. Conectada a linea de 220V</t>
  </si>
  <si>
    <t>Compresor SF-WOP-C2</t>
  </si>
  <si>
    <t>Quema de algun ítem mantenible</t>
  </si>
  <si>
    <t>Regular la tempertura del equipo a 15°C y presión de 125psi. La refrigeración es por aire, requiere 230V, con una frecuencia de 50Hz y para la transmisión de potencia al ventilador de 0.54kw refrigerante 134A para su funcionamiento.</t>
  </si>
  <si>
    <t>Aumentar la presión del fluido a 125psi para enviar aire comprimido a elementos neumáticos del taller, se alimenta del accionamiento del motor eléctrico de 15kw y está conectado con él a través de un acople. Maneja un caudal de 43.8 L/s y tiene un peso de 420kg, requiere de un suministro de energía de 440V.</t>
  </si>
  <si>
    <t>No se Activa el motor eléctrico de 20HP</t>
  </si>
  <si>
    <t xml:space="preserve">No trasmite la potencia suficiente al compresor para que comprima aire a 125psi  </t>
  </si>
  <si>
    <t>Quema algún equipo</t>
  </si>
  <si>
    <t>Revisión o cambio del equipo</t>
  </si>
  <si>
    <t>Revisión</t>
  </si>
  <si>
    <t xml:space="preserve">Transmitir potencia del motor de 12HP a los rodillos de tracción para girar las pistas externas de  diametro 600mm-1420mm y maneja una velocidad de 600RPM. </t>
  </si>
  <si>
    <t xml:space="preserve">Transmitir la potencia del motor de 2HP a la caja de transmisión para girar elementos como cilindros, esferas y ejes, de 40mm hasta 200mm y maneja una velocidad promedio de 350RPM en primer velocidad. </t>
  </si>
  <si>
    <t xml:space="preserve">Transmitir potencia de 2HP a la caja de transmisión para girar elementos como cilindros, esferas y ejes, de 40mm hasta 200mm y maneja una velocidad promedio de 350RPM en primer velocidad. </t>
  </si>
  <si>
    <t xml:space="preserve">Transmitir 4HP de potencia del motor electrico a la caja de engranajes para girar pistas de los rodamientos de diametro de 400mm hasta 750mm de gran tamaño a una velocidad de 400RPM en primer velocidad, </t>
  </si>
  <si>
    <t xml:space="preserve"> Caja de engranajes SF-LSB-B1,2-CE</t>
  </si>
  <si>
    <t>Caja de control electrica  SF-LSB-B1,2-TEC</t>
  </si>
  <si>
    <t>Acople SF-WOP-C2-A</t>
  </si>
  <si>
    <t>Activar el motor eléctrico de 15KW y conectada a línea de 440V.</t>
  </si>
  <si>
    <t>Transmitir potencia de 15kw al compresor</t>
  </si>
  <si>
    <t>Transmitir potencia de 15HP para girar pistas externas de los rodamientos de gran tamaño a una velocidad de 350RPM,  caminos  diametro de 750mm hasta 1420mm</t>
  </si>
  <si>
    <t>No transmite potencia a la caja de engranajes</t>
  </si>
  <si>
    <t xml:space="preserve">	Caja de engranajes SF-LSB-B1,3-CE</t>
  </si>
  <si>
    <t>No se Activa el motor eléctrico</t>
  </si>
  <si>
    <t>Secador SF-WOP-C2-S</t>
  </si>
  <si>
    <t>Disparo de protecciones</t>
  </si>
  <si>
    <t xml:space="preserve">Reemplazo </t>
  </si>
  <si>
    <t>Reemplazo de tuberia</t>
  </si>
  <si>
    <t>Revisión y ajuste</t>
  </si>
  <si>
    <t>Reemplazo de valvula</t>
  </si>
  <si>
    <t>Reemplazo de mangueras y nivelación de aceite</t>
  </si>
  <si>
    <t>Mantenimiento  preventivo del intercambiador</t>
  </si>
  <si>
    <t>Acople SF-LSB-B1,4-A</t>
  </si>
  <si>
    <t>Tablero de distribución electrica 440V SF-SER-D4</t>
  </si>
  <si>
    <t>INTERVALO DE INSPECCIONES PREDICTIVAS/AÑO</t>
  </si>
  <si>
    <t>INTERVALO DE INSPECCIONES PREDICTIVAS /AÑO</t>
  </si>
  <si>
    <t>INTERVALO DE INSPECCIONES PREDICTIVAS / AÑO</t>
  </si>
  <si>
    <t>Total de ítems mantenibles</t>
  </si>
  <si>
    <t>Andrés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</si>
</sst>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[$$-409]* #,##0.00_ ;_-[$$-409]* \-#,##0.00\ ;_-[$$-409]* &quot;-&quot;??_ ;_-@_ 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8"/>
      <name val="Calibri"/>
      <family val="2"/>
      <scheme val="minor"/>
    </font>
    <font>
      <sz val="20"/>
      <name val="Calibri"/>
      <family val="2"/>
      <scheme val="minor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0"/>
      <color theme="0"/>
      <name val="Arial"/>
      <family val="2"/>
    </font>
    <font>
      <sz val="48"/>
      <color theme="1"/>
      <name val="Calibri"/>
      <family val="2"/>
      <scheme val="minor"/>
    </font>
    <font>
      <b/>
      <sz val="18"/>
      <color theme="0"/>
      <name val="Arial"/>
      <family val="2"/>
    </font>
    <font>
      <sz val="7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1"/>
    <xf numFmtId="0" fontId="4" fillId="0" borderId="0" xfId="1" applyFont="1"/>
    <xf numFmtId="0" fontId="10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64" fontId="20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5" fontId="28" fillId="0" borderId="1" xfId="0" applyNumberFormat="1" applyFont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5" borderId="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165" fontId="2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1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3CCCC"/>
      <color rgb="FF00CCFF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/><Relationship Id="rId2" Type="http://schemas.openxmlformats.org/officeDocument/2006/relationships/image" Target="../media/image7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110257</xdr:colOff>
      <xdr:row>0</xdr:row>
      <xdr:rowOff>127000</xdr:rowOff>
    </xdr:from>
    <xdr:to>
      <xdr:col>1</xdr:col>
      <xdr:colOff>664211</xdr:colOff>
      <xdr:row>4</xdr:row>
      <xdr:rowOff>207818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7" y="127000"/>
          <a:ext cx="1710809" cy="1166091"/>
        </a:xfrm>
        <a:prstGeom prst="rect">
          <a:avLst/>
        </a:prstGeom>
      </xdr:spPr>
    </xdr:pic>
    <xdr:clientData/>
  </xdr:twoCellAnchor>
  <xdr:twoCellAnchor editAs="oneCell">
    <xdr:from>
      <xdr:col>16</xdr:col>
      <xdr:colOff>802384</xdr:colOff>
      <xdr:row>5</xdr:row>
      <xdr:rowOff>77505</xdr:rowOff>
    </xdr:from>
    <xdr:to>
      <xdr:col>18</xdr:col>
      <xdr:colOff>293688</xdr:colOff>
      <xdr:row>10</xdr:row>
      <xdr:rowOff>362661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74217" y="1580338"/>
          <a:ext cx="3155784" cy="2262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110257</xdr:colOff>
      <xdr:row>0</xdr:row>
      <xdr:rowOff>127000</xdr:rowOff>
    </xdr:from>
    <xdr:to>
      <xdr:col>1</xdr:col>
      <xdr:colOff>816611</xdr:colOff>
      <xdr:row>4</xdr:row>
      <xdr:rowOff>207818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C473194-3445-4B49-94D4-F6775E7DC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7" y="127000"/>
          <a:ext cx="1716004" cy="1166668"/>
        </a:xfrm>
        <a:prstGeom prst="rect">
          <a:avLst/>
        </a:prstGeom>
      </xdr:spPr>
    </xdr:pic>
    <xdr:clientData/>
  </xdr:twoCellAnchor>
  <xdr:twoCellAnchor editAs="oneCell">
    <xdr:from>
      <xdr:col>16</xdr:col>
      <xdr:colOff>142874</xdr:colOff>
      <xdr:row>5</xdr:row>
      <xdr:rowOff>63500</xdr:rowOff>
    </xdr:from>
    <xdr:to>
      <xdr:col>18</xdr:col>
      <xdr:colOff>387349</xdr:colOff>
      <xdr:row>10</xdr:row>
      <xdr:rowOff>492125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920BF83C-6DA3-4633-A46A-A307F67FE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99" b="12715"/>
        <a:stretch/>
      </xdr:blipFill>
      <xdr:spPr>
        <a:xfrm>
          <a:off x="22637749" y="1539875"/>
          <a:ext cx="3921125" cy="201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110257</xdr:colOff>
      <xdr:row>0</xdr:row>
      <xdr:rowOff>127000</xdr:rowOff>
    </xdr:from>
    <xdr:to>
      <xdr:col>1</xdr:col>
      <xdr:colOff>816611</xdr:colOff>
      <xdr:row>4</xdr:row>
      <xdr:rowOff>207818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C9DA6E5-EDDA-448E-94D8-D4018A6B0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7" y="127000"/>
          <a:ext cx="1716004" cy="1166668"/>
        </a:xfrm>
        <a:prstGeom prst="rect">
          <a:avLst/>
        </a:prstGeom>
      </xdr:spPr>
    </xdr:pic>
    <xdr:clientData/>
  </xdr:twoCellAnchor>
  <xdr:twoCellAnchor editAs="oneCell">
    <xdr:from>
      <xdr:col>17</xdr:col>
      <xdr:colOff>571500</xdr:colOff>
      <xdr:row>5</xdr:row>
      <xdr:rowOff>47624</xdr:rowOff>
    </xdr:from>
    <xdr:to>
      <xdr:col>18</xdr:col>
      <xdr:colOff>130175</xdr:colOff>
      <xdr:row>10</xdr:row>
      <xdr:rowOff>503435</xdr:rowOff>
    </xdr:to>
    <xdr:pic>
      <xdr:nvPicPr>
        <xdr:cNvPr id="4" name="Picture 4" descr="A picture containing device, miller&#10;&#10;Description automatically generated">
          <a:extLst>
            <a:ext uri="{FF2B5EF4-FFF2-40B4-BE49-F238E27FC236}">
              <a16:creationId xmlns:a16="http://schemas.microsoft.com/office/drawing/2014/main" xmlns="" id="{DBD8FC02-F4B4-4C5B-B1EF-94620D4FB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25250" y="1523999"/>
          <a:ext cx="1714500" cy="20433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110257</xdr:colOff>
      <xdr:row>0</xdr:row>
      <xdr:rowOff>127000</xdr:rowOff>
    </xdr:from>
    <xdr:to>
      <xdr:col>1</xdr:col>
      <xdr:colOff>816611</xdr:colOff>
      <xdr:row>4</xdr:row>
      <xdr:rowOff>207818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7A9FDCF-C1AC-4079-A7DC-7C46A1063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7" y="127000"/>
          <a:ext cx="1716004" cy="1166668"/>
        </a:xfrm>
        <a:prstGeom prst="rect">
          <a:avLst/>
        </a:prstGeom>
      </xdr:spPr>
    </xdr:pic>
    <xdr:clientData/>
  </xdr:twoCellAnchor>
  <xdr:twoCellAnchor editAs="oneCell">
    <xdr:from>
      <xdr:col>17</xdr:col>
      <xdr:colOff>539749</xdr:colOff>
      <xdr:row>5</xdr:row>
      <xdr:rowOff>47625</xdr:rowOff>
    </xdr:from>
    <xdr:to>
      <xdr:col>18</xdr:col>
      <xdr:colOff>112712</xdr:colOff>
      <xdr:row>10</xdr:row>
      <xdr:rowOff>481781</xdr:rowOff>
    </xdr:to>
    <xdr:pic>
      <xdr:nvPicPr>
        <xdr:cNvPr id="4" name="Picture 6" descr="A picture containing tool, power saw, device, miller&#10;&#10;Description automatically generated">
          <a:extLst>
            <a:ext uri="{FF2B5EF4-FFF2-40B4-BE49-F238E27FC236}">
              <a16:creationId xmlns:a16="http://schemas.microsoft.com/office/drawing/2014/main" xmlns="" id="{891D1187-B4A0-4900-8382-F6AD9807C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499" y="1524000"/>
          <a:ext cx="1762125" cy="20216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110257</xdr:colOff>
      <xdr:row>0</xdr:row>
      <xdr:rowOff>127000</xdr:rowOff>
    </xdr:from>
    <xdr:to>
      <xdr:col>1</xdr:col>
      <xdr:colOff>816611</xdr:colOff>
      <xdr:row>4</xdr:row>
      <xdr:rowOff>207818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8450FDB-F55F-408D-9151-8A8C42483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7" y="127000"/>
          <a:ext cx="1716004" cy="1166668"/>
        </a:xfrm>
        <a:prstGeom prst="rect">
          <a:avLst/>
        </a:prstGeom>
      </xdr:spPr>
    </xdr:pic>
    <xdr:clientData/>
  </xdr:twoCellAnchor>
  <xdr:twoCellAnchor editAs="oneCell">
    <xdr:from>
      <xdr:col>17</xdr:col>
      <xdr:colOff>539749</xdr:colOff>
      <xdr:row>5</xdr:row>
      <xdr:rowOff>47625</xdr:rowOff>
    </xdr:from>
    <xdr:to>
      <xdr:col>18</xdr:col>
      <xdr:colOff>349248</xdr:colOff>
      <xdr:row>10</xdr:row>
      <xdr:rowOff>481781</xdr:rowOff>
    </xdr:to>
    <xdr:pic>
      <xdr:nvPicPr>
        <xdr:cNvPr id="3" name="Picture 6" descr="A picture containing tool, power saw, device, miller&#10;&#10;Description automatically generated">
          <a:extLst>
            <a:ext uri="{FF2B5EF4-FFF2-40B4-BE49-F238E27FC236}">
              <a16:creationId xmlns:a16="http://schemas.microsoft.com/office/drawing/2014/main" xmlns="" id="{0B7D556F-CD17-4AC2-925F-6A68B78D5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8299" y="1514475"/>
          <a:ext cx="1765300" cy="2021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110257</xdr:colOff>
      <xdr:row>0</xdr:row>
      <xdr:rowOff>127000</xdr:rowOff>
    </xdr:from>
    <xdr:to>
      <xdr:col>0</xdr:col>
      <xdr:colOff>1769111</xdr:colOff>
      <xdr:row>4</xdr:row>
      <xdr:rowOff>207818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A7A5930-D2E3-43E4-8A46-CF2550BF3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7" y="127000"/>
          <a:ext cx="1716004" cy="1166668"/>
        </a:xfrm>
        <a:prstGeom prst="rect">
          <a:avLst/>
        </a:prstGeom>
      </xdr:spPr>
    </xdr:pic>
    <xdr:clientData/>
  </xdr:twoCellAnchor>
  <xdr:twoCellAnchor editAs="oneCell">
    <xdr:from>
      <xdr:col>17</xdr:col>
      <xdr:colOff>587375</xdr:colOff>
      <xdr:row>5</xdr:row>
      <xdr:rowOff>107950</xdr:rowOff>
    </xdr:from>
    <xdr:to>
      <xdr:col>18</xdr:col>
      <xdr:colOff>1168400</xdr:colOff>
      <xdr:row>11</xdr:row>
      <xdr:rowOff>1612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32979BC5-25F9-4754-825D-AB3344800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97175" y="1606550"/>
          <a:ext cx="2511425" cy="28146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110257</xdr:colOff>
      <xdr:row>0</xdr:row>
      <xdr:rowOff>127000</xdr:rowOff>
    </xdr:from>
    <xdr:to>
      <xdr:col>1</xdr:col>
      <xdr:colOff>92711</xdr:colOff>
      <xdr:row>4</xdr:row>
      <xdr:rowOff>207818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376EFBF-023F-40D6-AC7E-925520704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7" y="127000"/>
          <a:ext cx="1716004" cy="1166668"/>
        </a:xfrm>
        <a:prstGeom prst="rect">
          <a:avLst/>
        </a:prstGeom>
      </xdr:spPr>
    </xdr:pic>
    <xdr:clientData/>
  </xdr:twoCellAnchor>
  <xdr:twoCellAnchor editAs="oneCell">
    <xdr:from>
      <xdr:col>13</xdr:col>
      <xdr:colOff>238125</xdr:colOff>
      <xdr:row>5</xdr:row>
      <xdr:rowOff>63500</xdr:rowOff>
    </xdr:from>
    <xdr:to>
      <xdr:col>14</xdr:col>
      <xdr:colOff>384174</xdr:colOff>
      <xdr:row>10</xdr:row>
      <xdr:rowOff>466457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2FEB4484-4D76-4B49-A2D0-765D1F126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08875" y="1539875"/>
          <a:ext cx="2508250" cy="1990457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381000</xdr:colOff>
      <xdr:row>5</xdr:row>
      <xdr:rowOff>47626</xdr:rowOff>
    </xdr:from>
    <xdr:to>
      <xdr:col>17</xdr:col>
      <xdr:colOff>1190625</xdr:colOff>
      <xdr:row>10</xdr:row>
      <xdr:rowOff>455809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44334EC5-4E5A-46BC-BB1F-1AD001260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3625" y="1524001"/>
          <a:ext cx="2714625" cy="1995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zoomScaleNormal="100" workbookViewId="0">
      <selection activeCell="I8" sqref="I8"/>
    </sheetView>
  </sheetViews>
  <sheetFormatPr baseColWidth="10" defaultColWidth="8.7109375" defaultRowHeight="12.75" x14ac:dyDescent="0.2"/>
  <cols>
    <col min="1" max="16384" width="8.7109375" style="7"/>
  </cols>
  <sheetData>
    <row r="2" spans="2:7" ht="26.25" x14ac:dyDescent="0.4">
      <c r="B2" s="8">
        <v>1</v>
      </c>
      <c r="C2" s="8"/>
      <c r="D2" s="8" t="s">
        <v>44</v>
      </c>
      <c r="G2" s="7" t="s">
        <v>93</v>
      </c>
    </row>
    <row r="3" spans="2:7" ht="26.25" x14ac:dyDescent="0.4">
      <c r="B3" s="8">
        <v>2</v>
      </c>
      <c r="C3" s="8"/>
      <c r="D3" s="8" t="s">
        <v>32</v>
      </c>
      <c r="G3" s="7" t="s">
        <v>94</v>
      </c>
    </row>
    <row r="4" spans="2:7" ht="26.25" x14ac:dyDescent="0.4">
      <c r="B4" s="8">
        <v>3</v>
      </c>
      <c r="C4" s="8"/>
      <c r="D4" s="8" t="s">
        <v>154</v>
      </c>
      <c r="G4" s="7" t="s">
        <v>43</v>
      </c>
    </row>
    <row r="5" spans="2:7" ht="26.25" x14ac:dyDescent="0.4">
      <c r="B5" s="8"/>
      <c r="C5" s="8"/>
      <c r="D5" s="8"/>
      <c r="G5" s="7" t="s">
        <v>76</v>
      </c>
    </row>
    <row r="6" spans="2:7" ht="26.25" x14ac:dyDescent="0.4">
      <c r="B6" s="8"/>
      <c r="C6" s="8"/>
      <c r="D6" s="8"/>
      <c r="G6" s="7" t="s">
        <v>134</v>
      </c>
    </row>
    <row r="7" spans="2:7" ht="26.25" x14ac:dyDescent="0.4">
      <c r="B7" s="8"/>
      <c r="C7" s="8"/>
      <c r="D7" s="8"/>
    </row>
  </sheetData>
  <pageMargins left="0.7" right="0.7" top="0.75" bottom="0.75" header="0.3" footer="0.3"/>
  <pageSetup paperSize="9" orientation="portrait" r:id="rId1"/>
  <headerFooter>
    <oddHeader>&amp;L&amp;"-,Bold"&amp;A&amp;R&amp;8&amp;P (&amp;N)</oddHeader>
    <oddFooter>&amp;L&amp;8&amp;D &amp;T&amp;R&amp;8&amp;F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="30" zoomScaleNormal="30" workbookViewId="0">
      <pane xSplit="8" ySplit="13" topLeftCell="P14" activePane="bottomRight" state="frozen"/>
      <selection pane="topRight" activeCell="I1" sqref="I1"/>
      <selection pane="bottomLeft" activeCell="A14" sqref="A14"/>
      <selection pane="bottomRight" activeCell="Z14" sqref="Z14"/>
    </sheetView>
  </sheetViews>
  <sheetFormatPr baseColWidth="10" defaultColWidth="9.140625" defaultRowHeight="15" x14ac:dyDescent="0.25"/>
  <cols>
    <col min="1" max="1" width="16.5703125" customWidth="1"/>
    <col min="2" max="2" width="23.42578125" customWidth="1"/>
    <col min="3" max="3" width="33.140625" customWidth="1"/>
    <col min="4" max="4" width="28.42578125" customWidth="1"/>
    <col min="5" max="5" width="30.140625" customWidth="1"/>
    <col min="6" max="6" width="32.85546875" customWidth="1"/>
    <col min="7" max="7" width="43.28515625" customWidth="1"/>
    <col min="8" max="8" width="41" customWidth="1"/>
    <col min="9" max="9" width="29.140625" customWidth="1"/>
    <col min="10" max="10" width="28.42578125" customWidth="1"/>
    <col min="11" max="11" width="40.28515625" customWidth="1"/>
    <col min="12" max="12" width="34.5703125" customWidth="1"/>
    <col min="13" max="13" width="33.42578125" style="1" customWidth="1"/>
    <col min="14" max="14" width="29.5703125" style="1" customWidth="1"/>
    <col min="15" max="15" width="26" style="1" customWidth="1"/>
    <col min="16" max="16" width="29.5703125" style="1" customWidth="1"/>
    <col min="17" max="17" width="23.42578125" style="1" customWidth="1"/>
    <col min="18" max="18" width="29.42578125" style="1" customWidth="1"/>
    <col min="19" max="19" width="25.28515625" customWidth="1"/>
    <col min="20" max="20" width="29.42578125" customWidth="1"/>
    <col min="21" max="21" width="46.5703125" customWidth="1"/>
    <col min="22" max="22" width="26.140625" customWidth="1"/>
    <col min="23" max="23" width="32.28515625" customWidth="1"/>
    <col min="24" max="24" width="24.140625" customWidth="1"/>
    <col min="25" max="25" width="21" style="2" customWidth="1"/>
    <col min="26" max="26" width="30.28515625" customWidth="1"/>
    <col min="27" max="27" width="24.28515625" style="1" customWidth="1"/>
    <col min="28" max="28" width="25.85546875" style="1" customWidth="1"/>
  </cols>
  <sheetData>
    <row r="1" spans="1:28" ht="21" x14ac:dyDescent="0.25">
      <c r="A1" s="85"/>
      <c r="B1" s="85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84" t="s">
        <v>151</v>
      </c>
      <c r="U1" s="84"/>
      <c r="V1" s="84"/>
      <c r="W1" s="84"/>
      <c r="X1" s="84"/>
      <c r="Y1" s="79" t="s">
        <v>28</v>
      </c>
      <c r="Z1" s="79"/>
      <c r="AA1" s="79"/>
      <c r="AB1" s="79"/>
    </row>
    <row r="2" spans="1:28" ht="21" x14ac:dyDescent="0.25">
      <c r="A2" s="85"/>
      <c r="B2" s="85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84"/>
      <c r="U2" s="84"/>
      <c r="V2" s="84"/>
      <c r="W2" s="84"/>
      <c r="X2" s="84"/>
      <c r="Y2" s="80"/>
      <c r="Z2" s="80"/>
      <c r="AA2" s="80"/>
      <c r="AB2" s="80"/>
    </row>
    <row r="3" spans="1:28" ht="21" x14ac:dyDescent="0.25">
      <c r="A3" s="85"/>
      <c r="B3" s="85"/>
      <c r="C3" s="59" t="s">
        <v>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84"/>
      <c r="U3" s="84"/>
      <c r="V3" s="84"/>
      <c r="W3" s="84"/>
      <c r="X3" s="84"/>
      <c r="Y3" s="80"/>
      <c r="Z3" s="80"/>
      <c r="AA3" s="80"/>
      <c r="AB3" s="80"/>
    </row>
    <row r="4" spans="1:28" ht="22.5" customHeight="1" x14ac:dyDescent="0.25">
      <c r="A4" s="85"/>
      <c r="B4" s="85"/>
      <c r="C4" s="60" t="s">
        <v>3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84"/>
      <c r="U4" s="84"/>
      <c r="V4" s="84"/>
      <c r="W4" s="84"/>
      <c r="X4" s="84"/>
      <c r="Y4" s="80"/>
      <c r="Z4" s="80"/>
      <c r="AA4" s="80"/>
      <c r="AB4" s="80"/>
    </row>
    <row r="5" spans="1:28" ht="30" customHeight="1" x14ac:dyDescent="0.25">
      <c r="A5" s="85"/>
      <c r="B5" s="85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84"/>
      <c r="U5" s="84"/>
      <c r="V5" s="84"/>
      <c r="W5" s="84"/>
      <c r="X5" s="84"/>
      <c r="Y5" s="80"/>
      <c r="Z5" s="80"/>
      <c r="AA5" s="80"/>
      <c r="AB5" s="80"/>
    </row>
    <row r="6" spans="1:28" ht="21" x14ac:dyDescent="0.25">
      <c r="A6" s="59" t="s">
        <v>4</v>
      </c>
      <c r="B6" s="59"/>
      <c r="C6" s="59" t="s">
        <v>247</v>
      </c>
      <c r="D6" s="59"/>
      <c r="E6" s="59"/>
      <c r="F6" s="59"/>
      <c r="G6" s="59"/>
      <c r="H6" s="59"/>
      <c r="I6" s="4" t="s">
        <v>27</v>
      </c>
      <c r="J6" s="61"/>
      <c r="K6" s="62"/>
      <c r="L6" s="62"/>
      <c r="M6" s="62"/>
      <c r="N6" s="62"/>
      <c r="O6" s="62"/>
      <c r="P6" s="63"/>
      <c r="Q6" s="64"/>
      <c r="R6" s="74"/>
      <c r="S6" s="68"/>
      <c r="T6" s="84"/>
      <c r="U6" s="84"/>
      <c r="V6" s="84"/>
      <c r="W6" s="84"/>
      <c r="X6" s="84"/>
      <c r="Y6" s="80"/>
      <c r="Z6" s="80"/>
      <c r="AA6" s="80"/>
      <c r="AB6" s="80"/>
    </row>
    <row r="7" spans="1:28" ht="42.95" customHeight="1" x14ac:dyDescent="0.25">
      <c r="A7" s="90" t="s">
        <v>5</v>
      </c>
      <c r="B7" s="4"/>
      <c r="C7" s="4"/>
      <c r="D7" s="4"/>
      <c r="E7" s="59"/>
      <c r="F7" s="59"/>
      <c r="G7" s="59"/>
      <c r="H7" s="59"/>
      <c r="I7" s="89" t="s">
        <v>22</v>
      </c>
      <c r="J7" s="66" t="s">
        <v>23</v>
      </c>
      <c r="K7" s="64"/>
      <c r="L7" s="59" t="s">
        <v>7</v>
      </c>
      <c r="M7" s="64"/>
      <c r="N7" s="66" t="s">
        <v>8</v>
      </c>
      <c r="O7" s="64"/>
      <c r="P7" s="68"/>
      <c r="Q7" s="75"/>
      <c r="R7" s="76"/>
      <c r="S7" s="77"/>
      <c r="T7" s="91" t="s">
        <v>246</v>
      </c>
      <c r="U7" s="91"/>
      <c r="V7" s="84">
        <v>4</v>
      </c>
      <c r="W7" s="84"/>
      <c r="X7" s="84"/>
      <c r="Y7" s="80"/>
      <c r="Z7" s="80"/>
      <c r="AA7" s="80"/>
      <c r="AB7" s="80"/>
    </row>
    <row r="8" spans="1:28" ht="33" customHeight="1" x14ac:dyDescent="0.25">
      <c r="A8" s="90"/>
      <c r="B8" s="4" t="s">
        <v>6</v>
      </c>
      <c r="C8" s="4" t="s">
        <v>7</v>
      </c>
      <c r="D8" s="4" t="s">
        <v>8</v>
      </c>
      <c r="E8" s="59"/>
      <c r="F8" s="59"/>
      <c r="G8" s="59"/>
      <c r="H8" s="59"/>
      <c r="I8" s="89"/>
      <c r="J8" s="67"/>
      <c r="K8" s="65"/>
      <c r="L8" s="59"/>
      <c r="M8" s="65"/>
      <c r="N8" s="67"/>
      <c r="O8" s="65"/>
      <c r="P8" s="69"/>
      <c r="Q8" s="75"/>
      <c r="R8" s="76"/>
      <c r="S8" s="77"/>
      <c r="T8" s="91"/>
      <c r="U8" s="91"/>
      <c r="V8" s="84"/>
      <c r="W8" s="84"/>
      <c r="X8" s="84"/>
      <c r="Y8" s="80"/>
      <c r="Z8" s="80"/>
      <c r="AA8" s="80"/>
      <c r="AB8" s="80"/>
    </row>
    <row r="9" spans="1:28" ht="21" customHeight="1" x14ac:dyDescent="0.25">
      <c r="A9" s="4" t="s">
        <v>9</v>
      </c>
      <c r="B9" s="59" t="s">
        <v>37</v>
      </c>
      <c r="C9" s="59"/>
      <c r="D9" s="59"/>
      <c r="E9" s="59"/>
      <c r="F9" s="59"/>
      <c r="G9" s="59"/>
      <c r="H9" s="59"/>
      <c r="I9" s="59" t="s">
        <v>24</v>
      </c>
      <c r="J9" s="59"/>
      <c r="K9" s="61" t="s">
        <v>41</v>
      </c>
      <c r="L9" s="62"/>
      <c r="M9" s="62"/>
      <c r="N9" s="62"/>
      <c r="O9" s="62"/>
      <c r="P9" s="63"/>
      <c r="Q9" s="75"/>
      <c r="R9" s="76"/>
      <c r="S9" s="77"/>
      <c r="T9" s="81" t="s">
        <v>152</v>
      </c>
      <c r="U9" s="82">
        <f>V7*W9</f>
        <v>400000</v>
      </c>
      <c r="V9" s="92" t="s">
        <v>153</v>
      </c>
      <c r="W9" s="83">
        <v>100000</v>
      </c>
      <c r="X9" s="83"/>
      <c r="Y9" s="80"/>
      <c r="Z9" s="80"/>
      <c r="AA9" s="80"/>
      <c r="AB9" s="80"/>
    </row>
    <row r="10" spans="1:28" ht="21" x14ac:dyDescent="0.25">
      <c r="A10" s="4" t="s">
        <v>10</v>
      </c>
      <c r="B10" s="59" t="s">
        <v>128</v>
      </c>
      <c r="C10" s="59"/>
      <c r="D10" s="59"/>
      <c r="E10" s="59"/>
      <c r="F10" s="59"/>
      <c r="G10" s="59"/>
      <c r="H10" s="59"/>
      <c r="I10" s="4" t="s">
        <v>25</v>
      </c>
      <c r="J10" s="61"/>
      <c r="K10" s="62"/>
      <c r="L10" s="62"/>
      <c r="M10" s="62"/>
      <c r="N10" s="62"/>
      <c r="O10" s="62"/>
      <c r="P10" s="63"/>
      <c r="Q10" s="75"/>
      <c r="R10" s="76"/>
      <c r="S10" s="77"/>
      <c r="T10" s="81"/>
      <c r="U10" s="82"/>
      <c r="V10" s="93"/>
      <c r="W10" s="83"/>
      <c r="X10" s="83"/>
      <c r="Y10" s="80"/>
      <c r="Z10" s="80"/>
      <c r="AA10" s="80"/>
      <c r="AB10" s="80"/>
    </row>
    <row r="11" spans="1:28" ht="69.75" customHeight="1" thickBot="1" x14ac:dyDescent="0.3">
      <c r="A11" s="3" t="s">
        <v>12</v>
      </c>
      <c r="B11" s="59"/>
      <c r="C11" s="59"/>
      <c r="D11" s="59"/>
      <c r="E11" s="59"/>
      <c r="F11" s="59"/>
      <c r="G11" s="59"/>
      <c r="H11" s="59"/>
      <c r="I11" s="4" t="s">
        <v>26</v>
      </c>
      <c r="J11" s="61"/>
      <c r="K11" s="62"/>
      <c r="L11" s="62"/>
      <c r="M11" s="62"/>
      <c r="N11" s="62"/>
      <c r="O11" s="62"/>
      <c r="P11" s="63"/>
      <c r="Q11" s="65"/>
      <c r="R11" s="78"/>
      <c r="S11" s="69"/>
      <c r="T11" s="81"/>
      <c r="U11" s="82"/>
      <c r="V11" s="94"/>
      <c r="W11" s="83"/>
      <c r="X11" s="83"/>
      <c r="Y11" s="71" t="s">
        <v>29</v>
      </c>
      <c r="Z11" s="71"/>
      <c r="AA11" s="71"/>
      <c r="AB11" s="71"/>
    </row>
    <row r="12" spans="1:28" ht="36" customHeight="1" x14ac:dyDescent="0.25">
      <c r="A12" s="87" t="s">
        <v>11</v>
      </c>
      <c r="B12" s="88"/>
      <c r="C12" s="88"/>
      <c r="D12" s="88"/>
      <c r="E12" s="88"/>
      <c r="F12" s="99" t="s">
        <v>15</v>
      </c>
      <c r="G12" s="100"/>
      <c r="H12" s="101"/>
      <c r="I12" s="95" t="s">
        <v>119</v>
      </c>
      <c r="J12" s="95"/>
      <c r="K12" s="95"/>
      <c r="L12" s="95"/>
      <c r="M12" s="95"/>
      <c r="N12" s="96" t="s">
        <v>120</v>
      </c>
      <c r="O12" s="97"/>
      <c r="P12" s="97"/>
      <c r="Q12" s="98"/>
      <c r="R12" s="72" t="s">
        <v>15</v>
      </c>
      <c r="S12" s="73"/>
      <c r="T12" s="86" t="s">
        <v>146</v>
      </c>
      <c r="U12" s="86"/>
      <c r="V12" s="86"/>
      <c r="W12" s="86"/>
      <c r="X12" s="86"/>
      <c r="Y12" s="70" t="s">
        <v>30</v>
      </c>
      <c r="Z12" s="70"/>
      <c r="AA12" s="70"/>
      <c r="AB12" s="70"/>
    </row>
    <row r="13" spans="1:28" ht="142.5" customHeight="1" x14ac:dyDescent="0.25">
      <c r="A13" s="9" t="s">
        <v>35</v>
      </c>
      <c r="B13" s="10" t="s">
        <v>13</v>
      </c>
      <c r="C13" s="10" t="s">
        <v>38</v>
      </c>
      <c r="D13" s="10" t="s">
        <v>14</v>
      </c>
      <c r="E13" s="10" t="s">
        <v>39</v>
      </c>
      <c r="F13" s="54" t="s">
        <v>16</v>
      </c>
      <c r="G13" s="54" t="s">
        <v>17</v>
      </c>
      <c r="H13" s="54" t="s">
        <v>18</v>
      </c>
      <c r="I13" s="27" t="s">
        <v>196</v>
      </c>
      <c r="J13" s="27" t="s">
        <v>199</v>
      </c>
      <c r="K13" s="27" t="s">
        <v>200</v>
      </c>
      <c r="L13" s="27" t="s">
        <v>198</v>
      </c>
      <c r="M13" s="27" t="s">
        <v>197</v>
      </c>
      <c r="N13" s="12" t="s">
        <v>201</v>
      </c>
      <c r="O13" s="12" t="s">
        <v>21</v>
      </c>
      <c r="P13" s="12" t="s">
        <v>121</v>
      </c>
      <c r="Q13" s="12" t="s">
        <v>118</v>
      </c>
      <c r="R13" s="13" t="s">
        <v>19</v>
      </c>
      <c r="S13" s="26" t="s">
        <v>20</v>
      </c>
      <c r="T13" s="22" t="s">
        <v>147</v>
      </c>
      <c r="U13" s="22" t="s">
        <v>148</v>
      </c>
      <c r="V13" s="22" t="s">
        <v>149</v>
      </c>
      <c r="W13" s="14" t="s">
        <v>243</v>
      </c>
      <c r="X13" s="16" t="s">
        <v>150</v>
      </c>
      <c r="Y13" s="25" t="s">
        <v>31</v>
      </c>
      <c r="Z13" s="53" t="s">
        <v>33</v>
      </c>
      <c r="AA13" s="10" t="s">
        <v>34</v>
      </c>
      <c r="AB13" s="10" t="s">
        <v>194</v>
      </c>
    </row>
    <row r="14" spans="1:28" ht="131.1" customHeight="1" x14ac:dyDescent="0.25">
      <c r="A14" s="102" t="s">
        <v>36</v>
      </c>
      <c r="B14" s="107" t="s">
        <v>123</v>
      </c>
      <c r="C14" s="89" t="s">
        <v>40</v>
      </c>
      <c r="D14" s="102" t="s">
        <v>220</v>
      </c>
      <c r="E14" s="102" t="s">
        <v>107</v>
      </c>
      <c r="F14" s="106" t="s">
        <v>202</v>
      </c>
      <c r="G14" s="89" t="s">
        <v>77</v>
      </c>
      <c r="H14" s="36" t="s">
        <v>95</v>
      </c>
      <c r="I14" s="45">
        <v>2</v>
      </c>
      <c r="J14" s="45">
        <v>1</v>
      </c>
      <c r="K14" s="45">
        <v>1</v>
      </c>
      <c r="L14" s="45">
        <v>2</v>
      </c>
      <c r="M14" s="45">
        <v>1</v>
      </c>
      <c r="N14" s="45">
        <v>1</v>
      </c>
      <c r="O14" s="46">
        <f>(I14*0.25)+(J14*0.2)+(K14*0.1)+(L14*0.25)+(M14*0.2)</f>
        <v>1.4999999999999998</v>
      </c>
      <c r="P14" s="46">
        <f>O14*N14</f>
        <v>1.4999999999999998</v>
      </c>
      <c r="Q14" s="45" t="str">
        <f>IF(P14&lt;=3,"C",IF(P14&lt;=6,"B",IF(P14&gt;=6.1,"A")))</f>
        <v>C</v>
      </c>
      <c r="R14" s="39" t="s">
        <v>91</v>
      </c>
      <c r="S14" s="39" t="s">
        <v>93</v>
      </c>
      <c r="T14" s="56">
        <f>$W$9/IF(L14=1,"500000",IF(L14=2,"1500000",IF(L14=3,"1550000")))</f>
        <v>6.6666666666666666E-2</v>
      </c>
      <c r="U14" s="40" t="str">
        <f>IF(N14=1,"0,2",IF(N14=2,"0,3",IF(N14=3,"1",)))</f>
        <v>0,2</v>
      </c>
      <c r="V14" s="57">
        <f>-LN(1-EXP(-IF(N14=1,"0,2",IF(N14=2,"0,3",IF(N14=3,"1")))))</f>
        <v>1.7077718009705196</v>
      </c>
      <c r="W14" s="58">
        <f>(1/(T14*U14*V14))/12</f>
        <v>3.6597395486025426</v>
      </c>
      <c r="X14" s="55" t="str">
        <f>IF(W14&lt;4,"TRIMESTRAL",IF(W14&gt;=4,"MENSUAL"))</f>
        <v>TRIMESTRAL</v>
      </c>
      <c r="Y14" s="41" t="s">
        <v>32</v>
      </c>
      <c r="Z14" s="39" t="s">
        <v>136</v>
      </c>
      <c r="AA14" s="47">
        <v>1</v>
      </c>
      <c r="AB14" s="47">
        <v>1</v>
      </c>
    </row>
    <row r="15" spans="1:28" ht="165" customHeight="1" x14ac:dyDescent="0.25">
      <c r="A15" s="102"/>
      <c r="B15" s="107"/>
      <c r="C15" s="89"/>
      <c r="D15" s="102"/>
      <c r="E15" s="102"/>
      <c r="F15" s="106"/>
      <c r="G15" s="89"/>
      <c r="H15" s="36" t="s">
        <v>127</v>
      </c>
      <c r="I15" s="45">
        <v>3</v>
      </c>
      <c r="J15" s="45">
        <v>1</v>
      </c>
      <c r="K15" s="45">
        <v>1</v>
      </c>
      <c r="L15" s="45">
        <v>2</v>
      </c>
      <c r="M15" s="45">
        <v>3</v>
      </c>
      <c r="N15" s="45">
        <v>1</v>
      </c>
      <c r="O15" s="46">
        <f t="shared" ref="O15:O24" si="0">(I15*0.25)+(J15*0.2)+(K15*0.1)+(L15*0.25)+(M15*0.2)</f>
        <v>2.1500000000000004</v>
      </c>
      <c r="P15" s="46">
        <f t="shared" ref="P15:P24" si="1">O15*N15</f>
        <v>2.1500000000000004</v>
      </c>
      <c r="Q15" s="45" t="str">
        <f t="shared" ref="Q15:Q24" si="2">IF(P15&lt;=3,"C",IF(P15&lt;=6,"B",IF(P15&gt;=6.1,"A")))</f>
        <v>C</v>
      </c>
      <c r="R15" s="39" t="s">
        <v>130</v>
      </c>
      <c r="S15" s="39" t="s">
        <v>93</v>
      </c>
      <c r="T15" s="56">
        <f t="shared" ref="T15:T24" si="3">$W$9/IF(L15=1,"500000",IF(L15=2,"1500000",IF(L15=3,"1550000")))</f>
        <v>6.6666666666666666E-2</v>
      </c>
      <c r="U15" s="40" t="str">
        <f t="shared" ref="U15:U24" si="4">IF(N15=1,"0,2",IF(N15=2,"0,3",IF(N15=3,"1",)))</f>
        <v>0,2</v>
      </c>
      <c r="V15" s="57">
        <f t="shared" ref="V15:V24" si="5">-LN(1-EXP(-IF(N15=1,"0,2",IF(N15=2,"0,3",IF(N15=3,"1")))))</f>
        <v>1.7077718009705196</v>
      </c>
      <c r="W15" s="58">
        <f t="shared" ref="W15:W24" si="6">(1/(T15*U15*V15))/12</f>
        <v>3.6597395486025426</v>
      </c>
      <c r="X15" s="55" t="str">
        <f t="shared" ref="X15:X24" si="7">IF(W15&lt;4,"TRIMESTRAL",IF(W15&gt;=4,"MENSUAL"))</f>
        <v>TRIMESTRAL</v>
      </c>
      <c r="Y15" s="41" t="s">
        <v>32</v>
      </c>
      <c r="Z15" s="39" t="s">
        <v>137</v>
      </c>
      <c r="AA15" s="47">
        <v>1</v>
      </c>
      <c r="AB15" s="47">
        <v>1</v>
      </c>
    </row>
    <row r="16" spans="1:28" ht="113.1" customHeight="1" x14ac:dyDescent="0.25">
      <c r="A16" s="102"/>
      <c r="B16" s="107"/>
      <c r="C16" s="89"/>
      <c r="D16" s="102"/>
      <c r="E16" s="109" t="s">
        <v>241</v>
      </c>
      <c r="F16" s="106"/>
      <c r="G16" s="89" t="s">
        <v>205</v>
      </c>
      <c r="H16" s="36" t="s">
        <v>104</v>
      </c>
      <c r="I16" s="45">
        <v>3</v>
      </c>
      <c r="J16" s="45">
        <v>1</v>
      </c>
      <c r="K16" s="45">
        <v>1</v>
      </c>
      <c r="L16" s="45">
        <v>3</v>
      </c>
      <c r="M16" s="45">
        <v>3</v>
      </c>
      <c r="N16" s="45">
        <v>1</v>
      </c>
      <c r="O16" s="46">
        <f t="shared" si="0"/>
        <v>2.4000000000000004</v>
      </c>
      <c r="P16" s="46">
        <f t="shared" si="1"/>
        <v>2.4000000000000004</v>
      </c>
      <c r="Q16" s="45" t="str">
        <f t="shared" si="2"/>
        <v>C</v>
      </c>
      <c r="R16" s="39" t="s">
        <v>105</v>
      </c>
      <c r="S16" s="41" t="s">
        <v>76</v>
      </c>
      <c r="T16" s="56">
        <f t="shared" si="3"/>
        <v>6.4516129032258063E-2</v>
      </c>
      <c r="U16" s="40" t="str">
        <f t="shared" si="4"/>
        <v>0,2</v>
      </c>
      <c r="V16" s="57">
        <f t="shared" si="5"/>
        <v>1.7077718009705196</v>
      </c>
      <c r="W16" s="58">
        <f t="shared" si="6"/>
        <v>3.7817308668892937</v>
      </c>
      <c r="X16" s="55" t="str">
        <f t="shared" si="7"/>
        <v>TRIMESTRAL</v>
      </c>
      <c r="Y16" s="41" t="s">
        <v>32</v>
      </c>
      <c r="Z16" s="39" t="s">
        <v>108</v>
      </c>
      <c r="AA16" s="47">
        <v>1</v>
      </c>
      <c r="AB16" s="47">
        <v>1</v>
      </c>
    </row>
    <row r="17" spans="1:28" ht="123" customHeight="1" x14ac:dyDescent="0.25">
      <c r="A17" s="102"/>
      <c r="B17" s="107"/>
      <c r="C17" s="89"/>
      <c r="D17" s="102"/>
      <c r="E17" s="110"/>
      <c r="F17" s="106"/>
      <c r="G17" s="89"/>
      <c r="H17" s="36" t="s">
        <v>126</v>
      </c>
      <c r="I17" s="45">
        <v>1</v>
      </c>
      <c r="J17" s="45">
        <v>1</v>
      </c>
      <c r="K17" s="45">
        <v>3</v>
      </c>
      <c r="L17" s="45">
        <v>3</v>
      </c>
      <c r="M17" s="45">
        <v>1</v>
      </c>
      <c r="N17" s="45">
        <v>1</v>
      </c>
      <c r="O17" s="46">
        <f t="shared" si="0"/>
        <v>1.7</v>
      </c>
      <c r="P17" s="46">
        <f t="shared" si="1"/>
        <v>1.7</v>
      </c>
      <c r="Q17" s="45" t="str">
        <f t="shared" si="2"/>
        <v>C</v>
      </c>
      <c r="R17" s="39" t="s">
        <v>133</v>
      </c>
      <c r="S17" s="41" t="s">
        <v>76</v>
      </c>
      <c r="T17" s="56">
        <f t="shared" si="3"/>
        <v>6.4516129032258063E-2</v>
      </c>
      <c r="U17" s="40" t="str">
        <f t="shared" si="4"/>
        <v>0,2</v>
      </c>
      <c r="V17" s="57">
        <f t="shared" si="5"/>
        <v>1.7077718009705196</v>
      </c>
      <c r="W17" s="58">
        <f t="shared" si="6"/>
        <v>3.7817308668892937</v>
      </c>
      <c r="X17" s="55" t="str">
        <f t="shared" si="7"/>
        <v>TRIMESTRAL</v>
      </c>
      <c r="Y17" s="41" t="s">
        <v>32</v>
      </c>
      <c r="Z17" s="39" t="s">
        <v>81</v>
      </c>
      <c r="AA17" s="47">
        <v>1</v>
      </c>
      <c r="AB17" s="47">
        <v>1</v>
      </c>
    </row>
    <row r="18" spans="1:28" ht="192.95" customHeight="1" x14ac:dyDescent="0.25">
      <c r="A18" s="102"/>
      <c r="B18" s="107"/>
      <c r="C18" s="89"/>
      <c r="D18" s="102"/>
      <c r="E18" s="32" t="s">
        <v>124</v>
      </c>
      <c r="F18" s="106"/>
      <c r="G18" s="89"/>
      <c r="H18" s="34" t="s">
        <v>125</v>
      </c>
      <c r="I18" s="45">
        <v>1</v>
      </c>
      <c r="J18" s="45">
        <v>1</v>
      </c>
      <c r="K18" s="45">
        <v>3</v>
      </c>
      <c r="L18" s="45">
        <v>3</v>
      </c>
      <c r="M18" s="45">
        <v>3</v>
      </c>
      <c r="N18" s="45">
        <v>1</v>
      </c>
      <c r="O18" s="46">
        <f t="shared" si="0"/>
        <v>2.1</v>
      </c>
      <c r="P18" s="46">
        <f t="shared" si="1"/>
        <v>2.1</v>
      </c>
      <c r="Q18" s="45" t="str">
        <f t="shared" si="2"/>
        <v>C</v>
      </c>
      <c r="R18" s="41" t="s">
        <v>132</v>
      </c>
      <c r="S18" s="41" t="s">
        <v>76</v>
      </c>
      <c r="T18" s="56">
        <f t="shared" si="3"/>
        <v>6.4516129032258063E-2</v>
      </c>
      <c r="U18" s="40" t="str">
        <f t="shared" si="4"/>
        <v>0,2</v>
      </c>
      <c r="V18" s="57">
        <f t="shared" si="5"/>
        <v>1.7077718009705196</v>
      </c>
      <c r="W18" s="58">
        <f t="shared" si="6"/>
        <v>3.7817308668892937</v>
      </c>
      <c r="X18" s="55" t="str">
        <f t="shared" si="7"/>
        <v>TRIMESTRAL</v>
      </c>
      <c r="Y18" s="41" t="s">
        <v>32</v>
      </c>
      <c r="Z18" s="39" t="s">
        <v>106</v>
      </c>
      <c r="AA18" s="47">
        <v>1</v>
      </c>
      <c r="AB18" s="47">
        <v>1</v>
      </c>
    </row>
    <row r="19" spans="1:28" s="2" customFormat="1" ht="72" customHeight="1" x14ac:dyDescent="0.25">
      <c r="A19" s="102"/>
      <c r="B19" s="107"/>
      <c r="C19" s="102" t="s">
        <v>42</v>
      </c>
      <c r="D19" s="108" t="s">
        <v>203</v>
      </c>
      <c r="E19" s="102" t="s">
        <v>65</v>
      </c>
      <c r="F19" s="102" t="s">
        <v>122</v>
      </c>
      <c r="G19" s="103" t="s">
        <v>75</v>
      </c>
      <c r="H19" s="34" t="s">
        <v>96</v>
      </c>
      <c r="I19" s="45">
        <v>1</v>
      </c>
      <c r="J19" s="45">
        <v>1</v>
      </c>
      <c r="K19" s="45">
        <v>1</v>
      </c>
      <c r="L19" s="45">
        <v>3</v>
      </c>
      <c r="M19" s="45">
        <v>1</v>
      </c>
      <c r="N19" s="45">
        <v>1</v>
      </c>
      <c r="O19" s="46">
        <f t="shared" si="0"/>
        <v>1.5</v>
      </c>
      <c r="P19" s="46">
        <f t="shared" si="1"/>
        <v>1.5</v>
      </c>
      <c r="Q19" s="45" t="str">
        <f t="shared" si="2"/>
        <v>C</v>
      </c>
      <c r="R19" s="39" t="s">
        <v>71</v>
      </c>
      <c r="S19" s="39" t="s">
        <v>97</v>
      </c>
      <c r="T19" s="56">
        <f t="shared" si="3"/>
        <v>6.4516129032258063E-2</v>
      </c>
      <c r="U19" s="40" t="str">
        <f t="shared" si="4"/>
        <v>0,2</v>
      </c>
      <c r="V19" s="57">
        <f t="shared" si="5"/>
        <v>1.7077718009705196</v>
      </c>
      <c r="W19" s="58">
        <f t="shared" si="6"/>
        <v>3.7817308668892937</v>
      </c>
      <c r="X19" s="55" t="str">
        <f t="shared" si="7"/>
        <v>TRIMESTRAL</v>
      </c>
      <c r="Y19" s="41" t="s">
        <v>32</v>
      </c>
      <c r="Z19" s="39" t="s">
        <v>109</v>
      </c>
      <c r="AA19" s="47">
        <v>1</v>
      </c>
      <c r="AB19" s="47">
        <v>1</v>
      </c>
    </row>
    <row r="20" spans="1:28" ht="95.45" customHeight="1" x14ac:dyDescent="0.25">
      <c r="A20" s="102"/>
      <c r="B20" s="107"/>
      <c r="C20" s="102"/>
      <c r="D20" s="108"/>
      <c r="E20" s="102"/>
      <c r="F20" s="102"/>
      <c r="G20" s="104"/>
      <c r="H20" s="36" t="s">
        <v>100</v>
      </c>
      <c r="I20" s="45">
        <v>1</v>
      </c>
      <c r="J20" s="45">
        <v>1</v>
      </c>
      <c r="K20" s="45">
        <v>1</v>
      </c>
      <c r="L20" s="45">
        <v>1</v>
      </c>
      <c r="M20" s="45">
        <v>1</v>
      </c>
      <c r="N20" s="45">
        <v>1</v>
      </c>
      <c r="O20" s="46">
        <f t="shared" si="0"/>
        <v>1</v>
      </c>
      <c r="P20" s="46">
        <f t="shared" si="1"/>
        <v>1</v>
      </c>
      <c r="Q20" s="45" t="str">
        <f t="shared" si="2"/>
        <v>C</v>
      </c>
      <c r="R20" s="39" t="s">
        <v>140</v>
      </c>
      <c r="S20" s="39" t="s">
        <v>98</v>
      </c>
      <c r="T20" s="56">
        <f t="shared" si="3"/>
        <v>0.2</v>
      </c>
      <c r="U20" s="40" t="str">
        <f t="shared" si="4"/>
        <v>0,2</v>
      </c>
      <c r="V20" s="57">
        <f t="shared" si="5"/>
        <v>1.7077718009705196</v>
      </c>
      <c r="W20" s="58">
        <f t="shared" si="6"/>
        <v>1.2199131828675138</v>
      </c>
      <c r="X20" s="55" t="str">
        <f t="shared" si="7"/>
        <v>TRIMESTRAL</v>
      </c>
      <c r="Y20" s="41" t="s">
        <v>32</v>
      </c>
      <c r="Z20" s="39" t="s">
        <v>141</v>
      </c>
      <c r="AA20" s="47">
        <v>1</v>
      </c>
      <c r="AB20" s="47">
        <v>1</v>
      </c>
    </row>
    <row r="21" spans="1:28" ht="116.1" customHeight="1" x14ac:dyDescent="0.25">
      <c r="A21" s="102"/>
      <c r="B21" s="107"/>
      <c r="C21" s="102"/>
      <c r="D21" s="108"/>
      <c r="E21" s="102"/>
      <c r="F21" s="102"/>
      <c r="G21" s="104"/>
      <c r="H21" s="34" t="s">
        <v>110</v>
      </c>
      <c r="I21" s="45">
        <v>1</v>
      </c>
      <c r="J21" s="45">
        <v>1</v>
      </c>
      <c r="K21" s="45">
        <v>1</v>
      </c>
      <c r="L21" s="45">
        <v>3</v>
      </c>
      <c r="M21" s="45">
        <v>1</v>
      </c>
      <c r="N21" s="45">
        <v>1</v>
      </c>
      <c r="O21" s="46">
        <f t="shared" si="0"/>
        <v>1.5</v>
      </c>
      <c r="P21" s="46">
        <f t="shared" si="1"/>
        <v>1.5</v>
      </c>
      <c r="Q21" s="45" t="str">
        <f t="shared" si="2"/>
        <v>C</v>
      </c>
      <c r="R21" s="39" t="s">
        <v>102</v>
      </c>
      <c r="S21" s="39" t="s">
        <v>134</v>
      </c>
      <c r="T21" s="56">
        <f t="shared" si="3"/>
        <v>6.4516129032258063E-2</v>
      </c>
      <c r="U21" s="40" t="str">
        <f t="shared" si="4"/>
        <v>0,2</v>
      </c>
      <c r="V21" s="57">
        <f t="shared" si="5"/>
        <v>1.7077718009705196</v>
      </c>
      <c r="W21" s="58">
        <f t="shared" si="6"/>
        <v>3.7817308668892937</v>
      </c>
      <c r="X21" s="55" t="str">
        <f t="shared" si="7"/>
        <v>TRIMESTRAL</v>
      </c>
      <c r="Y21" s="41" t="s">
        <v>32</v>
      </c>
      <c r="Z21" s="39" t="s">
        <v>112</v>
      </c>
      <c r="AA21" s="47">
        <v>1</v>
      </c>
      <c r="AB21" s="47">
        <v>1</v>
      </c>
    </row>
    <row r="22" spans="1:28" ht="101.1" customHeight="1" x14ac:dyDescent="0.25">
      <c r="A22" s="102"/>
      <c r="B22" s="107"/>
      <c r="C22" s="102"/>
      <c r="D22" s="108"/>
      <c r="E22" s="102"/>
      <c r="F22" s="102"/>
      <c r="G22" s="104"/>
      <c r="H22" s="34" t="s">
        <v>111</v>
      </c>
      <c r="I22" s="45">
        <v>1</v>
      </c>
      <c r="J22" s="45">
        <v>1</v>
      </c>
      <c r="K22" s="45">
        <v>3</v>
      </c>
      <c r="L22" s="45">
        <v>2</v>
      </c>
      <c r="M22" s="45">
        <v>1</v>
      </c>
      <c r="N22" s="45">
        <v>1</v>
      </c>
      <c r="O22" s="46">
        <f t="shared" si="0"/>
        <v>1.45</v>
      </c>
      <c r="P22" s="46">
        <f t="shared" si="1"/>
        <v>1.45</v>
      </c>
      <c r="Q22" s="45" t="str">
        <f t="shared" si="2"/>
        <v>C</v>
      </c>
      <c r="R22" s="39" t="s">
        <v>103</v>
      </c>
      <c r="S22" s="39" t="s">
        <v>43</v>
      </c>
      <c r="T22" s="56">
        <f t="shared" si="3"/>
        <v>6.6666666666666666E-2</v>
      </c>
      <c r="U22" s="40" t="str">
        <f t="shared" si="4"/>
        <v>0,2</v>
      </c>
      <c r="V22" s="57">
        <f t="shared" si="5"/>
        <v>1.7077718009705196</v>
      </c>
      <c r="W22" s="58">
        <f t="shared" si="6"/>
        <v>3.6597395486025426</v>
      </c>
      <c r="X22" s="55" t="str">
        <f t="shared" si="7"/>
        <v>TRIMESTRAL</v>
      </c>
      <c r="Y22" s="41" t="s">
        <v>32</v>
      </c>
      <c r="Z22" s="39" t="s">
        <v>145</v>
      </c>
      <c r="AA22" s="47">
        <v>1</v>
      </c>
      <c r="AB22" s="47">
        <v>1</v>
      </c>
    </row>
    <row r="23" spans="1:28" ht="99.75" customHeight="1" x14ac:dyDescent="0.25">
      <c r="A23" s="102"/>
      <c r="B23" s="107"/>
      <c r="C23" s="102"/>
      <c r="D23" s="108"/>
      <c r="E23" s="102"/>
      <c r="F23" s="102"/>
      <c r="G23" s="104"/>
      <c r="H23" s="34" t="s">
        <v>78</v>
      </c>
      <c r="I23" s="45">
        <v>1</v>
      </c>
      <c r="J23" s="45">
        <v>1</v>
      </c>
      <c r="K23" s="45">
        <v>3</v>
      </c>
      <c r="L23" s="45">
        <v>3</v>
      </c>
      <c r="M23" s="45">
        <v>1</v>
      </c>
      <c r="N23" s="45">
        <v>1</v>
      </c>
      <c r="O23" s="46">
        <f t="shared" si="0"/>
        <v>1.7</v>
      </c>
      <c r="P23" s="46">
        <f t="shared" si="1"/>
        <v>1.7</v>
      </c>
      <c r="Q23" s="45" t="str">
        <f t="shared" si="2"/>
        <v>C</v>
      </c>
      <c r="R23" s="39" t="s">
        <v>135</v>
      </c>
      <c r="S23" s="39" t="s">
        <v>134</v>
      </c>
      <c r="T23" s="56">
        <f t="shared" si="3"/>
        <v>6.4516129032258063E-2</v>
      </c>
      <c r="U23" s="40" t="str">
        <f t="shared" si="4"/>
        <v>0,2</v>
      </c>
      <c r="V23" s="57">
        <f t="shared" si="5"/>
        <v>1.7077718009705196</v>
      </c>
      <c r="W23" s="58">
        <f t="shared" si="6"/>
        <v>3.7817308668892937</v>
      </c>
      <c r="X23" s="55" t="str">
        <f t="shared" si="7"/>
        <v>TRIMESTRAL</v>
      </c>
      <c r="Y23" s="41" t="s">
        <v>32</v>
      </c>
      <c r="Z23" s="39" t="s">
        <v>89</v>
      </c>
      <c r="AA23" s="47">
        <v>1</v>
      </c>
      <c r="AB23" s="47">
        <v>1</v>
      </c>
    </row>
    <row r="24" spans="1:28" ht="96.75" customHeight="1" x14ac:dyDescent="0.25">
      <c r="A24" s="102"/>
      <c r="B24" s="107"/>
      <c r="C24" s="102"/>
      <c r="D24" s="108"/>
      <c r="E24" s="102"/>
      <c r="F24" s="102"/>
      <c r="G24" s="105"/>
      <c r="H24" s="36" t="s">
        <v>129</v>
      </c>
      <c r="I24" s="45">
        <v>1</v>
      </c>
      <c r="J24" s="45">
        <v>2</v>
      </c>
      <c r="K24" s="45">
        <v>3</v>
      </c>
      <c r="L24" s="45">
        <v>3</v>
      </c>
      <c r="M24" s="45">
        <v>3</v>
      </c>
      <c r="N24" s="45">
        <v>1</v>
      </c>
      <c r="O24" s="46">
        <f t="shared" si="0"/>
        <v>2.3000000000000003</v>
      </c>
      <c r="P24" s="46">
        <f t="shared" si="1"/>
        <v>2.3000000000000003</v>
      </c>
      <c r="Q24" s="45" t="str">
        <f t="shared" si="2"/>
        <v>C</v>
      </c>
      <c r="R24" s="39" t="s">
        <v>143</v>
      </c>
      <c r="S24" s="39" t="s">
        <v>134</v>
      </c>
      <c r="T24" s="56">
        <f t="shared" si="3"/>
        <v>6.4516129032258063E-2</v>
      </c>
      <c r="U24" s="40" t="str">
        <f t="shared" si="4"/>
        <v>0,2</v>
      </c>
      <c r="V24" s="57">
        <f t="shared" si="5"/>
        <v>1.7077718009705196</v>
      </c>
      <c r="W24" s="58">
        <f t="shared" si="6"/>
        <v>3.7817308668892937</v>
      </c>
      <c r="X24" s="55" t="str">
        <f t="shared" si="7"/>
        <v>TRIMESTRAL</v>
      </c>
      <c r="Y24" s="41" t="s">
        <v>32</v>
      </c>
      <c r="Z24" s="39" t="s">
        <v>144</v>
      </c>
      <c r="AA24" s="47">
        <v>1</v>
      </c>
      <c r="AB24" s="47">
        <v>1</v>
      </c>
    </row>
  </sheetData>
  <mergeCells count="55">
    <mergeCell ref="A14:A24"/>
    <mergeCell ref="B14:B24"/>
    <mergeCell ref="C19:C24"/>
    <mergeCell ref="D19:D24"/>
    <mergeCell ref="E19:E24"/>
    <mergeCell ref="D14:D18"/>
    <mergeCell ref="C14:C18"/>
    <mergeCell ref="E16:E17"/>
    <mergeCell ref="F19:F24"/>
    <mergeCell ref="G16:G18"/>
    <mergeCell ref="G19:G24"/>
    <mergeCell ref="B10:H10"/>
    <mergeCell ref="E14:E15"/>
    <mergeCell ref="F14:F18"/>
    <mergeCell ref="G14:G15"/>
    <mergeCell ref="T12:X12"/>
    <mergeCell ref="A12:E12"/>
    <mergeCell ref="I9:J9"/>
    <mergeCell ref="I7:I8"/>
    <mergeCell ref="B11:H11"/>
    <mergeCell ref="B9:H9"/>
    <mergeCell ref="A7:A8"/>
    <mergeCell ref="T7:U8"/>
    <mergeCell ref="V7:X8"/>
    <mergeCell ref="V9:V11"/>
    <mergeCell ref="K7:K8"/>
    <mergeCell ref="L7:L8"/>
    <mergeCell ref="E7:H8"/>
    <mergeCell ref="I12:M12"/>
    <mergeCell ref="N12:Q12"/>
    <mergeCell ref="F12:H12"/>
    <mergeCell ref="A6:B6"/>
    <mergeCell ref="Y12:AB12"/>
    <mergeCell ref="Y11:AB11"/>
    <mergeCell ref="R12:S12"/>
    <mergeCell ref="J11:P11"/>
    <mergeCell ref="Q6:S11"/>
    <mergeCell ref="Y1:AB10"/>
    <mergeCell ref="J10:P10"/>
    <mergeCell ref="K9:P9"/>
    <mergeCell ref="T9:T11"/>
    <mergeCell ref="U9:U11"/>
    <mergeCell ref="W9:X11"/>
    <mergeCell ref="T1:X6"/>
    <mergeCell ref="A1:B5"/>
    <mergeCell ref="C1:S1"/>
    <mergeCell ref="C2:S2"/>
    <mergeCell ref="C3:S3"/>
    <mergeCell ref="C4:S5"/>
    <mergeCell ref="C6:H6"/>
    <mergeCell ref="J6:P6"/>
    <mergeCell ref="M7:M8"/>
    <mergeCell ref="N7:N8"/>
    <mergeCell ref="O7:P8"/>
    <mergeCell ref="J7:J8"/>
  </mergeCells>
  <conditionalFormatting sqref="Q14:Q24">
    <cfRule type="cellIs" dxfId="20" priority="1" operator="equal">
      <formula>"A"</formula>
    </cfRule>
    <cfRule type="cellIs" dxfId="19" priority="2" operator="equal">
      <formula>"B"</formula>
    </cfRule>
    <cfRule type="cellIs" dxfId="18" priority="3" operator="equal">
      <formula>"C"</formula>
    </cfRule>
  </conditionalFormatting>
  <dataValidations count="1">
    <dataValidation type="list" allowBlank="1" showInputMessage="1" showErrorMessage="1" sqref="AL11:AL14">
      <formula1>$AP$11:$AP$13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Borrador!$D$2:$D$4</xm:f>
          </x14:formula1>
          <xm:sqref>Y14:Y24</xm:sqref>
        </x14:dataValidation>
        <x14:dataValidation type="list" allowBlank="1" showInputMessage="1" showErrorMessage="1">
          <x14:formula1>
            <xm:f>Borrador!$B$2:$B$4</xm:f>
          </x14:formula1>
          <xm:sqref>I14:N24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zoomScale="40" zoomScaleNormal="40" workbookViewId="0">
      <pane xSplit="8" ySplit="13" topLeftCell="S14" activePane="bottomRight" state="frozen"/>
      <selection pane="topRight" activeCell="I1" sqref="I1"/>
      <selection pane="bottomLeft" activeCell="A14" sqref="A14"/>
      <selection pane="bottomRight" activeCell="S14" sqref="S14"/>
    </sheetView>
  </sheetViews>
  <sheetFormatPr baseColWidth="10" defaultColWidth="9.140625" defaultRowHeight="15" x14ac:dyDescent="0.25"/>
  <cols>
    <col min="1" max="1" width="14.42578125" customWidth="1"/>
    <col min="2" max="2" width="24.42578125" customWidth="1"/>
    <col min="3" max="3" width="33.5703125" customWidth="1"/>
    <col min="4" max="4" width="33.28515625" customWidth="1"/>
    <col min="5" max="5" width="34.7109375" customWidth="1"/>
    <col min="6" max="6" width="32.28515625" customWidth="1"/>
    <col min="7" max="7" width="40.85546875" customWidth="1"/>
    <col min="8" max="8" width="44.42578125" customWidth="1"/>
    <col min="9" max="9" width="29.42578125" customWidth="1"/>
    <col min="10" max="10" width="27.7109375" customWidth="1"/>
    <col min="11" max="11" width="36.7109375" customWidth="1"/>
    <col min="12" max="12" width="30.85546875" customWidth="1"/>
    <col min="13" max="13" width="33.7109375" style="1" customWidth="1"/>
    <col min="14" max="14" width="30.5703125" style="1" customWidth="1"/>
    <col min="15" max="15" width="24.28515625" style="1" customWidth="1"/>
    <col min="16" max="16" width="32.42578125" style="1" customWidth="1"/>
    <col min="17" max="17" width="24.140625" style="1" customWidth="1"/>
    <col min="18" max="18" width="28.42578125" style="1" customWidth="1"/>
    <col min="19" max="19" width="23.28515625" customWidth="1"/>
    <col min="20" max="20" width="23.140625" customWidth="1"/>
    <col min="21" max="21" width="32.28515625" customWidth="1"/>
    <col min="22" max="22" width="23.28515625" customWidth="1"/>
    <col min="23" max="23" width="30.28515625" customWidth="1"/>
    <col min="24" max="24" width="27.85546875" customWidth="1"/>
    <col min="25" max="25" width="21.7109375" style="2" customWidth="1"/>
    <col min="26" max="26" width="25.5703125" customWidth="1"/>
    <col min="27" max="27" width="22.42578125" style="1" customWidth="1"/>
    <col min="28" max="28" width="17.140625" style="1" customWidth="1"/>
  </cols>
  <sheetData>
    <row r="1" spans="1:28" ht="21" x14ac:dyDescent="0.25">
      <c r="A1" s="85"/>
      <c r="B1" s="85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84" t="s">
        <v>151</v>
      </c>
      <c r="U1" s="84"/>
      <c r="V1" s="84"/>
      <c r="W1" s="84"/>
      <c r="X1" s="84"/>
      <c r="Y1" s="120" t="s">
        <v>28</v>
      </c>
      <c r="Z1" s="120"/>
      <c r="AA1" s="120"/>
      <c r="AB1" s="120"/>
    </row>
    <row r="2" spans="1:28" ht="21" x14ac:dyDescent="0.25">
      <c r="A2" s="85"/>
      <c r="B2" s="85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84"/>
      <c r="U2" s="84"/>
      <c r="V2" s="84"/>
      <c r="W2" s="84"/>
      <c r="X2" s="84"/>
      <c r="Y2" s="84"/>
      <c r="Z2" s="84"/>
      <c r="AA2" s="84"/>
      <c r="AB2" s="84"/>
    </row>
    <row r="3" spans="1:28" ht="21" x14ac:dyDescent="0.25">
      <c r="A3" s="85"/>
      <c r="B3" s="85"/>
      <c r="C3" s="59" t="s">
        <v>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84"/>
      <c r="U3" s="84"/>
      <c r="V3" s="84"/>
      <c r="W3" s="84"/>
      <c r="X3" s="84"/>
      <c r="Y3" s="84"/>
      <c r="Z3" s="84"/>
      <c r="AA3" s="84"/>
      <c r="AB3" s="84"/>
    </row>
    <row r="4" spans="1:28" ht="22.5" customHeight="1" x14ac:dyDescent="0.25">
      <c r="A4" s="85"/>
      <c r="B4" s="85"/>
      <c r="C4" s="90" t="s">
        <v>3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84"/>
      <c r="U4" s="84"/>
      <c r="V4" s="84"/>
      <c r="W4" s="84"/>
      <c r="X4" s="84"/>
      <c r="Y4" s="84"/>
      <c r="Z4" s="84"/>
      <c r="AA4" s="84"/>
      <c r="AB4" s="84"/>
    </row>
    <row r="5" spans="1:28" ht="30" customHeight="1" x14ac:dyDescent="0.25">
      <c r="A5" s="85"/>
      <c r="B5" s="85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84"/>
      <c r="U5" s="84"/>
      <c r="V5" s="84"/>
      <c r="W5" s="84"/>
      <c r="X5" s="84"/>
      <c r="Y5" s="84"/>
      <c r="Z5" s="84"/>
      <c r="AA5" s="84"/>
      <c r="AB5" s="84"/>
    </row>
    <row r="6" spans="1:28" ht="21" x14ac:dyDescent="0.25">
      <c r="A6" s="59" t="s">
        <v>4</v>
      </c>
      <c r="B6" s="59"/>
      <c r="C6" s="59"/>
      <c r="D6" s="59"/>
      <c r="E6" s="59"/>
      <c r="F6" s="59"/>
      <c r="G6" s="59"/>
      <c r="H6" s="59"/>
      <c r="I6" s="4" t="s">
        <v>27</v>
      </c>
      <c r="J6" s="61"/>
      <c r="K6" s="62"/>
      <c r="L6" s="62"/>
      <c r="M6" s="62"/>
      <c r="N6" s="62"/>
      <c r="O6" s="62"/>
      <c r="P6" s="63"/>
      <c r="Q6" s="64"/>
      <c r="R6" s="74"/>
      <c r="S6" s="68"/>
      <c r="T6" s="84"/>
      <c r="U6" s="84"/>
      <c r="V6" s="84"/>
      <c r="W6" s="84"/>
      <c r="X6" s="84"/>
      <c r="Y6" s="84"/>
      <c r="Z6" s="84"/>
      <c r="AA6" s="84"/>
      <c r="AB6" s="84"/>
    </row>
    <row r="7" spans="1:28" ht="29.1" customHeight="1" x14ac:dyDescent="0.25">
      <c r="A7" s="90" t="s">
        <v>5</v>
      </c>
      <c r="B7" s="4"/>
      <c r="C7" s="4"/>
      <c r="D7" s="4"/>
      <c r="E7" s="59"/>
      <c r="F7" s="59"/>
      <c r="G7" s="59"/>
      <c r="H7" s="59"/>
      <c r="I7" s="90" t="s">
        <v>22</v>
      </c>
      <c r="J7" s="66" t="s">
        <v>23</v>
      </c>
      <c r="K7" s="64"/>
      <c r="L7" s="68"/>
      <c r="M7" s="66" t="s">
        <v>7</v>
      </c>
      <c r="N7" s="66" t="s">
        <v>8</v>
      </c>
      <c r="O7" s="64"/>
      <c r="P7" s="68"/>
      <c r="Q7" s="75"/>
      <c r="R7" s="76"/>
      <c r="S7" s="77"/>
      <c r="T7" s="121" t="s">
        <v>246</v>
      </c>
      <c r="U7" s="121"/>
      <c r="V7" s="119">
        <v>3</v>
      </c>
      <c r="W7" s="119"/>
      <c r="X7" s="119"/>
      <c r="Y7" s="84"/>
      <c r="Z7" s="84"/>
      <c r="AA7" s="84"/>
      <c r="AB7" s="84"/>
    </row>
    <row r="8" spans="1:28" ht="33" customHeight="1" x14ac:dyDescent="0.25">
      <c r="A8" s="90"/>
      <c r="B8" s="4" t="s">
        <v>6</v>
      </c>
      <c r="C8" s="4" t="s">
        <v>7</v>
      </c>
      <c r="D8" s="4" t="s">
        <v>8</v>
      </c>
      <c r="E8" s="59"/>
      <c r="F8" s="59"/>
      <c r="G8" s="59"/>
      <c r="H8" s="59"/>
      <c r="I8" s="90"/>
      <c r="J8" s="67"/>
      <c r="K8" s="65"/>
      <c r="L8" s="69"/>
      <c r="M8" s="67"/>
      <c r="N8" s="67"/>
      <c r="O8" s="65"/>
      <c r="P8" s="69"/>
      <c r="Q8" s="75"/>
      <c r="R8" s="76"/>
      <c r="S8" s="77"/>
      <c r="T8" s="121"/>
      <c r="U8" s="121"/>
      <c r="V8" s="119"/>
      <c r="W8" s="119"/>
      <c r="X8" s="119"/>
      <c r="Y8" s="84"/>
      <c r="Z8" s="84"/>
      <c r="AA8" s="84"/>
      <c r="AB8" s="84"/>
    </row>
    <row r="9" spans="1:28" ht="21" x14ac:dyDescent="0.25">
      <c r="A9" s="4" t="s">
        <v>9</v>
      </c>
      <c r="B9" s="59" t="s">
        <v>45</v>
      </c>
      <c r="C9" s="59"/>
      <c r="D9" s="59"/>
      <c r="E9" s="59"/>
      <c r="F9" s="59"/>
      <c r="G9" s="59"/>
      <c r="H9" s="59"/>
      <c r="I9" s="59" t="s">
        <v>24</v>
      </c>
      <c r="J9" s="59"/>
      <c r="K9" s="61" t="s">
        <v>47</v>
      </c>
      <c r="L9" s="62"/>
      <c r="M9" s="62"/>
      <c r="N9" s="62"/>
      <c r="O9" s="62"/>
      <c r="P9" s="63"/>
      <c r="Q9" s="75"/>
      <c r="R9" s="76"/>
      <c r="S9" s="77"/>
      <c r="T9" s="119" t="s">
        <v>152</v>
      </c>
      <c r="U9" s="117">
        <f>V7*W9</f>
        <v>300000</v>
      </c>
      <c r="V9" s="118" t="s">
        <v>153</v>
      </c>
      <c r="W9" s="82">
        <v>100000</v>
      </c>
      <c r="X9" s="82"/>
      <c r="Y9" s="84"/>
      <c r="Z9" s="84"/>
      <c r="AA9" s="84"/>
      <c r="AB9" s="84"/>
    </row>
    <row r="10" spans="1:28" ht="21" x14ac:dyDescent="0.25">
      <c r="A10" s="4" t="s">
        <v>10</v>
      </c>
      <c r="B10" s="59" t="s">
        <v>46</v>
      </c>
      <c r="C10" s="59"/>
      <c r="D10" s="59"/>
      <c r="E10" s="59"/>
      <c r="F10" s="59"/>
      <c r="G10" s="59"/>
      <c r="H10" s="59"/>
      <c r="I10" s="4" t="s">
        <v>25</v>
      </c>
      <c r="J10" s="61">
        <v>751328</v>
      </c>
      <c r="K10" s="62"/>
      <c r="L10" s="62"/>
      <c r="M10" s="62"/>
      <c r="N10" s="62"/>
      <c r="O10" s="62"/>
      <c r="P10" s="63"/>
      <c r="Q10" s="75"/>
      <c r="R10" s="76"/>
      <c r="S10" s="77"/>
      <c r="T10" s="119"/>
      <c r="U10" s="117"/>
      <c r="V10" s="118"/>
      <c r="W10" s="82"/>
      <c r="X10" s="82"/>
      <c r="Y10" s="84"/>
      <c r="Z10" s="84"/>
      <c r="AA10" s="84"/>
      <c r="AB10" s="84"/>
    </row>
    <row r="11" spans="1:28" ht="63.75" thickBot="1" x14ac:dyDescent="0.3">
      <c r="A11" s="3" t="s">
        <v>12</v>
      </c>
      <c r="B11" s="59"/>
      <c r="C11" s="59"/>
      <c r="D11" s="59"/>
      <c r="E11" s="59"/>
      <c r="F11" s="59"/>
      <c r="G11" s="59"/>
      <c r="H11" s="59"/>
      <c r="I11" s="4" t="s">
        <v>26</v>
      </c>
      <c r="J11" s="61"/>
      <c r="K11" s="62"/>
      <c r="L11" s="62"/>
      <c r="M11" s="62"/>
      <c r="N11" s="62"/>
      <c r="O11" s="62"/>
      <c r="P11" s="63"/>
      <c r="Q11" s="65"/>
      <c r="R11" s="78"/>
      <c r="S11" s="69"/>
      <c r="T11" s="119"/>
      <c r="U11" s="117"/>
      <c r="V11" s="118"/>
      <c r="W11" s="82"/>
      <c r="X11" s="82"/>
      <c r="Y11" s="115" t="s">
        <v>29</v>
      </c>
      <c r="Z11" s="115"/>
      <c r="AA11" s="115"/>
      <c r="AB11" s="115"/>
    </row>
    <row r="12" spans="1:28" ht="62.1" customHeight="1" x14ac:dyDescent="0.25">
      <c r="A12" s="87" t="s">
        <v>11</v>
      </c>
      <c r="B12" s="88"/>
      <c r="C12" s="88"/>
      <c r="D12" s="88"/>
      <c r="E12" s="88"/>
      <c r="F12" s="99" t="s">
        <v>15</v>
      </c>
      <c r="G12" s="100"/>
      <c r="H12" s="101"/>
      <c r="I12" s="95" t="s">
        <v>119</v>
      </c>
      <c r="J12" s="95"/>
      <c r="K12" s="95"/>
      <c r="L12" s="95"/>
      <c r="M12" s="95"/>
      <c r="N12" s="96" t="s">
        <v>120</v>
      </c>
      <c r="O12" s="97"/>
      <c r="P12" s="97"/>
      <c r="Q12" s="98"/>
      <c r="R12" s="99" t="s">
        <v>15</v>
      </c>
      <c r="S12" s="101"/>
      <c r="T12" s="116" t="s">
        <v>146</v>
      </c>
      <c r="U12" s="116"/>
      <c r="V12" s="116"/>
      <c r="W12" s="116"/>
      <c r="X12" s="116"/>
      <c r="Y12" s="70" t="s">
        <v>30</v>
      </c>
      <c r="Z12" s="70"/>
      <c r="AA12" s="70"/>
      <c r="AB12" s="70"/>
    </row>
    <row r="13" spans="1:28" ht="158.1" customHeight="1" x14ac:dyDescent="0.25">
      <c r="A13" s="9" t="s">
        <v>35</v>
      </c>
      <c r="B13" s="10" t="s">
        <v>13</v>
      </c>
      <c r="C13" s="10" t="s">
        <v>38</v>
      </c>
      <c r="D13" s="10" t="s">
        <v>14</v>
      </c>
      <c r="E13" s="10" t="s">
        <v>39</v>
      </c>
      <c r="F13" s="11" t="s">
        <v>16</v>
      </c>
      <c r="G13" s="11" t="s">
        <v>17</v>
      </c>
      <c r="H13" s="11" t="s">
        <v>18</v>
      </c>
      <c r="I13" s="27" t="s">
        <v>196</v>
      </c>
      <c r="J13" s="27" t="s">
        <v>199</v>
      </c>
      <c r="K13" s="27" t="s">
        <v>200</v>
      </c>
      <c r="L13" s="27" t="s">
        <v>198</v>
      </c>
      <c r="M13" s="27" t="s">
        <v>197</v>
      </c>
      <c r="N13" s="12" t="s">
        <v>201</v>
      </c>
      <c r="O13" s="12" t="s">
        <v>21</v>
      </c>
      <c r="P13" s="12" t="s">
        <v>121</v>
      </c>
      <c r="Q13" s="12" t="s">
        <v>118</v>
      </c>
      <c r="R13" s="13" t="s">
        <v>19</v>
      </c>
      <c r="S13" s="13" t="s">
        <v>20</v>
      </c>
      <c r="T13" s="22" t="s">
        <v>147</v>
      </c>
      <c r="U13" s="22" t="s">
        <v>148</v>
      </c>
      <c r="V13" s="22" t="s">
        <v>149</v>
      </c>
      <c r="W13" s="16" t="s">
        <v>244</v>
      </c>
      <c r="X13" s="16" t="s">
        <v>150</v>
      </c>
      <c r="Y13" s="25" t="s">
        <v>31</v>
      </c>
      <c r="Z13" s="15" t="s">
        <v>33</v>
      </c>
      <c r="AA13" s="10" t="s">
        <v>34</v>
      </c>
      <c r="AB13" s="18" t="s">
        <v>194</v>
      </c>
    </row>
    <row r="14" spans="1:28" ht="134.44999999999999" customHeight="1" x14ac:dyDescent="0.25">
      <c r="A14" s="102" t="s">
        <v>36</v>
      </c>
      <c r="B14" s="102" t="s">
        <v>155</v>
      </c>
      <c r="C14" s="102" t="s">
        <v>40</v>
      </c>
      <c r="D14" s="102" t="s">
        <v>221</v>
      </c>
      <c r="E14" s="109" t="s">
        <v>66</v>
      </c>
      <c r="F14" s="106" t="s">
        <v>204</v>
      </c>
      <c r="G14" s="102" t="s">
        <v>77</v>
      </c>
      <c r="H14" s="42" t="s">
        <v>95</v>
      </c>
      <c r="I14" s="45">
        <v>3</v>
      </c>
      <c r="J14" s="45">
        <v>1</v>
      </c>
      <c r="K14" s="45">
        <v>1</v>
      </c>
      <c r="L14" s="45">
        <v>1</v>
      </c>
      <c r="M14" s="45">
        <v>1</v>
      </c>
      <c r="N14" s="45">
        <v>1</v>
      </c>
      <c r="O14" s="46">
        <f>(I14*0.25)+(J14*0.2)+(K14*0.1)+(L14*0.25)+(M14*0.2)</f>
        <v>1.5</v>
      </c>
      <c r="P14" s="46">
        <f>O14*N14</f>
        <v>1.5</v>
      </c>
      <c r="Q14" s="48" t="str">
        <f>IF(P14&lt;=3,"C",IF(P14&lt;=6,"B",IF(P14&gt;=6.1,"A")))</f>
        <v>C</v>
      </c>
      <c r="R14" s="39" t="s">
        <v>91</v>
      </c>
      <c r="S14" s="39" t="s">
        <v>93</v>
      </c>
      <c r="T14" s="56">
        <f>$W$9/IF(L14=1,500000,IF(L14=2,"1500000",IF(L14=3,"1550000")))</f>
        <v>0.2</v>
      </c>
      <c r="U14" s="40" t="str">
        <f>IF(N14=1,"0,2",IF(N14=2,"0,3",IF(N14=3,"1",)))</f>
        <v>0,2</v>
      </c>
      <c r="V14" s="57">
        <f>-LN(1-EXP(-IF(N14=1,"0,2",IF(N14=2,"0,3",IF(N14=3,"1")))))</f>
        <v>1.7077718009705196</v>
      </c>
      <c r="W14" s="57">
        <f>(1/(T14*U14*V14))/12</f>
        <v>1.2199131828675138</v>
      </c>
      <c r="X14" s="39" t="str">
        <f>IF(W14&lt;4,"TRIMESTRAL",IF(W14&gt;=4,"MENSUAL"))</f>
        <v>TRIMESTRAL</v>
      </c>
      <c r="Y14" s="41" t="s">
        <v>32</v>
      </c>
      <c r="Z14" s="39" t="s">
        <v>136</v>
      </c>
      <c r="AA14" s="40">
        <v>1</v>
      </c>
      <c r="AB14" s="40">
        <v>1</v>
      </c>
    </row>
    <row r="15" spans="1:28" ht="172.5" customHeight="1" x14ac:dyDescent="0.25">
      <c r="A15" s="102"/>
      <c r="B15" s="102"/>
      <c r="C15" s="102"/>
      <c r="D15" s="102"/>
      <c r="E15" s="114"/>
      <c r="F15" s="106"/>
      <c r="G15" s="102"/>
      <c r="H15" s="42" t="s">
        <v>127</v>
      </c>
      <c r="I15" s="45">
        <v>3</v>
      </c>
      <c r="J15" s="45">
        <v>1</v>
      </c>
      <c r="K15" s="45">
        <v>1</v>
      </c>
      <c r="L15" s="45">
        <v>2</v>
      </c>
      <c r="M15" s="45">
        <v>2</v>
      </c>
      <c r="N15" s="45">
        <v>1</v>
      </c>
      <c r="O15" s="46">
        <f t="shared" ref="O15:O25" si="0">(I15*0.25)+(J15*0.2)+(K15*0.1)+(L15*0.25)+(M15*0.2)</f>
        <v>1.9500000000000002</v>
      </c>
      <c r="P15" s="46">
        <f t="shared" ref="P15:P25" si="1">O15*N15</f>
        <v>1.9500000000000002</v>
      </c>
      <c r="Q15" s="48" t="str">
        <f t="shared" ref="Q15:Q25" si="2">IF(P15&lt;=3,"C",IF(P15&lt;=6,"B",IF(P15&gt;=6.1,"A")))</f>
        <v>C</v>
      </c>
      <c r="R15" s="39" t="s">
        <v>130</v>
      </c>
      <c r="S15" s="39" t="s">
        <v>93</v>
      </c>
      <c r="T15" s="56">
        <f t="shared" ref="T15:T25" si="3">$W$9/IF(L15=1,500000,IF(L15=2,"1500000",IF(L15=3,"1550000")))</f>
        <v>6.6666666666666666E-2</v>
      </c>
      <c r="U15" s="40" t="str">
        <f t="shared" ref="U15:U25" si="4">IF(N15=1,"0,2",IF(N15=2,"0,3",IF(N15=3,"1",)))</f>
        <v>0,2</v>
      </c>
      <c r="V15" s="57">
        <f t="shared" ref="V15:V25" si="5">-LN(1-EXP(-IF(N15=1,"0,2",IF(N15=2,"0,3",IF(N15=3,"1")))))</f>
        <v>1.7077718009705196</v>
      </c>
      <c r="W15" s="57">
        <f t="shared" ref="W15:W25" si="6">(1/(T15*U15*V15))/12</f>
        <v>3.6597395486025426</v>
      </c>
      <c r="X15" s="52" t="str">
        <f t="shared" ref="X15:X25" si="7">IF(W15&lt;4,"TRIMESTRAL",IF(W15&gt;=4,"MENSUAL"))</f>
        <v>TRIMESTRAL</v>
      </c>
      <c r="Y15" s="41" t="s">
        <v>32</v>
      </c>
      <c r="Z15" s="39" t="s">
        <v>137</v>
      </c>
      <c r="AA15" s="40">
        <v>1</v>
      </c>
      <c r="AB15" s="40">
        <v>1</v>
      </c>
    </row>
    <row r="16" spans="1:28" ht="117" customHeight="1" x14ac:dyDescent="0.25">
      <c r="A16" s="102"/>
      <c r="B16" s="102"/>
      <c r="C16" s="102"/>
      <c r="D16" s="102"/>
      <c r="E16" s="110"/>
      <c r="F16" s="106"/>
      <c r="G16" s="106" t="s">
        <v>161</v>
      </c>
      <c r="H16" s="42" t="s">
        <v>157</v>
      </c>
      <c r="I16" s="45">
        <v>1</v>
      </c>
      <c r="J16" s="45">
        <v>1</v>
      </c>
      <c r="K16" s="45">
        <v>1</v>
      </c>
      <c r="L16" s="45">
        <v>3</v>
      </c>
      <c r="M16" s="45">
        <v>3</v>
      </c>
      <c r="N16" s="45">
        <v>2</v>
      </c>
      <c r="O16" s="46">
        <f t="shared" si="0"/>
        <v>1.9000000000000001</v>
      </c>
      <c r="P16" s="46">
        <f t="shared" si="1"/>
        <v>3.8000000000000003</v>
      </c>
      <c r="Q16" s="48" t="str">
        <f t="shared" si="2"/>
        <v>B</v>
      </c>
      <c r="R16" s="39" t="s">
        <v>131</v>
      </c>
      <c r="S16" s="41" t="s">
        <v>76</v>
      </c>
      <c r="T16" s="56">
        <f t="shared" si="3"/>
        <v>6.4516129032258063E-2</v>
      </c>
      <c r="U16" s="40" t="str">
        <f t="shared" si="4"/>
        <v>0,3</v>
      </c>
      <c r="V16" s="57">
        <f t="shared" si="5"/>
        <v>1.3502256128148467</v>
      </c>
      <c r="W16" s="57">
        <f t="shared" si="6"/>
        <v>3.1887675027728624</v>
      </c>
      <c r="X16" s="52" t="str">
        <f t="shared" si="7"/>
        <v>TRIMESTRAL</v>
      </c>
      <c r="Y16" s="41" t="s">
        <v>32</v>
      </c>
      <c r="Z16" s="39" t="s">
        <v>138</v>
      </c>
      <c r="AA16" s="40">
        <v>1</v>
      </c>
      <c r="AB16" s="40"/>
    </row>
    <row r="17" spans="1:28" ht="126.6" customHeight="1" x14ac:dyDescent="0.25">
      <c r="A17" s="102"/>
      <c r="B17" s="102"/>
      <c r="C17" s="102"/>
      <c r="D17" s="102"/>
      <c r="E17" s="109" t="s">
        <v>67</v>
      </c>
      <c r="F17" s="106"/>
      <c r="G17" s="106"/>
      <c r="H17" s="42" t="s">
        <v>90</v>
      </c>
      <c r="I17" s="45">
        <v>1</v>
      </c>
      <c r="J17" s="45">
        <v>1</v>
      </c>
      <c r="K17" s="45">
        <v>3</v>
      </c>
      <c r="L17" s="45">
        <v>3</v>
      </c>
      <c r="M17" s="45">
        <v>3</v>
      </c>
      <c r="N17" s="45">
        <v>1</v>
      </c>
      <c r="O17" s="46">
        <f t="shared" si="0"/>
        <v>2.1</v>
      </c>
      <c r="P17" s="46">
        <f t="shared" si="1"/>
        <v>2.1</v>
      </c>
      <c r="Q17" s="48" t="str">
        <f t="shared" si="2"/>
        <v>C</v>
      </c>
      <c r="R17" s="39" t="s">
        <v>160</v>
      </c>
      <c r="S17" s="41" t="s">
        <v>76</v>
      </c>
      <c r="T17" s="56">
        <f t="shared" si="3"/>
        <v>6.4516129032258063E-2</v>
      </c>
      <c r="U17" s="40" t="str">
        <f t="shared" si="4"/>
        <v>0,2</v>
      </c>
      <c r="V17" s="57">
        <f t="shared" si="5"/>
        <v>1.7077718009705196</v>
      </c>
      <c r="W17" s="57">
        <f t="shared" si="6"/>
        <v>3.7817308668892937</v>
      </c>
      <c r="X17" s="52" t="str">
        <f t="shared" si="7"/>
        <v>TRIMESTRAL</v>
      </c>
      <c r="Y17" s="41" t="s">
        <v>32</v>
      </c>
      <c r="Z17" s="39" t="s">
        <v>139</v>
      </c>
      <c r="AA17" s="40">
        <v>1</v>
      </c>
      <c r="AB17" s="40">
        <v>1</v>
      </c>
    </row>
    <row r="18" spans="1:28" ht="113.1" customHeight="1" x14ac:dyDescent="0.25">
      <c r="A18" s="102"/>
      <c r="B18" s="102"/>
      <c r="C18" s="102"/>
      <c r="D18" s="102"/>
      <c r="E18" s="114"/>
      <c r="F18" s="106"/>
      <c r="G18" s="106" t="s">
        <v>92</v>
      </c>
      <c r="H18" s="42" t="s">
        <v>72</v>
      </c>
      <c r="I18" s="45">
        <v>1</v>
      </c>
      <c r="J18" s="45">
        <v>1</v>
      </c>
      <c r="K18" s="45">
        <v>2</v>
      </c>
      <c r="L18" s="45">
        <v>3</v>
      </c>
      <c r="M18" s="45">
        <v>1</v>
      </c>
      <c r="N18" s="45">
        <v>1</v>
      </c>
      <c r="O18" s="46">
        <f t="shared" si="0"/>
        <v>1.5999999999999999</v>
      </c>
      <c r="P18" s="46">
        <f t="shared" si="1"/>
        <v>1.5999999999999999</v>
      </c>
      <c r="Q18" s="48" t="str">
        <f t="shared" si="2"/>
        <v>C</v>
      </c>
      <c r="R18" s="39" t="s">
        <v>158</v>
      </c>
      <c r="S18" s="41" t="s">
        <v>76</v>
      </c>
      <c r="T18" s="56">
        <f t="shared" si="3"/>
        <v>6.4516129032258063E-2</v>
      </c>
      <c r="U18" s="40" t="str">
        <f t="shared" si="4"/>
        <v>0,2</v>
      </c>
      <c r="V18" s="57">
        <f t="shared" si="5"/>
        <v>1.7077718009705196</v>
      </c>
      <c r="W18" s="57">
        <f t="shared" si="6"/>
        <v>3.7817308668892937</v>
      </c>
      <c r="X18" s="52" t="str">
        <f t="shared" si="7"/>
        <v>TRIMESTRAL</v>
      </c>
      <c r="Y18" s="41" t="s">
        <v>32</v>
      </c>
      <c r="Z18" s="39" t="s">
        <v>108</v>
      </c>
      <c r="AA18" s="40">
        <v>1</v>
      </c>
      <c r="AB18" s="40">
        <v>1</v>
      </c>
    </row>
    <row r="19" spans="1:28" ht="89.1" customHeight="1" x14ac:dyDescent="0.25">
      <c r="A19" s="102"/>
      <c r="B19" s="102"/>
      <c r="C19" s="102"/>
      <c r="D19" s="102"/>
      <c r="E19" s="114"/>
      <c r="F19" s="106"/>
      <c r="G19" s="106"/>
      <c r="H19" s="42" t="s">
        <v>99</v>
      </c>
      <c r="I19" s="45">
        <v>1</v>
      </c>
      <c r="J19" s="45">
        <v>1</v>
      </c>
      <c r="K19" s="45">
        <v>1</v>
      </c>
      <c r="L19" s="45">
        <v>3</v>
      </c>
      <c r="M19" s="45">
        <v>3</v>
      </c>
      <c r="N19" s="45">
        <v>2</v>
      </c>
      <c r="O19" s="46">
        <f t="shared" si="0"/>
        <v>1.9000000000000001</v>
      </c>
      <c r="P19" s="46">
        <f t="shared" si="1"/>
        <v>3.8000000000000003</v>
      </c>
      <c r="Q19" s="49" t="str">
        <f t="shared" si="2"/>
        <v>B</v>
      </c>
      <c r="R19" s="39" t="s">
        <v>159</v>
      </c>
      <c r="S19" s="41" t="s">
        <v>76</v>
      </c>
      <c r="T19" s="56">
        <f t="shared" si="3"/>
        <v>6.4516129032258063E-2</v>
      </c>
      <c r="U19" s="40" t="str">
        <f t="shared" si="4"/>
        <v>0,3</v>
      </c>
      <c r="V19" s="57">
        <f t="shared" si="5"/>
        <v>1.3502256128148467</v>
      </c>
      <c r="W19" s="57">
        <f t="shared" si="6"/>
        <v>3.1887675027728624</v>
      </c>
      <c r="X19" s="52" t="str">
        <f t="shared" si="7"/>
        <v>TRIMESTRAL</v>
      </c>
      <c r="Y19" s="41" t="s">
        <v>32</v>
      </c>
      <c r="Z19" s="39" t="s">
        <v>81</v>
      </c>
      <c r="AA19" s="40">
        <v>1</v>
      </c>
      <c r="AB19" s="40">
        <v>1</v>
      </c>
    </row>
    <row r="20" spans="1:28" ht="137.1" customHeight="1" x14ac:dyDescent="0.25">
      <c r="A20" s="102"/>
      <c r="B20" s="102"/>
      <c r="C20" s="102"/>
      <c r="D20" s="102"/>
      <c r="E20" s="110"/>
      <c r="F20" s="106"/>
      <c r="G20" s="106"/>
      <c r="H20" s="35" t="s">
        <v>125</v>
      </c>
      <c r="I20" s="45">
        <v>1</v>
      </c>
      <c r="J20" s="45">
        <v>1</v>
      </c>
      <c r="K20" s="45">
        <v>3</v>
      </c>
      <c r="L20" s="45">
        <v>3</v>
      </c>
      <c r="M20" s="45">
        <v>1</v>
      </c>
      <c r="N20" s="45">
        <v>1</v>
      </c>
      <c r="O20" s="46">
        <f t="shared" si="0"/>
        <v>1.7</v>
      </c>
      <c r="P20" s="46">
        <f t="shared" si="1"/>
        <v>1.7</v>
      </c>
      <c r="Q20" s="48" t="str">
        <f t="shared" si="2"/>
        <v>C</v>
      </c>
      <c r="R20" s="41" t="s">
        <v>132</v>
      </c>
      <c r="S20" s="41" t="s">
        <v>76</v>
      </c>
      <c r="T20" s="56">
        <f t="shared" si="3"/>
        <v>6.4516129032258063E-2</v>
      </c>
      <c r="U20" s="40" t="str">
        <f t="shared" si="4"/>
        <v>0,2</v>
      </c>
      <c r="V20" s="57">
        <f t="shared" si="5"/>
        <v>1.7077718009705196</v>
      </c>
      <c r="W20" s="57">
        <f t="shared" si="6"/>
        <v>3.7817308668892937</v>
      </c>
      <c r="X20" s="52" t="str">
        <f t="shared" si="7"/>
        <v>TRIMESTRAL</v>
      </c>
      <c r="Y20" s="41" t="s">
        <v>32</v>
      </c>
      <c r="Z20" s="39" t="s">
        <v>106</v>
      </c>
      <c r="AA20" s="40">
        <v>1</v>
      </c>
      <c r="AB20" s="40">
        <v>1</v>
      </c>
    </row>
    <row r="21" spans="1:28" s="2" customFormat="1" ht="93.95" customHeight="1" x14ac:dyDescent="0.25">
      <c r="A21" s="102"/>
      <c r="B21" s="102"/>
      <c r="C21" s="102" t="s">
        <v>42</v>
      </c>
      <c r="D21" s="102" t="s">
        <v>74</v>
      </c>
      <c r="E21" s="102" t="s">
        <v>73</v>
      </c>
      <c r="F21" s="102" t="s">
        <v>156</v>
      </c>
      <c r="G21" s="32" t="s">
        <v>75</v>
      </c>
      <c r="H21" s="35" t="s">
        <v>96</v>
      </c>
      <c r="I21" s="45">
        <v>1</v>
      </c>
      <c r="J21" s="45">
        <v>1</v>
      </c>
      <c r="K21" s="45">
        <v>1</v>
      </c>
      <c r="L21" s="45">
        <v>3</v>
      </c>
      <c r="M21" s="45">
        <v>1</v>
      </c>
      <c r="N21" s="45">
        <v>1</v>
      </c>
      <c r="O21" s="46">
        <f t="shared" si="0"/>
        <v>1.5</v>
      </c>
      <c r="P21" s="46">
        <f t="shared" si="1"/>
        <v>1.5</v>
      </c>
      <c r="Q21" s="48" t="str">
        <f t="shared" si="2"/>
        <v>C</v>
      </c>
      <c r="R21" s="39" t="s">
        <v>71</v>
      </c>
      <c r="S21" s="39" t="s">
        <v>97</v>
      </c>
      <c r="T21" s="56">
        <f t="shared" si="3"/>
        <v>6.4516129032258063E-2</v>
      </c>
      <c r="U21" s="40" t="str">
        <f t="shared" si="4"/>
        <v>0,2</v>
      </c>
      <c r="V21" s="57">
        <f t="shared" si="5"/>
        <v>1.7077718009705196</v>
      </c>
      <c r="W21" s="57">
        <f t="shared" si="6"/>
        <v>3.7817308668892937</v>
      </c>
      <c r="X21" s="52" t="str">
        <f t="shared" si="7"/>
        <v>TRIMESTRAL</v>
      </c>
      <c r="Y21" s="41" t="s">
        <v>32</v>
      </c>
      <c r="Z21" s="39" t="s">
        <v>109</v>
      </c>
      <c r="AA21" s="40">
        <v>1</v>
      </c>
      <c r="AB21" s="40">
        <v>1</v>
      </c>
    </row>
    <row r="22" spans="1:28" ht="95.45" customHeight="1" x14ac:dyDescent="0.25">
      <c r="A22" s="102"/>
      <c r="B22" s="102"/>
      <c r="C22" s="102"/>
      <c r="D22" s="102"/>
      <c r="E22" s="102"/>
      <c r="F22" s="102"/>
      <c r="G22" s="111" t="s">
        <v>79</v>
      </c>
      <c r="H22" s="42" t="s">
        <v>100</v>
      </c>
      <c r="I22" s="45">
        <v>1</v>
      </c>
      <c r="J22" s="45">
        <v>1</v>
      </c>
      <c r="K22" s="45">
        <v>1</v>
      </c>
      <c r="L22" s="45">
        <v>3</v>
      </c>
      <c r="M22" s="45">
        <v>1</v>
      </c>
      <c r="N22" s="45">
        <v>1</v>
      </c>
      <c r="O22" s="46">
        <f t="shared" si="0"/>
        <v>1.5</v>
      </c>
      <c r="P22" s="46">
        <f t="shared" si="1"/>
        <v>1.5</v>
      </c>
      <c r="Q22" s="48" t="str">
        <f t="shared" si="2"/>
        <v>C</v>
      </c>
      <c r="R22" s="39" t="s">
        <v>140</v>
      </c>
      <c r="S22" s="39" t="s">
        <v>98</v>
      </c>
      <c r="T22" s="56">
        <f t="shared" si="3"/>
        <v>6.4516129032258063E-2</v>
      </c>
      <c r="U22" s="40" t="str">
        <f t="shared" si="4"/>
        <v>0,2</v>
      </c>
      <c r="V22" s="57">
        <f t="shared" si="5"/>
        <v>1.7077718009705196</v>
      </c>
      <c r="W22" s="57">
        <f t="shared" si="6"/>
        <v>3.7817308668892937</v>
      </c>
      <c r="X22" s="52" t="str">
        <f t="shared" si="7"/>
        <v>TRIMESTRAL</v>
      </c>
      <c r="Y22" s="41" t="s">
        <v>32</v>
      </c>
      <c r="Z22" s="39" t="s">
        <v>141</v>
      </c>
      <c r="AA22" s="40">
        <v>1</v>
      </c>
      <c r="AB22" s="40">
        <v>1</v>
      </c>
    </row>
    <row r="23" spans="1:28" ht="101.1" customHeight="1" x14ac:dyDescent="0.25">
      <c r="A23" s="102"/>
      <c r="B23" s="102"/>
      <c r="C23" s="102"/>
      <c r="D23" s="102"/>
      <c r="E23" s="102"/>
      <c r="F23" s="102"/>
      <c r="G23" s="112"/>
      <c r="H23" s="35" t="s">
        <v>111</v>
      </c>
      <c r="I23" s="45">
        <v>1</v>
      </c>
      <c r="J23" s="45">
        <v>1</v>
      </c>
      <c r="K23" s="45">
        <v>1</v>
      </c>
      <c r="L23" s="45">
        <v>2</v>
      </c>
      <c r="M23" s="45">
        <v>1</v>
      </c>
      <c r="N23" s="45">
        <v>1</v>
      </c>
      <c r="O23" s="46">
        <f t="shared" si="0"/>
        <v>1.25</v>
      </c>
      <c r="P23" s="46">
        <f t="shared" si="1"/>
        <v>1.25</v>
      </c>
      <c r="Q23" s="48" t="str">
        <f t="shared" si="2"/>
        <v>C</v>
      </c>
      <c r="R23" s="39" t="s">
        <v>103</v>
      </c>
      <c r="S23" s="39" t="s">
        <v>43</v>
      </c>
      <c r="T23" s="56">
        <f t="shared" si="3"/>
        <v>6.6666666666666666E-2</v>
      </c>
      <c r="U23" s="40" t="str">
        <f t="shared" si="4"/>
        <v>0,2</v>
      </c>
      <c r="V23" s="57">
        <f t="shared" si="5"/>
        <v>1.7077718009705196</v>
      </c>
      <c r="W23" s="57">
        <f t="shared" si="6"/>
        <v>3.6597395486025426</v>
      </c>
      <c r="X23" s="52" t="str">
        <f t="shared" si="7"/>
        <v>TRIMESTRAL</v>
      </c>
      <c r="Y23" s="41" t="s">
        <v>32</v>
      </c>
      <c r="Z23" s="39" t="s">
        <v>145</v>
      </c>
      <c r="AA23" s="40">
        <v>1</v>
      </c>
      <c r="AB23" s="40">
        <v>1</v>
      </c>
    </row>
    <row r="24" spans="1:28" ht="73.5" customHeight="1" x14ac:dyDescent="0.25">
      <c r="A24" s="102"/>
      <c r="B24" s="102"/>
      <c r="C24" s="102"/>
      <c r="D24" s="102"/>
      <c r="E24" s="102"/>
      <c r="F24" s="102"/>
      <c r="G24" s="112"/>
      <c r="H24" s="35" t="s">
        <v>78</v>
      </c>
      <c r="I24" s="45">
        <v>1</v>
      </c>
      <c r="J24" s="45">
        <v>1</v>
      </c>
      <c r="K24" s="45">
        <v>1</v>
      </c>
      <c r="L24" s="45">
        <v>3</v>
      </c>
      <c r="M24" s="45">
        <v>1</v>
      </c>
      <c r="N24" s="45">
        <v>1</v>
      </c>
      <c r="O24" s="46">
        <f t="shared" si="0"/>
        <v>1.5</v>
      </c>
      <c r="P24" s="46">
        <f t="shared" si="1"/>
        <v>1.5</v>
      </c>
      <c r="Q24" s="48" t="str">
        <f t="shared" si="2"/>
        <v>C</v>
      </c>
      <c r="R24" s="39" t="s">
        <v>135</v>
      </c>
      <c r="S24" s="39" t="s">
        <v>134</v>
      </c>
      <c r="T24" s="56">
        <f t="shared" si="3"/>
        <v>6.4516129032258063E-2</v>
      </c>
      <c r="U24" s="40" t="str">
        <f t="shared" si="4"/>
        <v>0,2</v>
      </c>
      <c r="V24" s="57">
        <f t="shared" si="5"/>
        <v>1.7077718009705196</v>
      </c>
      <c r="W24" s="57">
        <f t="shared" si="6"/>
        <v>3.7817308668892937</v>
      </c>
      <c r="X24" s="52" t="str">
        <f t="shared" si="7"/>
        <v>TRIMESTRAL</v>
      </c>
      <c r="Y24" s="41" t="s">
        <v>32</v>
      </c>
      <c r="Z24" s="39" t="s">
        <v>89</v>
      </c>
      <c r="AA24" s="40">
        <v>1</v>
      </c>
      <c r="AB24" s="40">
        <v>1</v>
      </c>
    </row>
    <row r="25" spans="1:28" ht="51" customHeight="1" x14ac:dyDescent="0.25">
      <c r="A25" s="102"/>
      <c r="B25" s="102"/>
      <c r="C25" s="102"/>
      <c r="D25" s="102"/>
      <c r="E25" s="102"/>
      <c r="F25" s="102"/>
      <c r="G25" s="113"/>
      <c r="H25" s="42" t="s">
        <v>129</v>
      </c>
      <c r="I25" s="45">
        <v>1</v>
      </c>
      <c r="J25" s="45">
        <v>1</v>
      </c>
      <c r="K25" s="45">
        <v>3</v>
      </c>
      <c r="L25" s="45">
        <v>3</v>
      </c>
      <c r="M25" s="45">
        <v>1</v>
      </c>
      <c r="N25" s="45">
        <v>1</v>
      </c>
      <c r="O25" s="46">
        <f t="shared" si="0"/>
        <v>1.7</v>
      </c>
      <c r="P25" s="46">
        <f t="shared" si="1"/>
        <v>1.7</v>
      </c>
      <c r="Q25" s="48" t="str">
        <f t="shared" si="2"/>
        <v>C</v>
      </c>
      <c r="R25" s="39" t="s">
        <v>143</v>
      </c>
      <c r="S25" s="39" t="s">
        <v>134</v>
      </c>
      <c r="T25" s="56">
        <f t="shared" si="3"/>
        <v>6.4516129032258063E-2</v>
      </c>
      <c r="U25" s="40" t="str">
        <f t="shared" si="4"/>
        <v>0,2</v>
      </c>
      <c r="V25" s="57">
        <f t="shared" si="5"/>
        <v>1.7077718009705196</v>
      </c>
      <c r="W25" s="57">
        <f t="shared" si="6"/>
        <v>3.7817308668892937</v>
      </c>
      <c r="X25" s="52" t="str">
        <f t="shared" si="7"/>
        <v>TRIMESTRAL</v>
      </c>
      <c r="Y25" s="41" t="s">
        <v>32</v>
      </c>
      <c r="Z25" s="39" t="s">
        <v>144</v>
      </c>
      <c r="AA25" s="40">
        <v>1</v>
      </c>
      <c r="AB25" s="40">
        <v>1</v>
      </c>
    </row>
  </sheetData>
  <mergeCells count="55">
    <mergeCell ref="K9:P9"/>
    <mergeCell ref="J10:P10"/>
    <mergeCell ref="B9:H9"/>
    <mergeCell ref="K7:L8"/>
    <mergeCell ref="M7:M8"/>
    <mergeCell ref="N7:N8"/>
    <mergeCell ref="O7:P8"/>
    <mergeCell ref="C1:S1"/>
    <mergeCell ref="T1:X6"/>
    <mergeCell ref="J11:P11"/>
    <mergeCell ref="Q6:S11"/>
    <mergeCell ref="A7:A8"/>
    <mergeCell ref="E7:H8"/>
    <mergeCell ref="I7:I8"/>
    <mergeCell ref="T7:U8"/>
    <mergeCell ref="V7:X8"/>
    <mergeCell ref="C2:S2"/>
    <mergeCell ref="C3:S3"/>
    <mergeCell ref="C4:S5"/>
    <mergeCell ref="A6:B6"/>
    <mergeCell ref="C6:H6"/>
    <mergeCell ref="J7:J8"/>
    <mergeCell ref="J6:P6"/>
    <mergeCell ref="Y11:AB11"/>
    <mergeCell ref="A12:E12"/>
    <mergeCell ref="F12:H12"/>
    <mergeCell ref="I12:M12"/>
    <mergeCell ref="R12:S12"/>
    <mergeCell ref="T12:X12"/>
    <mergeCell ref="Y12:AB12"/>
    <mergeCell ref="U9:U11"/>
    <mergeCell ref="V9:V11"/>
    <mergeCell ref="W9:X11"/>
    <mergeCell ref="B10:H10"/>
    <mergeCell ref="B11:H11"/>
    <mergeCell ref="I9:J9"/>
    <mergeCell ref="T9:T11"/>
    <mergeCell ref="Y1:AB10"/>
    <mergeCell ref="A1:B5"/>
    <mergeCell ref="A14:A25"/>
    <mergeCell ref="B14:B25"/>
    <mergeCell ref="C14:C20"/>
    <mergeCell ref="D14:D20"/>
    <mergeCell ref="F14:F20"/>
    <mergeCell ref="C21:C25"/>
    <mergeCell ref="D21:D25"/>
    <mergeCell ref="E21:E25"/>
    <mergeCell ref="F21:F25"/>
    <mergeCell ref="G22:G25"/>
    <mergeCell ref="E17:E20"/>
    <mergeCell ref="E14:E16"/>
    <mergeCell ref="N12:Q12"/>
    <mergeCell ref="G14:G15"/>
    <mergeCell ref="G16:G17"/>
    <mergeCell ref="G18:G20"/>
  </mergeCells>
  <conditionalFormatting sqref="Q14:Q25">
    <cfRule type="cellIs" dxfId="17" priority="1" operator="equal">
      <formula>"A"</formula>
    </cfRule>
    <cfRule type="cellIs" dxfId="16" priority="2" operator="equal">
      <formula>"B"</formula>
    </cfRule>
    <cfRule type="cellIs" dxfId="15" priority="3" operator="equal">
      <formula>"C"</formula>
    </cfRule>
  </conditionalFormatting>
  <dataValidations count="1">
    <dataValidation type="list" allowBlank="1" showInputMessage="1" showErrorMessage="1" sqref="AL11:AL14">
      <formula1>$AP$11:$AP$13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Borrador!$D$2:$D$4</xm:f>
          </x14:formula1>
          <xm:sqref>Y14:Y25</xm:sqref>
        </x14:dataValidation>
        <x14:dataValidation type="list" allowBlank="1" showInputMessage="1" showErrorMessage="1">
          <x14:formula1>
            <xm:f>Borrador!$B$2:$B$4</xm:f>
          </x14:formula1>
          <xm:sqref>I14:N25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zoomScale="25" zoomScaleNormal="25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T12" sqref="T12:X12"/>
    </sheetView>
  </sheetViews>
  <sheetFormatPr baseColWidth="10" defaultColWidth="9.140625" defaultRowHeight="15" x14ac:dyDescent="0.25"/>
  <cols>
    <col min="1" max="1" width="14.42578125" customWidth="1"/>
    <col min="2" max="2" width="26.42578125" customWidth="1"/>
    <col min="3" max="3" width="37.140625" customWidth="1"/>
    <col min="4" max="4" width="35.140625" customWidth="1"/>
    <col min="5" max="5" width="36.5703125" customWidth="1"/>
    <col min="6" max="6" width="32.28515625" customWidth="1"/>
    <col min="7" max="7" width="33" customWidth="1"/>
    <col min="8" max="8" width="40.7109375" customWidth="1"/>
    <col min="9" max="9" width="29" customWidth="1"/>
    <col min="10" max="10" width="30.5703125" customWidth="1"/>
    <col min="11" max="11" width="38.7109375" customWidth="1"/>
    <col min="12" max="12" width="31.28515625" customWidth="1"/>
    <col min="13" max="13" width="32.28515625" style="1" customWidth="1"/>
    <col min="14" max="14" width="32" style="1" customWidth="1"/>
    <col min="15" max="15" width="24.85546875" style="1" customWidth="1"/>
    <col min="16" max="16" width="29.5703125" style="1" customWidth="1"/>
    <col min="17" max="17" width="23" style="1" customWidth="1"/>
    <col min="18" max="18" width="30.85546875" style="1" customWidth="1"/>
    <col min="19" max="19" width="25.85546875" customWidth="1"/>
    <col min="20" max="20" width="21.42578125" customWidth="1"/>
    <col min="21" max="21" width="33.140625" customWidth="1"/>
    <col min="22" max="22" width="25.42578125" customWidth="1"/>
    <col min="23" max="23" width="31.85546875" customWidth="1"/>
    <col min="24" max="24" width="26.7109375" customWidth="1"/>
    <col min="25" max="25" width="22.42578125" style="2" customWidth="1"/>
    <col min="26" max="26" width="32.5703125" customWidth="1"/>
    <col min="27" max="27" width="23.5703125" style="1" customWidth="1"/>
    <col min="28" max="28" width="26.5703125" style="1" customWidth="1"/>
  </cols>
  <sheetData>
    <row r="1" spans="1:28" ht="21" x14ac:dyDescent="0.25">
      <c r="A1" s="85"/>
      <c r="B1" s="85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84" t="s">
        <v>151</v>
      </c>
      <c r="U1" s="84"/>
      <c r="V1" s="84"/>
      <c r="W1" s="84"/>
      <c r="X1" s="84"/>
      <c r="Y1" s="79" t="s">
        <v>28</v>
      </c>
      <c r="Z1" s="79"/>
      <c r="AA1" s="79"/>
      <c r="AB1" s="79"/>
    </row>
    <row r="2" spans="1:28" ht="21" x14ac:dyDescent="0.25">
      <c r="A2" s="85"/>
      <c r="B2" s="85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84"/>
      <c r="U2" s="84"/>
      <c r="V2" s="84"/>
      <c r="W2" s="84"/>
      <c r="X2" s="84"/>
      <c r="Y2" s="80"/>
      <c r="Z2" s="80"/>
      <c r="AA2" s="80"/>
      <c r="AB2" s="80"/>
    </row>
    <row r="3" spans="1:28" ht="21" x14ac:dyDescent="0.25">
      <c r="A3" s="85"/>
      <c r="B3" s="85"/>
      <c r="C3" s="59" t="s">
        <v>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84"/>
      <c r="U3" s="84"/>
      <c r="V3" s="84"/>
      <c r="W3" s="84"/>
      <c r="X3" s="84"/>
      <c r="Y3" s="80"/>
      <c r="Z3" s="80"/>
      <c r="AA3" s="80"/>
      <c r="AB3" s="80"/>
    </row>
    <row r="4" spans="1:28" ht="22.5" customHeight="1" x14ac:dyDescent="0.25">
      <c r="A4" s="85"/>
      <c r="B4" s="85"/>
      <c r="C4" s="90" t="s">
        <v>3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84"/>
      <c r="U4" s="84"/>
      <c r="V4" s="84"/>
      <c r="W4" s="84"/>
      <c r="X4" s="84"/>
      <c r="Y4" s="80"/>
      <c r="Z4" s="80"/>
      <c r="AA4" s="80"/>
      <c r="AB4" s="80"/>
    </row>
    <row r="5" spans="1:28" ht="30" customHeight="1" x14ac:dyDescent="0.25">
      <c r="A5" s="85"/>
      <c r="B5" s="85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84"/>
      <c r="U5" s="84"/>
      <c r="V5" s="84"/>
      <c r="W5" s="84"/>
      <c r="X5" s="84"/>
      <c r="Y5" s="80"/>
      <c r="Z5" s="80"/>
      <c r="AA5" s="80"/>
      <c r="AB5" s="80"/>
    </row>
    <row r="6" spans="1:28" ht="21" x14ac:dyDescent="0.25">
      <c r="A6" s="59" t="s">
        <v>4</v>
      </c>
      <c r="B6" s="59"/>
      <c r="C6" s="59"/>
      <c r="D6" s="59"/>
      <c r="E6" s="59"/>
      <c r="F6" s="59"/>
      <c r="G6" s="59"/>
      <c r="H6" s="59"/>
      <c r="I6" s="4" t="s">
        <v>27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84"/>
      <c r="U6" s="84"/>
      <c r="V6" s="84"/>
      <c r="W6" s="84"/>
      <c r="X6" s="84"/>
      <c r="Y6" s="80"/>
      <c r="Z6" s="80"/>
      <c r="AA6" s="80"/>
      <c r="AB6" s="80"/>
    </row>
    <row r="7" spans="1:28" ht="29.1" customHeight="1" x14ac:dyDescent="0.25">
      <c r="A7" s="90" t="s">
        <v>5</v>
      </c>
      <c r="B7" s="4"/>
      <c r="C7" s="4"/>
      <c r="D7" s="4"/>
      <c r="E7" s="59"/>
      <c r="F7" s="59"/>
      <c r="G7" s="59"/>
      <c r="H7" s="59"/>
      <c r="I7" s="90" t="s">
        <v>22</v>
      </c>
      <c r="J7" s="4"/>
      <c r="K7" s="4"/>
      <c r="L7" s="4"/>
      <c r="M7" s="4"/>
      <c r="N7" s="4"/>
      <c r="O7" s="4"/>
      <c r="P7" s="4"/>
      <c r="Q7" s="4"/>
      <c r="R7" s="59"/>
      <c r="S7" s="59"/>
      <c r="T7" s="121" t="s">
        <v>246</v>
      </c>
      <c r="U7" s="121"/>
      <c r="V7" s="118">
        <v>3</v>
      </c>
      <c r="W7" s="118"/>
      <c r="X7" s="118"/>
      <c r="Y7" s="80"/>
      <c r="Z7" s="80"/>
      <c r="AA7" s="80"/>
      <c r="AB7" s="80"/>
    </row>
    <row r="8" spans="1:28" ht="33" customHeight="1" x14ac:dyDescent="0.25">
      <c r="A8" s="90"/>
      <c r="B8" s="4" t="s">
        <v>6</v>
      </c>
      <c r="C8" s="4" t="s">
        <v>7</v>
      </c>
      <c r="D8" s="4" t="s">
        <v>8</v>
      </c>
      <c r="E8" s="59"/>
      <c r="F8" s="59"/>
      <c r="G8" s="59"/>
      <c r="H8" s="59"/>
      <c r="I8" s="90"/>
      <c r="J8" s="4" t="s">
        <v>23</v>
      </c>
      <c r="K8" s="4"/>
      <c r="L8" s="4"/>
      <c r="M8" s="4" t="s">
        <v>7</v>
      </c>
      <c r="N8" s="4"/>
      <c r="O8" s="4"/>
      <c r="P8" s="4"/>
      <c r="Q8" s="4" t="s">
        <v>8</v>
      </c>
      <c r="R8" s="59"/>
      <c r="S8" s="59"/>
      <c r="T8" s="121"/>
      <c r="U8" s="121"/>
      <c r="V8" s="118"/>
      <c r="W8" s="118"/>
      <c r="X8" s="118"/>
      <c r="Y8" s="80"/>
      <c r="Z8" s="80"/>
      <c r="AA8" s="80"/>
      <c r="AB8" s="80"/>
    </row>
    <row r="9" spans="1:28" ht="21" x14ac:dyDescent="0.25">
      <c r="A9" s="4" t="s">
        <v>9</v>
      </c>
      <c r="B9" s="59" t="s">
        <v>48</v>
      </c>
      <c r="C9" s="59"/>
      <c r="D9" s="59"/>
      <c r="E9" s="59"/>
      <c r="F9" s="59"/>
      <c r="G9" s="59"/>
      <c r="H9" s="59"/>
      <c r="I9" s="59" t="s">
        <v>24</v>
      </c>
      <c r="J9" s="59"/>
      <c r="K9" s="4"/>
      <c r="L9" s="4"/>
      <c r="M9" s="59" t="s">
        <v>51</v>
      </c>
      <c r="N9" s="59"/>
      <c r="O9" s="59"/>
      <c r="P9" s="59"/>
      <c r="Q9" s="59"/>
      <c r="R9" s="59"/>
      <c r="S9" s="59"/>
      <c r="T9" s="118" t="s">
        <v>152</v>
      </c>
      <c r="U9" s="117">
        <f>V7*W9</f>
        <v>300000</v>
      </c>
      <c r="V9" s="118" t="s">
        <v>153</v>
      </c>
      <c r="W9" s="83">
        <v>100000</v>
      </c>
      <c r="X9" s="83"/>
      <c r="Y9" s="80"/>
      <c r="Z9" s="80"/>
      <c r="AA9" s="80"/>
      <c r="AB9" s="80"/>
    </row>
    <row r="10" spans="1:28" ht="21" x14ac:dyDescent="0.25">
      <c r="A10" s="4" t="s">
        <v>10</v>
      </c>
      <c r="B10" s="59" t="s">
        <v>49</v>
      </c>
      <c r="C10" s="59"/>
      <c r="D10" s="59"/>
      <c r="E10" s="59"/>
      <c r="F10" s="59"/>
      <c r="G10" s="59"/>
      <c r="H10" s="59"/>
      <c r="I10" s="4" t="s">
        <v>25</v>
      </c>
      <c r="J10" s="59" t="s">
        <v>50</v>
      </c>
      <c r="K10" s="59"/>
      <c r="L10" s="59"/>
      <c r="M10" s="59"/>
      <c r="N10" s="59"/>
      <c r="O10" s="59"/>
      <c r="P10" s="59"/>
      <c r="Q10" s="59"/>
      <c r="R10" s="59"/>
      <c r="S10" s="59"/>
      <c r="T10" s="118"/>
      <c r="U10" s="117"/>
      <c r="V10" s="118"/>
      <c r="W10" s="83"/>
      <c r="X10" s="83"/>
      <c r="Y10" s="80"/>
      <c r="Z10" s="80"/>
      <c r="AA10" s="80"/>
      <c r="AB10" s="80"/>
    </row>
    <row r="11" spans="1:28" ht="63.75" thickBot="1" x14ac:dyDescent="0.3">
      <c r="A11" s="3" t="s">
        <v>12</v>
      </c>
      <c r="B11" s="59"/>
      <c r="C11" s="59"/>
      <c r="D11" s="59"/>
      <c r="E11" s="59"/>
      <c r="F11" s="59"/>
      <c r="G11" s="59"/>
      <c r="H11" s="59"/>
      <c r="I11" s="4" t="s">
        <v>26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118"/>
      <c r="U11" s="117"/>
      <c r="V11" s="118"/>
      <c r="W11" s="83"/>
      <c r="X11" s="83"/>
      <c r="Y11" s="124" t="s">
        <v>29</v>
      </c>
      <c r="Z11" s="124"/>
      <c r="AA11" s="124"/>
      <c r="AB11" s="124"/>
    </row>
    <row r="12" spans="1:28" ht="36" x14ac:dyDescent="0.25">
      <c r="A12" s="87" t="s">
        <v>11</v>
      </c>
      <c r="B12" s="88"/>
      <c r="C12" s="88"/>
      <c r="D12" s="88"/>
      <c r="E12" s="88"/>
      <c r="F12" s="99" t="s">
        <v>15</v>
      </c>
      <c r="G12" s="100"/>
      <c r="H12" s="101"/>
      <c r="I12" s="95" t="s">
        <v>119</v>
      </c>
      <c r="J12" s="95"/>
      <c r="K12" s="95"/>
      <c r="L12" s="95"/>
      <c r="M12" s="95"/>
      <c r="N12" s="96" t="s">
        <v>120</v>
      </c>
      <c r="O12" s="97"/>
      <c r="P12" s="97"/>
      <c r="Q12" s="98"/>
      <c r="R12" s="99" t="s">
        <v>15</v>
      </c>
      <c r="S12" s="101"/>
      <c r="T12" s="123" t="s">
        <v>146</v>
      </c>
      <c r="U12" s="123"/>
      <c r="V12" s="123"/>
      <c r="W12" s="123"/>
      <c r="X12" s="123"/>
      <c r="Y12" s="70" t="s">
        <v>30</v>
      </c>
      <c r="Z12" s="70"/>
      <c r="AA12" s="70"/>
      <c r="AB12" s="70"/>
    </row>
    <row r="13" spans="1:28" ht="159.94999999999999" customHeight="1" x14ac:dyDescent="0.25">
      <c r="A13" s="9" t="s">
        <v>35</v>
      </c>
      <c r="B13" s="10" t="s">
        <v>13</v>
      </c>
      <c r="C13" s="10" t="s">
        <v>38</v>
      </c>
      <c r="D13" s="10" t="s">
        <v>14</v>
      </c>
      <c r="E13" s="10" t="s">
        <v>39</v>
      </c>
      <c r="F13" s="11" t="s">
        <v>16</v>
      </c>
      <c r="G13" s="11" t="s">
        <v>17</v>
      </c>
      <c r="H13" s="11" t="s">
        <v>18</v>
      </c>
      <c r="I13" s="27" t="s">
        <v>196</v>
      </c>
      <c r="J13" s="27" t="s">
        <v>199</v>
      </c>
      <c r="K13" s="27" t="s">
        <v>200</v>
      </c>
      <c r="L13" s="27" t="s">
        <v>198</v>
      </c>
      <c r="M13" s="27" t="s">
        <v>197</v>
      </c>
      <c r="N13" s="12" t="s">
        <v>201</v>
      </c>
      <c r="O13" s="12" t="s">
        <v>21</v>
      </c>
      <c r="P13" s="12" t="s">
        <v>121</v>
      </c>
      <c r="Q13" s="12" t="s">
        <v>118</v>
      </c>
      <c r="R13" s="13" t="s">
        <v>19</v>
      </c>
      <c r="S13" s="13" t="s">
        <v>20</v>
      </c>
      <c r="T13" s="24" t="s">
        <v>147</v>
      </c>
      <c r="U13" s="24" t="s">
        <v>148</v>
      </c>
      <c r="V13" s="24" t="s">
        <v>149</v>
      </c>
      <c r="W13" s="22" t="s">
        <v>245</v>
      </c>
      <c r="X13" s="22" t="s">
        <v>150</v>
      </c>
      <c r="Y13" s="25" t="s">
        <v>31</v>
      </c>
      <c r="Z13" s="19" t="s">
        <v>33</v>
      </c>
      <c r="AA13" s="10" t="s">
        <v>34</v>
      </c>
      <c r="AB13" s="20" t="s">
        <v>194</v>
      </c>
    </row>
    <row r="14" spans="1:28" ht="108.6" customHeight="1" x14ac:dyDescent="0.25">
      <c r="A14" s="102" t="s">
        <v>36</v>
      </c>
      <c r="B14" s="102" t="s">
        <v>162</v>
      </c>
      <c r="C14" s="102" t="s">
        <v>40</v>
      </c>
      <c r="D14" s="89" t="s">
        <v>222</v>
      </c>
      <c r="E14" s="109" t="s">
        <v>164</v>
      </c>
      <c r="F14" s="106" t="s">
        <v>206</v>
      </c>
      <c r="G14" s="102" t="s">
        <v>77</v>
      </c>
      <c r="H14" s="43" t="s">
        <v>95</v>
      </c>
      <c r="I14" s="45">
        <v>3</v>
      </c>
      <c r="J14" s="45">
        <v>1</v>
      </c>
      <c r="K14" s="45">
        <v>1</v>
      </c>
      <c r="L14" s="45">
        <v>1</v>
      </c>
      <c r="M14" s="45">
        <v>1</v>
      </c>
      <c r="N14" s="45">
        <v>1</v>
      </c>
      <c r="O14" s="46">
        <f>(I14*0.25)+(J14*0.2)+(K14*0.1)+(L14*0.25)+(M14*0.2)</f>
        <v>1.5</v>
      </c>
      <c r="P14" s="46">
        <f>O14*N14</f>
        <v>1.5</v>
      </c>
      <c r="Q14" s="50" t="str">
        <f>IF(P14&lt;=3,"C",IF(P14&lt;=6,"B",IF(P14&gt;=6.1,"A")))</f>
        <v>C</v>
      </c>
      <c r="R14" s="39" t="s">
        <v>91</v>
      </c>
      <c r="S14" s="39" t="s">
        <v>93</v>
      </c>
      <c r="T14" s="56">
        <f>$W$9/IF(L14=1,500000,IF(L14=2,"1500000",IF(L14=3,"1550000")))</f>
        <v>0.2</v>
      </c>
      <c r="U14" s="40" t="str">
        <f>IF(N14=1,"0,2",IF(N14=2,"0,3",IF(N14=3,"1",)))</f>
        <v>0,2</v>
      </c>
      <c r="V14" s="57">
        <f>-LN(1-EXP(-IF(N14=1,"0,2",IF(N14=2,"0,3",IF(N14=3,"1")))))</f>
        <v>1.7077718009705196</v>
      </c>
      <c r="W14" s="57">
        <f>(1/(T14*U14*V14))/12</f>
        <v>1.2199131828675138</v>
      </c>
      <c r="X14" s="39" t="str">
        <f>IF(W14&lt;4,"TRIMESTRAL",IF(W14&gt;=4,"MENSUAL"))</f>
        <v>TRIMESTRAL</v>
      </c>
      <c r="Y14" s="41" t="s">
        <v>32</v>
      </c>
      <c r="Z14" s="39" t="s">
        <v>136</v>
      </c>
      <c r="AA14" s="40">
        <v>1</v>
      </c>
      <c r="AB14" s="40">
        <v>1</v>
      </c>
    </row>
    <row r="15" spans="1:28" ht="122.45" customHeight="1" x14ac:dyDescent="0.25">
      <c r="A15" s="102"/>
      <c r="B15" s="102"/>
      <c r="C15" s="102"/>
      <c r="D15" s="89"/>
      <c r="E15" s="114"/>
      <c r="F15" s="106"/>
      <c r="G15" s="102"/>
      <c r="H15" s="43" t="s">
        <v>127</v>
      </c>
      <c r="I15" s="45">
        <v>1</v>
      </c>
      <c r="J15" s="45">
        <v>1</v>
      </c>
      <c r="K15" s="45">
        <v>1</v>
      </c>
      <c r="L15" s="45">
        <v>2</v>
      </c>
      <c r="M15" s="45">
        <v>2</v>
      </c>
      <c r="N15" s="45">
        <v>1</v>
      </c>
      <c r="O15" s="46">
        <f t="shared" ref="O15:O25" si="0">(I15*0.25)+(J15*0.2)+(K15*0.1)+(L15*0.25)+(M15*0.2)</f>
        <v>1.4500000000000002</v>
      </c>
      <c r="P15" s="46">
        <f t="shared" ref="P15:P25" si="1">O15*N15</f>
        <v>1.4500000000000002</v>
      </c>
      <c r="Q15" s="50" t="str">
        <f t="shared" ref="Q15:Q25" si="2">IF(P15&lt;=3,"C",IF(P15&lt;=6,"B",IF(P15&gt;=6.1,"A")))</f>
        <v>C</v>
      </c>
      <c r="R15" s="39" t="s">
        <v>130</v>
      </c>
      <c r="S15" s="39" t="s">
        <v>93</v>
      </c>
      <c r="T15" s="56">
        <f t="shared" ref="T15:T25" si="3">$W$9/IF(L15=1,500000,IF(L15=2,"1500000",IF(L15=3,"1550000")))</f>
        <v>6.6666666666666666E-2</v>
      </c>
      <c r="U15" s="40" t="str">
        <f t="shared" ref="U15:U25" si="4">IF(N15=1,"0,2",IF(N15=2,"0,3",IF(N15=3,"1",)))</f>
        <v>0,2</v>
      </c>
      <c r="V15" s="57">
        <f t="shared" ref="V15:V25" si="5">-LN(1-EXP(-IF(N15=1,"0,2",IF(N15=2,"0,3",IF(N15=3,"1")))))</f>
        <v>1.7077718009705196</v>
      </c>
      <c r="W15" s="57">
        <f t="shared" ref="W15:W25" si="6">(1/(T15*U15*V15))/12</f>
        <v>3.6597395486025426</v>
      </c>
      <c r="X15" s="52" t="str">
        <f t="shared" ref="X15:X25" si="7">IF(W15&lt;4,"TRIMESTRAL",IF(W15&gt;=4,"MENSUAL"))</f>
        <v>TRIMESTRAL</v>
      </c>
      <c r="Y15" s="41" t="s">
        <v>32</v>
      </c>
      <c r="Z15" s="39" t="s">
        <v>137</v>
      </c>
      <c r="AA15" s="40">
        <v>1</v>
      </c>
      <c r="AB15" s="40">
        <v>1</v>
      </c>
    </row>
    <row r="16" spans="1:28" ht="117" customHeight="1" x14ac:dyDescent="0.25">
      <c r="A16" s="102"/>
      <c r="B16" s="102"/>
      <c r="C16" s="102"/>
      <c r="D16" s="89"/>
      <c r="E16" s="110"/>
      <c r="F16" s="106"/>
      <c r="G16" s="106" t="s">
        <v>161</v>
      </c>
      <c r="H16" s="43" t="s">
        <v>157</v>
      </c>
      <c r="I16" s="45">
        <v>1</v>
      </c>
      <c r="J16" s="45">
        <v>1</v>
      </c>
      <c r="K16" s="45">
        <v>1</v>
      </c>
      <c r="L16" s="45">
        <v>3</v>
      </c>
      <c r="M16" s="45">
        <v>3</v>
      </c>
      <c r="N16" s="45">
        <v>2</v>
      </c>
      <c r="O16" s="46">
        <f t="shared" si="0"/>
        <v>1.9000000000000001</v>
      </c>
      <c r="P16" s="46">
        <f t="shared" si="1"/>
        <v>3.8000000000000003</v>
      </c>
      <c r="Q16" s="49" t="str">
        <f t="shared" si="2"/>
        <v>B</v>
      </c>
      <c r="R16" s="39" t="s">
        <v>131</v>
      </c>
      <c r="S16" s="41" t="s">
        <v>76</v>
      </c>
      <c r="T16" s="56">
        <f t="shared" si="3"/>
        <v>6.4516129032258063E-2</v>
      </c>
      <c r="U16" s="40" t="str">
        <f t="shared" si="4"/>
        <v>0,3</v>
      </c>
      <c r="V16" s="57">
        <f t="shared" si="5"/>
        <v>1.3502256128148467</v>
      </c>
      <c r="W16" s="57">
        <f t="shared" si="6"/>
        <v>3.1887675027728624</v>
      </c>
      <c r="X16" s="52" t="str">
        <f t="shared" si="7"/>
        <v>TRIMESTRAL</v>
      </c>
      <c r="Y16" s="41" t="s">
        <v>32</v>
      </c>
      <c r="Z16" s="39" t="s">
        <v>138</v>
      </c>
      <c r="AA16" s="40">
        <v>1</v>
      </c>
      <c r="AB16" s="40">
        <v>1</v>
      </c>
    </row>
    <row r="17" spans="1:28" ht="126.6" customHeight="1" x14ac:dyDescent="0.25">
      <c r="A17" s="102"/>
      <c r="B17" s="102"/>
      <c r="C17" s="102"/>
      <c r="D17" s="89"/>
      <c r="E17" s="109" t="s">
        <v>165</v>
      </c>
      <c r="F17" s="106"/>
      <c r="G17" s="106"/>
      <c r="H17" s="43" t="s">
        <v>90</v>
      </c>
      <c r="I17" s="45">
        <v>1</v>
      </c>
      <c r="J17" s="45">
        <v>1</v>
      </c>
      <c r="K17" s="45">
        <v>3</v>
      </c>
      <c r="L17" s="45">
        <v>3</v>
      </c>
      <c r="M17" s="45">
        <v>3</v>
      </c>
      <c r="N17" s="45">
        <v>1</v>
      </c>
      <c r="O17" s="46">
        <f t="shared" si="0"/>
        <v>2.1</v>
      </c>
      <c r="P17" s="46">
        <f t="shared" si="1"/>
        <v>2.1</v>
      </c>
      <c r="Q17" s="50" t="str">
        <f t="shared" si="2"/>
        <v>C</v>
      </c>
      <c r="R17" s="39" t="s">
        <v>160</v>
      </c>
      <c r="S17" s="41" t="s">
        <v>76</v>
      </c>
      <c r="T17" s="56">
        <f t="shared" si="3"/>
        <v>6.4516129032258063E-2</v>
      </c>
      <c r="U17" s="40" t="str">
        <f t="shared" si="4"/>
        <v>0,2</v>
      </c>
      <c r="V17" s="57">
        <f t="shared" si="5"/>
        <v>1.7077718009705196</v>
      </c>
      <c r="W17" s="57">
        <f t="shared" si="6"/>
        <v>3.7817308668892937</v>
      </c>
      <c r="X17" s="52" t="str">
        <f t="shared" si="7"/>
        <v>TRIMESTRAL</v>
      </c>
      <c r="Y17" s="41" t="s">
        <v>32</v>
      </c>
      <c r="Z17" s="39" t="s">
        <v>139</v>
      </c>
      <c r="AA17" s="40">
        <v>1</v>
      </c>
      <c r="AB17" s="40">
        <v>1</v>
      </c>
    </row>
    <row r="18" spans="1:28" ht="113.1" customHeight="1" x14ac:dyDescent="0.25">
      <c r="A18" s="102"/>
      <c r="B18" s="102"/>
      <c r="C18" s="102"/>
      <c r="D18" s="89"/>
      <c r="E18" s="114"/>
      <c r="F18" s="106"/>
      <c r="G18" s="106" t="s">
        <v>92</v>
      </c>
      <c r="H18" s="43" t="s">
        <v>72</v>
      </c>
      <c r="I18" s="45">
        <v>1</v>
      </c>
      <c r="J18" s="45">
        <v>1</v>
      </c>
      <c r="K18" s="45">
        <v>2</v>
      </c>
      <c r="L18" s="45">
        <v>3</v>
      </c>
      <c r="M18" s="45">
        <v>1</v>
      </c>
      <c r="N18" s="45">
        <v>1</v>
      </c>
      <c r="O18" s="46">
        <f t="shared" si="0"/>
        <v>1.5999999999999999</v>
      </c>
      <c r="P18" s="46">
        <f t="shared" si="1"/>
        <v>1.5999999999999999</v>
      </c>
      <c r="Q18" s="50" t="str">
        <f t="shared" si="2"/>
        <v>C</v>
      </c>
      <c r="R18" s="39" t="s">
        <v>158</v>
      </c>
      <c r="S18" s="41" t="s">
        <v>76</v>
      </c>
      <c r="T18" s="56">
        <f t="shared" si="3"/>
        <v>6.4516129032258063E-2</v>
      </c>
      <c r="U18" s="40" t="str">
        <f t="shared" si="4"/>
        <v>0,2</v>
      </c>
      <c r="V18" s="57">
        <f t="shared" si="5"/>
        <v>1.7077718009705196</v>
      </c>
      <c r="W18" s="57">
        <f t="shared" si="6"/>
        <v>3.7817308668892937</v>
      </c>
      <c r="X18" s="52" t="str">
        <f t="shared" si="7"/>
        <v>TRIMESTRAL</v>
      </c>
      <c r="Y18" s="41" t="s">
        <v>32</v>
      </c>
      <c r="Z18" s="39" t="s">
        <v>108</v>
      </c>
      <c r="AA18" s="40">
        <v>1</v>
      </c>
      <c r="AB18" s="40">
        <v>1</v>
      </c>
    </row>
    <row r="19" spans="1:28" ht="89.1" customHeight="1" x14ac:dyDescent="0.25">
      <c r="A19" s="102"/>
      <c r="B19" s="102"/>
      <c r="C19" s="102"/>
      <c r="D19" s="89"/>
      <c r="E19" s="114"/>
      <c r="F19" s="106"/>
      <c r="G19" s="106"/>
      <c r="H19" s="43" t="s">
        <v>99</v>
      </c>
      <c r="I19" s="45">
        <v>1</v>
      </c>
      <c r="J19" s="45">
        <v>1</v>
      </c>
      <c r="K19" s="45">
        <v>1</v>
      </c>
      <c r="L19" s="45">
        <v>3</v>
      </c>
      <c r="M19" s="45">
        <v>3</v>
      </c>
      <c r="N19" s="45">
        <v>2</v>
      </c>
      <c r="O19" s="46">
        <f t="shared" si="0"/>
        <v>1.9000000000000001</v>
      </c>
      <c r="P19" s="46">
        <f t="shared" si="1"/>
        <v>3.8000000000000003</v>
      </c>
      <c r="Q19" s="49" t="str">
        <f t="shared" si="2"/>
        <v>B</v>
      </c>
      <c r="R19" s="39" t="s">
        <v>159</v>
      </c>
      <c r="S19" s="41" t="s">
        <v>76</v>
      </c>
      <c r="T19" s="56">
        <f t="shared" si="3"/>
        <v>6.4516129032258063E-2</v>
      </c>
      <c r="U19" s="40" t="str">
        <f t="shared" si="4"/>
        <v>0,3</v>
      </c>
      <c r="V19" s="57">
        <f t="shared" si="5"/>
        <v>1.3502256128148467</v>
      </c>
      <c r="W19" s="57">
        <f t="shared" si="6"/>
        <v>3.1887675027728624</v>
      </c>
      <c r="X19" s="52" t="str">
        <f t="shared" si="7"/>
        <v>TRIMESTRAL</v>
      </c>
      <c r="Y19" s="41" t="s">
        <v>32</v>
      </c>
      <c r="Z19" s="39" t="s">
        <v>81</v>
      </c>
      <c r="AA19" s="40">
        <v>1</v>
      </c>
      <c r="AB19" s="40">
        <v>1</v>
      </c>
    </row>
    <row r="20" spans="1:28" ht="137.1" customHeight="1" x14ac:dyDescent="0.25">
      <c r="A20" s="102"/>
      <c r="B20" s="102"/>
      <c r="C20" s="102"/>
      <c r="D20" s="89"/>
      <c r="E20" s="110"/>
      <c r="F20" s="106"/>
      <c r="G20" s="106"/>
      <c r="H20" s="37" t="s">
        <v>125</v>
      </c>
      <c r="I20" s="45">
        <v>1</v>
      </c>
      <c r="J20" s="45">
        <v>1</v>
      </c>
      <c r="K20" s="45">
        <v>3</v>
      </c>
      <c r="L20" s="45">
        <v>3</v>
      </c>
      <c r="M20" s="45">
        <v>1</v>
      </c>
      <c r="N20" s="45">
        <v>1</v>
      </c>
      <c r="O20" s="46">
        <f t="shared" si="0"/>
        <v>1.7</v>
      </c>
      <c r="P20" s="46">
        <f t="shared" si="1"/>
        <v>1.7</v>
      </c>
      <c r="Q20" s="49" t="str">
        <f t="shared" si="2"/>
        <v>C</v>
      </c>
      <c r="R20" s="41" t="s">
        <v>132</v>
      </c>
      <c r="S20" s="41" t="s">
        <v>76</v>
      </c>
      <c r="T20" s="56">
        <f t="shared" si="3"/>
        <v>6.4516129032258063E-2</v>
      </c>
      <c r="U20" s="40" t="str">
        <f t="shared" si="4"/>
        <v>0,2</v>
      </c>
      <c r="V20" s="57">
        <f t="shared" si="5"/>
        <v>1.7077718009705196</v>
      </c>
      <c r="W20" s="57">
        <f t="shared" si="6"/>
        <v>3.7817308668892937</v>
      </c>
      <c r="X20" s="52" t="str">
        <f t="shared" si="7"/>
        <v>TRIMESTRAL</v>
      </c>
      <c r="Y20" s="41" t="s">
        <v>32</v>
      </c>
      <c r="Z20" s="39" t="s">
        <v>106</v>
      </c>
      <c r="AA20" s="40">
        <v>1</v>
      </c>
      <c r="AB20" s="40">
        <v>1</v>
      </c>
    </row>
    <row r="21" spans="1:28" s="2" customFormat="1" ht="72" customHeight="1" x14ac:dyDescent="0.25">
      <c r="A21" s="102"/>
      <c r="B21" s="102"/>
      <c r="C21" s="102" t="s">
        <v>42</v>
      </c>
      <c r="D21" s="107" t="s">
        <v>210</v>
      </c>
      <c r="E21" s="102" t="s">
        <v>166</v>
      </c>
      <c r="F21" s="102" t="s">
        <v>156</v>
      </c>
      <c r="G21" s="28" t="s">
        <v>75</v>
      </c>
      <c r="H21" s="37" t="s">
        <v>96</v>
      </c>
      <c r="I21" s="45">
        <v>1</v>
      </c>
      <c r="J21" s="45">
        <v>1</v>
      </c>
      <c r="K21" s="45">
        <v>1</v>
      </c>
      <c r="L21" s="45">
        <v>3</v>
      </c>
      <c r="M21" s="45">
        <v>1</v>
      </c>
      <c r="N21" s="45">
        <v>1</v>
      </c>
      <c r="O21" s="46">
        <f t="shared" si="0"/>
        <v>1.5</v>
      </c>
      <c r="P21" s="46">
        <f t="shared" si="1"/>
        <v>1.5</v>
      </c>
      <c r="Q21" s="49" t="str">
        <f t="shared" si="2"/>
        <v>C</v>
      </c>
      <c r="R21" s="39" t="s">
        <v>71</v>
      </c>
      <c r="S21" s="39" t="s">
        <v>97</v>
      </c>
      <c r="T21" s="56">
        <f t="shared" si="3"/>
        <v>6.4516129032258063E-2</v>
      </c>
      <c r="U21" s="40" t="str">
        <f t="shared" si="4"/>
        <v>0,2</v>
      </c>
      <c r="V21" s="57">
        <f t="shared" si="5"/>
        <v>1.7077718009705196</v>
      </c>
      <c r="W21" s="57">
        <f t="shared" si="6"/>
        <v>3.7817308668892937</v>
      </c>
      <c r="X21" s="52" t="str">
        <f t="shared" si="7"/>
        <v>TRIMESTRAL</v>
      </c>
      <c r="Y21" s="41" t="s">
        <v>32</v>
      </c>
      <c r="Z21" s="39" t="s">
        <v>109</v>
      </c>
      <c r="AA21" s="40">
        <v>1</v>
      </c>
      <c r="AB21" s="40">
        <v>1</v>
      </c>
    </row>
    <row r="22" spans="1:28" ht="195.6" customHeight="1" x14ac:dyDescent="0.25">
      <c r="A22" s="102"/>
      <c r="B22" s="102"/>
      <c r="C22" s="102"/>
      <c r="D22" s="107"/>
      <c r="E22" s="102"/>
      <c r="F22" s="102"/>
      <c r="G22" s="122" t="s">
        <v>79</v>
      </c>
      <c r="H22" s="37" t="s">
        <v>234</v>
      </c>
      <c r="I22" s="45">
        <v>1</v>
      </c>
      <c r="J22" s="45">
        <v>1</v>
      </c>
      <c r="K22" s="45">
        <v>1</v>
      </c>
      <c r="L22" s="45">
        <v>3</v>
      </c>
      <c r="M22" s="45">
        <v>1</v>
      </c>
      <c r="N22" s="45">
        <v>1</v>
      </c>
      <c r="O22" s="46">
        <f t="shared" si="0"/>
        <v>1.5</v>
      </c>
      <c r="P22" s="46">
        <f t="shared" si="1"/>
        <v>1.5</v>
      </c>
      <c r="Q22" s="49" t="str">
        <f t="shared" si="2"/>
        <v>C</v>
      </c>
      <c r="R22" s="39" t="s">
        <v>101</v>
      </c>
      <c r="S22" s="39" t="s">
        <v>98</v>
      </c>
      <c r="T22" s="56">
        <f t="shared" si="3"/>
        <v>6.4516129032258063E-2</v>
      </c>
      <c r="U22" s="40" t="str">
        <f t="shared" si="4"/>
        <v>0,2</v>
      </c>
      <c r="V22" s="57">
        <f t="shared" si="5"/>
        <v>1.7077718009705196</v>
      </c>
      <c r="W22" s="57">
        <f t="shared" si="6"/>
        <v>3.7817308668892937</v>
      </c>
      <c r="X22" s="52" t="str">
        <f t="shared" si="7"/>
        <v>TRIMESTRAL</v>
      </c>
      <c r="Y22" s="41" t="s">
        <v>32</v>
      </c>
      <c r="Z22" s="39" t="s">
        <v>142</v>
      </c>
      <c r="AA22" s="40">
        <v>1</v>
      </c>
      <c r="AB22" s="40">
        <v>1</v>
      </c>
    </row>
    <row r="23" spans="1:28" ht="101.1" customHeight="1" x14ac:dyDescent="0.25">
      <c r="A23" s="102"/>
      <c r="B23" s="102"/>
      <c r="C23" s="102"/>
      <c r="D23" s="107"/>
      <c r="E23" s="102"/>
      <c r="F23" s="102"/>
      <c r="G23" s="122"/>
      <c r="H23" s="37" t="s">
        <v>111</v>
      </c>
      <c r="I23" s="45">
        <v>1</v>
      </c>
      <c r="J23" s="45">
        <v>1</v>
      </c>
      <c r="K23" s="45">
        <v>1</v>
      </c>
      <c r="L23" s="45">
        <v>2</v>
      </c>
      <c r="M23" s="45">
        <v>1</v>
      </c>
      <c r="N23" s="45">
        <v>1</v>
      </c>
      <c r="O23" s="46">
        <f t="shared" si="0"/>
        <v>1.25</v>
      </c>
      <c r="P23" s="46">
        <f t="shared" si="1"/>
        <v>1.25</v>
      </c>
      <c r="Q23" s="49" t="str">
        <f t="shared" si="2"/>
        <v>C</v>
      </c>
      <c r="R23" s="39" t="s">
        <v>103</v>
      </c>
      <c r="S23" s="39" t="s">
        <v>43</v>
      </c>
      <c r="T23" s="56">
        <f t="shared" si="3"/>
        <v>6.6666666666666666E-2</v>
      </c>
      <c r="U23" s="40" t="str">
        <f t="shared" si="4"/>
        <v>0,2</v>
      </c>
      <c r="V23" s="57">
        <f t="shared" si="5"/>
        <v>1.7077718009705196</v>
      </c>
      <c r="W23" s="57">
        <f t="shared" si="6"/>
        <v>3.6597395486025426</v>
      </c>
      <c r="X23" s="52" t="str">
        <f t="shared" si="7"/>
        <v>TRIMESTRAL</v>
      </c>
      <c r="Y23" s="41" t="s">
        <v>32</v>
      </c>
      <c r="Z23" s="39" t="s">
        <v>145</v>
      </c>
      <c r="AA23" s="40">
        <v>1</v>
      </c>
      <c r="AB23" s="40">
        <v>1</v>
      </c>
    </row>
    <row r="24" spans="1:28" ht="87" customHeight="1" x14ac:dyDescent="0.25">
      <c r="A24" s="102"/>
      <c r="B24" s="102"/>
      <c r="C24" s="102"/>
      <c r="D24" s="107"/>
      <c r="E24" s="102"/>
      <c r="F24" s="102"/>
      <c r="G24" s="122"/>
      <c r="H24" s="37" t="s">
        <v>78</v>
      </c>
      <c r="I24" s="45">
        <v>1</v>
      </c>
      <c r="J24" s="45">
        <v>1</v>
      </c>
      <c r="K24" s="45">
        <v>1</v>
      </c>
      <c r="L24" s="45">
        <v>3</v>
      </c>
      <c r="M24" s="45">
        <v>1</v>
      </c>
      <c r="N24" s="45">
        <v>1</v>
      </c>
      <c r="O24" s="46">
        <f t="shared" si="0"/>
        <v>1.5</v>
      </c>
      <c r="P24" s="46">
        <f t="shared" si="1"/>
        <v>1.5</v>
      </c>
      <c r="Q24" s="49" t="str">
        <f t="shared" si="2"/>
        <v>C</v>
      </c>
      <c r="R24" s="39" t="s">
        <v>135</v>
      </c>
      <c r="S24" s="39" t="s">
        <v>134</v>
      </c>
      <c r="T24" s="56">
        <f t="shared" si="3"/>
        <v>6.4516129032258063E-2</v>
      </c>
      <c r="U24" s="40" t="str">
        <f t="shared" si="4"/>
        <v>0,2</v>
      </c>
      <c r="V24" s="57">
        <f t="shared" si="5"/>
        <v>1.7077718009705196</v>
      </c>
      <c r="W24" s="57">
        <f t="shared" si="6"/>
        <v>3.7817308668892937</v>
      </c>
      <c r="X24" s="52" t="str">
        <f t="shared" si="7"/>
        <v>TRIMESTRAL</v>
      </c>
      <c r="Y24" s="41" t="s">
        <v>32</v>
      </c>
      <c r="Z24" s="39" t="s">
        <v>89</v>
      </c>
      <c r="AA24" s="40">
        <v>1</v>
      </c>
      <c r="AB24" s="40">
        <v>1</v>
      </c>
    </row>
    <row r="25" spans="1:28" ht="61.5" x14ac:dyDescent="0.25">
      <c r="A25" s="102"/>
      <c r="B25" s="102"/>
      <c r="C25" s="102"/>
      <c r="D25" s="107"/>
      <c r="E25" s="102"/>
      <c r="F25" s="102"/>
      <c r="G25" s="122"/>
      <c r="H25" s="43" t="s">
        <v>129</v>
      </c>
      <c r="I25" s="45">
        <v>1</v>
      </c>
      <c r="J25" s="45">
        <v>1</v>
      </c>
      <c r="K25" s="45">
        <v>3</v>
      </c>
      <c r="L25" s="45">
        <v>3</v>
      </c>
      <c r="M25" s="45">
        <v>1</v>
      </c>
      <c r="N25" s="45">
        <v>1</v>
      </c>
      <c r="O25" s="46">
        <f t="shared" si="0"/>
        <v>1.7</v>
      </c>
      <c r="P25" s="46">
        <f t="shared" si="1"/>
        <v>1.7</v>
      </c>
      <c r="Q25" s="49" t="str">
        <f t="shared" si="2"/>
        <v>C</v>
      </c>
      <c r="R25" s="39" t="s">
        <v>143</v>
      </c>
      <c r="S25" s="39" t="s">
        <v>134</v>
      </c>
      <c r="T25" s="56">
        <f t="shared" si="3"/>
        <v>6.4516129032258063E-2</v>
      </c>
      <c r="U25" s="40" t="str">
        <f t="shared" si="4"/>
        <v>0,2</v>
      </c>
      <c r="V25" s="57">
        <f t="shared" si="5"/>
        <v>1.7077718009705196</v>
      </c>
      <c r="W25" s="57">
        <f t="shared" si="6"/>
        <v>3.7817308668892937</v>
      </c>
      <c r="X25" s="52" t="str">
        <f t="shared" si="7"/>
        <v>TRIMESTRAL</v>
      </c>
      <c r="Y25" s="41" t="s">
        <v>32</v>
      </c>
      <c r="Z25" s="39" t="s">
        <v>144</v>
      </c>
      <c r="AA25" s="40">
        <v>1</v>
      </c>
      <c r="AB25" s="40">
        <v>1</v>
      </c>
    </row>
  </sheetData>
  <mergeCells count="50">
    <mergeCell ref="A12:E12"/>
    <mergeCell ref="F12:H12"/>
    <mergeCell ref="I12:M12"/>
    <mergeCell ref="R12:S12"/>
    <mergeCell ref="A1:B5"/>
    <mergeCell ref="C1:S1"/>
    <mergeCell ref="I9:J9"/>
    <mergeCell ref="M9:Q9"/>
    <mergeCell ref="A7:A8"/>
    <mergeCell ref="E7:H8"/>
    <mergeCell ref="C2:S2"/>
    <mergeCell ref="C3:S3"/>
    <mergeCell ref="C4:S5"/>
    <mergeCell ref="A6:B6"/>
    <mergeCell ref="C6:H6"/>
    <mergeCell ref="J6:Q6"/>
    <mergeCell ref="B10:H10"/>
    <mergeCell ref="J10:Q10"/>
    <mergeCell ref="Y1:AB10"/>
    <mergeCell ref="J11:Q11"/>
    <mergeCell ref="B11:H11"/>
    <mergeCell ref="T9:T11"/>
    <mergeCell ref="T1:X6"/>
    <mergeCell ref="T7:U8"/>
    <mergeCell ref="V7:X8"/>
    <mergeCell ref="R6:S11"/>
    <mergeCell ref="I7:I8"/>
    <mergeCell ref="B9:H9"/>
    <mergeCell ref="Y11:AB11"/>
    <mergeCell ref="T12:X12"/>
    <mergeCell ref="Y12:AB12"/>
    <mergeCell ref="U9:U11"/>
    <mergeCell ref="V9:V11"/>
    <mergeCell ref="W9:X11"/>
    <mergeCell ref="F21:F25"/>
    <mergeCell ref="G22:G25"/>
    <mergeCell ref="G14:G15"/>
    <mergeCell ref="N12:Q12"/>
    <mergeCell ref="A14:A25"/>
    <mergeCell ref="B14:B25"/>
    <mergeCell ref="C14:C20"/>
    <mergeCell ref="D14:D20"/>
    <mergeCell ref="C21:C25"/>
    <mergeCell ref="D21:D25"/>
    <mergeCell ref="E21:E25"/>
    <mergeCell ref="E14:E16"/>
    <mergeCell ref="E17:E20"/>
    <mergeCell ref="G16:G17"/>
    <mergeCell ref="G18:G20"/>
    <mergeCell ref="F14:F20"/>
  </mergeCells>
  <conditionalFormatting sqref="Q14:Q25">
    <cfRule type="cellIs" dxfId="14" priority="1" operator="equal">
      <formula>"A"</formula>
    </cfRule>
    <cfRule type="cellIs" dxfId="13" priority="2" operator="equal">
      <formula>"B"</formula>
    </cfRule>
    <cfRule type="cellIs" dxfId="12" priority="3" operator="equal">
      <formula>"C"</formula>
    </cfRule>
  </conditionalFormatting>
  <dataValidations count="1">
    <dataValidation type="list" allowBlank="1" showInputMessage="1" showErrorMessage="1" sqref="AL11:AL14">
      <formula1>$AP$11:$AP$13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Borrador!$D$2:$D$4</xm:f>
          </x14:formula1>
          <xm:sqref>Y14:Y25</xm:sqref>
        </x14:dataValidation>
        <x14:dataValidation type="list" allowBlank="1" showInputMessage="1" showErrorMessage="1">
          <x14:formula1>
            <xm:f>Borrador!$B$2:$B$4</xm:f>
          </x14:formula1>
          <xm:sqref>I14:N25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="40" zoomScaleNormal="40" workbookViewId="0">
      <pane xSplit="8" ySplit="13" topLeftCell="R14" activePane="bottomRight" state="frozen"/>
      <selection pane="topRight" activeCell="I1" sqref="I1"/>
      <selection pane="bottomLeft" activeCell="A14" sqref="A14"/>
      <selection pane="bottomRight" activeCell="R14" sqref="R14"/>
    </sheetView>
  </sheetViews>
  <sheetFormatPr baseColWidth="10" defaultColWidth="9.140625" defaultRowHeight="15" x14ac:dyDescent="0.25"/>
  <cols>
    <col min="1" max="1" width="14.42578125" customWidth="1"/>
    <col min="2" max="2" width="24.42578125" customWidth="1"/>
    <col min="3" max="3" width="31.85546875" customWidth="1"/>
    <col min="4" max="4" width="34" customWidth="1"/>
    <col min="5" max="5" width="30.28515625" customWidth="1"/>
    <col min="6" max="6" width="25" customWidth="1"/>
    <col min="7" max="7" width="34.42578125" customWidth="1"/>
    <col min="8" max="8" width="41.42578125" customWidth="1"/>
    <col min="9" max="9" width="26.85546875" customWidth="1"/>
    <col min="10" max="10" width="30" customWidth="1"/>
    <col min="11" max="11" width="36.28515625" customWidth="1"/>
    <col min="12" max="12" width="26.7109375" customWidth="1"/>
    <col min="13" max="13" width="32.42578125" style="1" customWidth="1"/>
    <col min="14" max="14" width="29.85546875" style="1" customWidth="1"/>
    <col min="15" max="15" width="27.5703125" style="1" customWidth="1"/>
    <col min="16" max="16" width="31.85546875" style="1" customWidth="1"/>
    <col min="17" max="17" width="27.42578125" style="1" customWidth="1"/>
    <col min="18" max="18" width="31.5703125" style="1" customWidth="1"/>
    <col min="19" max="19" width="27.5703125" customWidth="1"/>
    <col min="20" max="20" width="22.42578125" customWidth="1"/>
    <col min="21" max="21" width="32.7109375" customWidth="1"/>
    <col min="22" max="22" width="25.85546875" customWidth="1"/>
    <col min="23" max="23" width="31.42578125" customWidth="1"/>
    <col min="24" max="24" width="25.5703125" customWidth="1"/>
    <col min="25" max="25" width="22.85546875" style="2" customWidth="1"/>
    <col min="26" max="26" width="24.7109375" customWidth="1"/>
    <col min="27" max="27" width="20.5703125" style="1" customWidth="1"/>
    <col min="28" max="28" width="18.140625" style="1" customWidth="1"/>
  </cols>
  <sheetData>
    <row r="1" spans="1:28" ht="21" x14ac:dyDescent="0.25">
      <c r="A1" s="85"/>
      <c r="B1" s="85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84" t="s">
        <v>151</v>
      </c>
      <c r="U1" s="84"/>
      <c r="V1" s="84"/>
      <c r="W1" s="84"/>
      <c r="X1" s="84"/>
      <c r="Y1" s="120" t="s">
        <v>28</v>
      </c>
      <c r="Z1" s="120"/>
      <c r="AA1" s="120"/>
      <c r="AB1" s="120"/>
    </row>
    <row r="2" spans="1:28" ht="21" x14ac:dyDescent="0.25">
      <c r="A2" s="85"/>
      <c r="B2" s="85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84"/>
      <c r="U2" s="84"/>
      <c r="V2" s="84"/>
      <c r="W2" s="84"/>
      <c r="X2" s="84"/>
      <c r="Y2" s="84"/>
      <c r="Z2" s="84"/>
      <c r="AA2" s="84"/>
      <c r="AB2" s="84"/>
    </row>
    <row r="3" spans="1:28" ht="21" x14ac:dyDescent="0.25">
      <c r="A3" s="85"/>
      <c r="B3" s="85"/>
      <c r="C3" s="59" t="s">
        <v>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84"/>
      <c r="U3" s="84"/>
      <c r="V3" s="84"/>
      <c r="W3" s="84"/>
      <c r="X3" s="84"/>
      <c r="Y3" s="84"/>
      <c r="Z3" s="84"/>
      <c r="AA3" s="84"/>
      <c r="AB3" s="84"/>
    </row>
    <row r="4" spans="1:28" ht="22.5" customHeight="1" x14ac:dyDescent="0.25">
      <c r="A4" s="85"/>
      <c r="B4" s="85"/>
      <c r="C4" s="90" t="s">
        <v>3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84"/>
      <c r="U4" s="84"/>
      <c r="V4" s="84"/>
      <c r="W4" s="84"/>
      <c r="X4" s="84"/>
      <c r="Y4" s="84"/>
      <c r="Z4" s="84"/>
      <c r="AA4" s="84"/>
      <c r="AB4" s="84"/>
    </row>
    <row r="5" spans="1:28" ht="30" customHeight="1" x14ac:dyDescent="0.25">
      <c r="A5" s="85"/>
      <c r="B5" s="85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84"/>
      <c r="U5" s="84"/>
      <c r="V5" s="84"/>
      <c r="W5" s="84"/>
      <c r="X5" s="84"/>
      <c r="Y5" s="84"/>
      <c r="Z5" s="84"/>
      <c r="AA5" s="84"/>
      <c r="AB5" s="84"/>
    </row>
    <row r="6" spans="1:28" ht="21" x14ac:dyDescent="0.25">
      <c r="A6" s="59" t="s">
        <v>4</v>
      </c>
      <c r="B6" s="59"/>
      <c r="C6" s="59"/>
      <c r="D6" s="59"/>
      <c r="E6" s="59"/>
      <c r="F6" s="59"/>
      <c r="G6" s="59"/>
      <c r="H6" s="59"/>
      <c r="I6" s="4" t="s">
        <v>27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84"/>
      <c r="U6" s="84"/>
      <c r="V6" s="84"/>
      <c r="W6" s="84"/>
      <c r="X6" s="84"/>
      <c r="Y6" s="84"/>
      <c r="Z6" s="84"/>
      <c r="AA6" s="84"/>
      <c r="AB6" s="84"/>
    </row>
    <row r="7" spans="1:28" ht="29.1" customHeight="1" x14ac:dyDescent="0.25">
      <c r="A7" s="90" t="s">
        <v>5</v>
      </c>
      <c r="B7" s="4"/>
      <c r="C7" s="4"/>
      <c r="D7" s="4"/>
      <c r="E7" s="59"/>
      <c r="F7" s="59"/>
      <c r="G7" s="59"/>
      <c r="H7" s="59"/>
      <c r="I7" s="90" t="s">
        <v>22</v>
      </c>
      <c r="J7" s="4"/>
      <c r="K7" s="4"/>
      <c r="L7" s="4"/>
      <c r="M7" s="4"/>
      <c r="N7" s="4"/>
      <c r="O7" s="4"/>
      <c r="P7" s="4"/>
      <c r="Q7" s="4"/>
      <c r="R7" s="59"/>
      <c r="S7" s="59"/>
      <c r="T7" s="128" t="s">
        <v>246</v>
      </c>
      <c r="U7" s="128"/>
      <c r="V7" s="84">
        <v>3</v>
      </c>
      <c r="W7" s="84"/>
      <c r="X7" s="84"/>
      <c r="Y7" s="84"/>
      <c r="Z7" s="84"/>
      <c r="AA7" s="84"/>
      <c r="AB7" s="84"/>
    </row>
    <row r="8" spans="1:28" ht="33" customHeight="1" x14ac:dyDescent="0.25">
      <c r="A8" s="90"/>
      <c r="B8" s="4" t="s">
        <v>6</v>
      </c>
      <c r="C8" s="4" t="s">
        <v>7</v>
      </c>
      <c r="D8" s="4" t="s">
        <v>8</v>
      </c>
      <c r="E8" s="59"/>
      <c r="F8" s="59"/>
      <c r="G8" s="59"/>
      <c r="H8" s="59"/>
      <c r="I8" s="90"/>
      <c r="J8" s="4" t="s">
        <v>23</v>
      </c>
      <c r="K8" s="4"/>
      <c r="L8" s="4"/>
      <c r="M8" s="4" t="s">
        <v>7</v>
      </c>
      <c r="N8" s="4"/>
      <c r="O8" s="4"/>
      <c r="P8" s="4"/>
      <c r="Q8" s="4" t="s">
        <v>8</v>
      </c>
      <c r="R8" s="59"/>
      <c r="S8" s="59"/>
      <c r="T8" s="128"/>
      <c r="U8" s="128"/>
      <c r="V8" s="84"/>
      <c r="W8" s="84"/>
      <c r="X8" s="84"/>
      <c r="Y8" s="84"/>
      <c r="Z8" s="84"/>
      <c r="AA8" s="84"/>
      <c r="AB8" s="84"/>
    </row>
    <row r="9" spans="1:28" ht="21" x14ac:dyDescent="0.25">
      <c r="A9" s="4" t="s">
        <v>9</v>
      </c>
      <c r="B9" s="59" t="s">
        <v>54</v>
      </c>
      <c r="C9" s="59"/>
      <c r="D9" s="59"/>
      <c r="E9" s="59"/>
      <c r="F9" s="59"/>
      <c r="G9" s="59"/>
      <c r="H9" s="59"/>
      <c r="I9" s="59" t="s">
        <v>24</v>
      </c>
      <c r="J9" s="59"/>
      <c r="K9" s="4"/>
      <c r="L9" s="4"/>
      <c r="M9" s="59" t="s">
        <v>52</v>
      </c>
      <c r="N9" s="59"/>
      <c r="O9" s="59"/>
      <c r="P9" s="59"/>
      <c r="Q9" s="59"/>
      <c r="R9" s="59"/>
      <c r="S9" s="59"/>
      <c r="T9" s="118" t="s">
        <v>152</v>
      </c>
      <c r="U9" s="127">
        <f>V7*W9</f>
        <v>300000</v>
      </c>
      <c r="V9" s="118" t="s">
        <v>153</v>
      </c>
      <c r="W9" s="83">
        <v>100000</v>
      </c>
      <c r="X9" s="83"/>
      <c r="Y9" s="84"/>
      <c r="Z9" s="84"/>
      <c r="AA9" s="84"/>
      <c r="AB9" s="84"/>
    </row>
    <row r="10" spans="1:28" ht="21" x14ac:dyDescent="0.25">
      <c r="A10" s="4" t="s">
        <v>10</v>
      </c>
      <c r="B10" s="59" t="s">
        <v>55</v>
      </c>
      <c r="C10" s="59"/>
      <c r="D10" s="59"/>
      <c r="E10" s="59"/>
      <c r="F10" s="59"/>
      <c r="G10" s="59"/>
      <c r="H10" s="59"/>
      <c r="I10" s="4" t="s">
        <v>25</v>
      </c>
      <c r="J10" s="59" t="s">
        <v>53</v>
      </c>
      <c r="K10" s="59"/>
      <c r="L10" s="59"/>
      <c r="M10" s="59"/>
      <c r="N10" s="59"/>
      <c r="O10" s="59"/>
      <c r="P10" s="59"/>
      <c r="Q10" s="59"/>
      <c r="R10" s="59"/>
      <c r="S10" s="59"/>
      <c r="T10" s="118"/>
      <c r="U10" s="127"/>
      <c r="V10" s="118"/>
      <c r="W10" s="83"/>
      <c r="X10" s="83"/>
      <c r="Y10" s="84"/>
      <c r="Z10" s="84"/>
      <c r="AA10" s="84"/>
      <c r="AB10" s="84"/>
    </row>
    <row r="11" spans="1:28" ht="63.75" thickBot="1" x14ac:dyDescent="0.3">
      <c r="A11" s="3" t="s">
        <v>12</v>
      </c>
      <c r="B11" s="59"/>
      <c r="C11" s="59"/>
      <c r="D11" s="59"/>
      <c r="E11" s="59"/>
      <c r="F11" s="59"/>
      <c r="G11" s="59"/>
      <c r="H11" s="59"/>
      <c r="I11" s="4" t="s">
        <v>26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118"/>
      <c r="U11" s="127"/>
      <c r="V11" s="118"/>
      <c r="W11" s="83"/>
      <c r="X11" s="83"/>
      <c r="Y11" s="125" t="s">
        <v>29</v>
      </c>
      <c r="Z11" s="125"/>
      <c r="AA11" s="125"/>
      <c r="AB11" s="125"/>
    </row>
    <row r="12" spans="1:28" ht="36" x14ac:dyDescent="0.25">
      <c r="A12" s="87" t="s">
        <v>11</v>
      </c>
      <c r="B12" s="88"/>
      <c r="C12" s="88"/>
      <c r="D12" s="88"/>
      <c r="E12" s="88"/>
      <c r="F12" s="99" t="s">
        <v>15</v>
      </c>
      <c r="G12" s="100"/>
      <c r="H12" s="101"/>
      <c r="I12" s="95" t="s">
        <v>119</v>
      </c>
      <c r="J12" s="95"/>
      <c r="K12" s="95"/>
      <c r="L12" s="95"/>
      <c r="M12" s="95"/>
      <c r="N12" s="96" t="s">
        <v>120</v>
      </c>
      <c r="O12" s="97"/>
      <c r="P12" s="97"/>
      <c r="Q12" s="98"/>
      <c r="R12" s="99" t="s">
        <v>15</v>
      </c>
      <c r="S12" s="101"/>
      <c r="T12" s="123" t="s">
        <v>146</v>
      </c>
      <c r="U12" s="123"/>
      <c r="V12" s="123"/>
      <c r="W12" s="123"/>
      <c r="X12" s="123"/>
      <c r="Y12" s="126" t="s">
        <v>30</v>
      </c>
      <c r="Z12" s="126"/>
      <c r="AA12" s="126"/>
      <c r="AB12" s="126"/>
    </row>
    <row r="13" spans="1:28" ht="141" customHeight="1" x14ac:dyDescent="0.25">
      <c r="A13" s="9" t="s">
        <v>35</v>
      </c>
      <c r="B13" s="10" t="s">
        <v>13</v>
      </c>
      <c r="C13" s="10" t="s">
        <v>38</v>
      </c>
      <c r="D13" s="10" t="s">
        <v>14</v>
      </c>
      <c r="E13" s="10" t="s">
        <v>39</v>
      </c>
      <c r="F13" s="11" t="s">
        <v>16</v>
      </c>
      <c r="G13" s="11" t="s">
        <v>17</v>
      </c>
      <c r="H13" s="11" t="s">
        <v>18</v>
      </c>
      <c r="I13" s="27" t="s">
        <v>196</v>
      </c>
      <c r="J13" s="27" t="s">
        <v>199</v>
      </c>
      <c r="K13" s="27" t="s">
        <v>200</v>
      </c>
      <c r="L13" s="27" t="s">
        <v>198</v>
      </c>
      <c r="M13" s="27" t="s">
        <v>197</v>
      </c>
      <c r="N13" s="12" t="s">
        <v>201</v>
      </c>
      <c r="O13" s="12" t="s">
        <v>21</v>
      </c>
      <c r="P13" s="12" t="s">
        <v>121</v>
      </c>
      <c r="Q13" s="12" t="s">
        <v>118</v>
      </c>
      <c r="R13" s="13" t="s">
        <v>19</v>
      </c>
      <c r="S13" s="13" t="s">
        <v>20</v>
      </c>
      <c r="T13" s="24" t="s">
        <v>147</v>
      </c>
      <c r="U13" s="24" t="s">
        <v>148</v>
      </c>
      <c r="V13" s="24" t="s">
        <v>149</v>
      </c>
      <c r="W13" s="16" t="s">
        <v>245</v>
      </c>
      <c r="X13" s="16" t="s">
        <v>150</v>
      </c>
      <c r="Y13" s="25" t="s">
        <v>31</v>
      </c>
      <c r="Z13" s="19" t="s">
        <v>33</v>
      </c>
      <c r="AA13" s="10" t="s">
        <v>34</v>
      </c>
      <c r="AB13" s="20" t="s">
        <v>195</v>
      </c>
    </row>
    <row r="14" spans="1:28" ht="132.6" customHeight="1" x14ac:dyDescent="0.25">
      <c r="A14" s="102" t="s">
        <v>36</v>
      </c>
      <c r="B14" s="102" t="s">
        <v>167</v>
      </c>
      <c r="C14" s="102" t="s">
        <v>40</v>
      </c>
      <c r="D14" s="89" t="s">
        <v>223</v>
      </c>
      <c r="E14" s="102" t="s">
        <v>163</v>
      </c>
      <c r="F14" s="106" t="s">
        <v>230</v>
      </c>
      <c r="G14" s="109" t="s">
        <v>77</v>
      </c>
      <c r="H14" s="36" t="s">
        <v>95</v>
      </c>
      <c r="I14" s="45">
        <v>3</v>
      </c>
      <c r="J14" s="45">
        <v>1</v>
      </c>
      <c r="K14" s="45">
        <v>1</v>
      </c>
      <c r="L14" s="45">
        <v>1</v>
      </c>
      <c r="M14" s="45">
        <v>1</v>
      </c>
      <c r="N14" s="45">
        <v>1</v>
      </c>
      <c r="O14" s="46">
        <f>(I14*0.25)+(J14*0.2)+(K14*0.1)+(L14*0.25)+(M14*0.2)</f>
        <v>1.5</v>
      </c>
      <c r="P14" s="46">
        <f>O14*N14</f>
        <v>1.5</v>
      </c>
      <c r="Q14" s="49" t="str">
        <f>IF(P14&lt;=3,"C",IF(P14&lt;=6,"B",IF(P14&gt;=6.1,"A")))</f>
        <v>C</v>
      </c>
      <c r="R14" s="39" t="s">
        <v>91</v>
      </c>
      <c r="S14" s="39" t="s">
        <v>93</v>
      </c>
      <c r="T14" s="56">
        <f>$W$9/IF(L14=1,500000,IF(L14=2,"1500000",IF(L14=3,"1550000")))</f>
        <v>0.2</v>
      </c>
      <c r="U14" s="40" t="str">
        <f>IF(N14=1,"0,2",IF(N14=2,"0,3",IF(N14=3,"1",)))</f>
        <v>0,2</v>
      </c>
      <c r="V14" s="57">
        <f>-LN(1-EXP(-IF(N14=1,0.2,IF(N14=2,"0.3",IF(N14=3,"1")))))</f>
        <v>1.7077718009705196</v>
      </c>
      <c r="W14" s="57">
        <f>(1/(T14*U14*V14))/12</f>
        <v>1.2199131828675138</v>
      </c>
      <c r="X14" s="39" t="str">
        <f>IF(W14&lt;4,"TRIMESTRAL",IF(W14&gt;=4,"MENSUAL"))</f>
        <v>TRIMESTRAL</v>
      </c>
      <c r="Y14" s="41" t="s">
        <v>32</v>
      </c>
      <c r="Z14" s="39" t="s">
        <v>136</v>
      </c>
      <c r="AA14" s="40">
        <v>1</v>
      </c>
      <c r="AB14" s="40">
        <v>1</v>
      </c>
    </row>
    <row r="15" spans="1:28" ht="122.45" customHeight="1" x14ac:dyDescent="0.25">
      <c r="A15" s="102"/>
      <c r="B15" s="102"/>
      <c r="C15" s="102"/>
      <c r="D15" s="89"/>
      <c r="E15" s="102"/>
      <c r="F15" s="106"/>
      <c r="G15" s="114"/>
      <c r="H15" s="36" t="s">
        <v>127</v>
      </c>
      <c r="I15" s="45">
        <v>1</v>
      </c>
      <c r="J15" s="45">
        <v>1</v>
      </c>
      <c r="K15" s="45">
        <v>1</v>
      </c>
      <c r="L15" s="45">
        <v>2</v>
      </c>
      <c r="M15" s="45">
        <v>2</v>
      </c>
      <c r="N15" s="45">
        <v>1</v>
      </c>
      <c r="O15" s="46">
        <f t="shared" ref="O15:O23" si="0">(I15*0.25)+(J15*0.2)+(K15*0.1)+(L15*0.25)+(M15*0.2)</f>
        <v>1.4500000000000002</v>
      </c>
      <c r="P15" s="46">
        <f t="shared" ref="P15:P23" si="1">O15*N15</f>
        <v>1.4500000000000002</v>
      </c>
      <c r="Q15" s="49" t="str">
        <f t="shared" ref="Q15:Q23" si="2">IF(P15&lt;=3,"C",IF(P15&lt;=6,"B",IF(P15&gt;=6.1,"A")))</f>
        <v>C</v>
      </c>
      <c r="R15" s="39" t="s">
        <v>130</v>
      </c>
      <c r="S15" s="39" t="s">
        <v>93</v>
      </c>
      <c r="T15" s="56">
        <f t="shared" ref="T15:T23" si="3">$W$9/IF(L15=1,500000,IF(L15=2,"1500000",IF(L15=3,"1550000")))</f>
        <v>6.6666666666666666E-2</v>
      </c>
      <c r="U15" s="40" t="str">
        <f t="shared" ref="U15:U23" si="4">IF(N15=1,"0,2",IF(N15=2,"0,3",IF(N15=3,"1",)))</f>
        <v>0,2</v>
      </c>
      <c r="V15" s="57">
        <f t="shared" ref="V15:V23" si="5">-LN(1-EXP(-U15))</f>
        <v>1.7077718009705196</v>
      </c>
      <c r="W15" s="57">
        <f t="shared" ref="W15:W23" si="6">(1/(T15*U15*V15))/12</f>
        <v>3.6597395486025426</v>
      </c>
      <c r="X15" s="52" t="str">
        <f t="shared" ref="X15:X23" si="7">IF(W15&lt;4,"TRIMESTRAL",IF(W15&gt;=4,"MENSUAL"))</f>
        <v>TRIMESTRAL</v>
      </c>
      <c r="Y15" s="41" t="s">
        <v>32</v>
      </c>
      <c r="Z15" s="39" t="s">
        <v>137</v>
      </c>
      <c r="AA15" s="40">
        <v>1</v>
      </c>
      <c r="AB15" s="40">
        <v>1</v>
      </c>
    </row>
    <row r="16" spans="1:28" ht="126.6" customHeight="1" x14ac:dyDescent="0.25">
      <c r="A16" s="102"/>
      <c r="B16" s="102"/>
      <c r="C16" s="102"/>
      <c r="D16" s="89"/>
      <c r="E16" s="102" t="s">
        <v>224</v>
      </c>
      <c r="F16" s="106"/>
      <c r="G16" s="110"/>
      <c r="H16" s="36" t="s">
        <v>169</v>
      </c>
      <c r="I16" s="45">
        <v>1</v>
      </c>
      <c r="J16" s="45">
        <v>1</v>
      </c>
      <c r="K16" s="45">
        <v>1</v>
      </c>
      <c r="L16" s="45">
        <v>3</v>
      </c>
      <c r="M16" s="45">
        <v>3</v>
      </c>
      <c r="N16" s="45">
        <v>1</v>
      </c>
      <c r="O16" s="46">
        <f t="shared" si="0"/>
        <v>1.9000000000000001</v>
      </c>
      <c r="P16" s="46">
        <f t="shared" si="1"/>
        <v>1.9000000000000001</v>
      </c>
      <c r="Q16" s="49" t="str">
        <f t="shared" si="2"/>
        <v>C</v>
      </c>
      <c r="R16" s="39" t="s">
        <v>168</v>
      </c>
      <c r="S16" s="41" t="s">
        <v>76</v>
      </c>
      <c r="T16" s="56">
        <f t="shared" si="3"/>
        <v>6.4516129032258063E-2</v>
      </c>
      <c r="U16" s="40" t="str">
        <f t="shared" si="4"/>
        <v>0,2</v>
      </c>
      <c r="V16" s="57">
        <f t="shared" si="5"/>
        <v>1.7077718009705196</v>
      </c>
      <c r="W16" s="57">
        <f t="shared" si="6"/>
        <v>3.7817308668892937</v>
      </c>
      <c r="X16" s="52" t="str">
        <f t="shared" si="7"/>
        <v>TRIMESTRAL</v>
      </c>
      <c r="Y16" s="41" t="s">
        <v>32</v>
      </c>
      <c r="Z16" s="39" t="s">
        <v>139</v>
      </c>
      <c r="AA16" s="40">
        <v>1</v>
      </c>
      <c r="AB16" s="40">
        <v>1</v>
      </c>
    </row>
    <row r="17" spans="1:28" ht="89.1" customHeight="1" x14ac:dyDescent="0.25">
      <c r="A17" s="102"/>
      <c r="B17" s="102"/>
      <c r="C17" s="102"/>
      <c r="D17" s="89"/>
      <c r="E17" s="102"/>
      <c r="F17" s="106"/>
      <c r="G17" s="106" t="s">
        <v>207</v>
      </c>
      <c r="H17" s="36" t="s">
        <v>99</v>
      </c>
      <c r="I17" s="45">
        <v>1</v>
      </c>
      <c r="J17" s="45">
        <v>1</v>
      </c>
      <c r="K17" s="45">
        <v>3</v>
      </c>
      <c r="L17" s="45">
        <v>3</v>
      </c>
      <c r="M17" s="45">
        <v>3</v>
      </c>
      <c r="N17" s="45">
        <v>1</v>
      </c>
      <c r="O17" s="46">
        <f t="shared" si="0"/>
        <v>2.1</v>
      </c>
      <c r="P17" s="46">
        <f t="shared" si="1"/>
        <v>2.1</v>
      </c>
      <c r="Q17" s="49" t="str">
        <f t="shared" si="2"/>
        <v>C</v>
      </c>
      <c r="R17" s="39" t="s">
        <v>159</v>
      </c>
      <c r="S17" s="41" t="s">
        <v>76</v>
      </c>
      <c r="T17" s="56">
        <f t="shared" si="3"/>
        <v>6.4516129032258063E-2</v>
      </c>
      <c r="U17" s="40" t="str">
        <f t="shared" si="4"/>
        <v>0,2</v>
      </c>
      <c r="V17" s="57">
        <f t="shared" si="5"/>
        <v>1.7077718009705196</v>
      </c>
      <c r="W17" s="57">
        <f t="shared" si="6"/>
        <v>3.7817308668892937</v>
      </c>
      <c r="X17" s="52" t="str">
        <f t="shared" si="7"/>
        <v>TRIMESTRAL</v>
      </c>
      <c r="Y17" s="41" t="s">
        <v>32</v>
      </c>
      <c r="Z17" s="39" t="s">
        <v>81</v>
      </c>
      <c r="AA17" s="40">
        <v>1</v>
      </c>
      <c r="AB17" s="40">
        <v>1</v>
      </c>
    </row>
    <row r="18" spans="1:28" ht="162.94999999999999" customHeight="1" x14ac:dyDescent="0.25">
      <c r="A18" s="102"/>
      <c r="B18" s="102"/>
      <c r="C18" s="102"/>
      <c r="D18" s="89"/>
      <c r="E18" s="102"/>
      <c r="F18" s="106"/>
      <c r="G18" s="106"/>
      <c r="H18" s="34" t="s">
        <v>125</v>
      </c>
      <c r="I18" s="45">
        <v>1</v>
      </c>
      <c r="J18" s="45">
        <v>1</v>
      </c>
      <c r="K18" s="45">
        <v>2</v>
      </c>
      <c r="L18" s="45">
        <v>3</v>
      </c>
      <c r="M18" s="45">
        <v>1</v>
      </c>
      <c r="N18" s="45">
        <v>1</v>
      </c>
      <c r="O18" s="46">
        <f t="shared" si="0"/>
        <v>1.5999999999999999</v>
      </c>
      <c r="P18" s="46">
        <f t="shared" si="1"/>
        <v>1.5999999999999999</v>
      </c>
      <c r="Q18" s="49" t="str">
        <f t="shared" si="2"/>
        <v>C</v>
      </c>
      <c r="R18" s="41" t="s">
        <v>132</v>
      </c>
      <c r="S18" s="41" t="s">
        <v>76</v>
      </c>
      <c r="T18" s="56">
        <f t="shared" si="3"/>
        <v>6.4516129032258063E-2</v>
      </c>
      <c r="U18" s="40" t="str">
        <f t="shared" si="4"/>
        <v>0,2</v>
      </c>
      <c r="V18" s="57">
        <f t="shared" si="5"/>
        <v>1.7077718009705196</v>
      </c>
      <c r="W18" s="57">
        <f t="shared" si="6"/>
        <v>3.7817308668892937</v>
      </c>
      <c r="X18" s="52" t="str">
        <f t="shared" si="7"/>
        <v>TRIMESTRAL</v>
      </c>
      <c r="Y18" s="41" t="s">
        <v>32</v>
      </c>
      <c r="Z18" s="39" t="s">
        <v>106</v>
      </c>
      <c r="AA18" s="40">
        <v>1</v>
      </c>
      <c r="AB18" s="40">
        <v>1</v>
      </c>
    </row>
    <row r="19" spans="1:28" s="2" customFormat="1" ht="87.95" customHeight="1" x14ac:dyDescent="0.25">
      <c r="A19" s="102"/>
      <c r="B19" s="102"/>
      <c r="C19" s="102" t="s">
        <v>42</v>
      </c>
      <c r="D19" s="108" t="s">
        <v>209</v>
      </c>
      <c r="E19" s="102" t="s">
        <v>225</v>
      </c>
      <c r="F19" s="102" t="s">
        <v>208</v>
      </c>
      <c r="G19" s="102" t="s">
        <v>75</v>
      </c>
      <c r="H19" s="34" t="s">
        <v>96</v>
      </c>
      <c r="I19" s="45">
        <v>1</v>
      </c>
      <c r="J19" s="45">
        <v>1</v>
      </c>
      <c r="K19" s="45">
        <v>1</v>
      </c>
      <c r="L19" s="45">
        <v>3</v>
      </c>
      <c r="M19" s="45">
        <v>3</v>
      </c>
      <c r="N19" s="45">
        <v>1</v>
      </c>
      <c r="O19" s="46">
        <f t="shared" si="0"/>
        <v>1.9000000000000001</v>
      </c>
      <c r="P19" s="46">
        <f t="shared" si="1"/>
        <v>1.9000000000000001</v>
      </c>
      <c r="Q19" s="49" t="str">
        <f t="shared" si="2"/>
        <v>C</v>
      </c>
      <c r="R19" s="39" t="s">
        <v>71</v>
      </c>
      <c r="S19" s="39" t="s">
        <v>97</v>
      </c>
      <c r="T19" s="56">
        <f t="shared" si="3"/>
        <v>6.4516129032258063E-2</v>
      </c>
      <c r="U19" s="40" t="str">
        <f t="shared" si="4"/>
        <v>0,2</v>
      </c>
      <c r="V19" s="57">
        <f t="shared" si="5"/>
        <v>1.7077718009705196</v>
      </c>
      <c r="W19" s="57">
        <f t="shared" si="6"/>
        <v>3.7817308668892937</v>
      </c>
      <c r="X19" s="52" t="str">
        <f t="shared" si="7"/>
        <v>TRIMESTRAL</v>
      </c>
      <c r="Y19" s="41" t="s">
        <v>32</v>
      </c>
      <c r="Z19" s="39" t="s">
        <v>109</v>
      </c>
      <c r="AA19" s="40">
        <v>1</v>
      </c>
      <c r="AB19" s="40">
        <v>1</v>
      </c>
    </row>
    <row r="20" spans="1:28" ht="109.5" customHeight="1" x14ac:dyDescent="0.25">
      <c r="A20" s="102"/>
      <c r="B20" s="102"/>
      <c r="C20" s="102"/>
      <c r="D20" s="108"/>
      <c r="E20" s="102"/>
      <c r="F20" s="102"/>
      <c r="G20" s="102"/>
      <c r="H20" s="36" t="s">
        <v>100</v>
      </c>
      <c r="I20" s="45">
        <v>1</v>
      </c>
      <c r="J20" s="45">
        <v>1</v>
      </c>
      <c r="K20" s="45">
        <v>2</v>
      </c>
      <c r="L20" s="45">
        <v>2</v>
      </c>
      <c r="M20" s="45">
        <v>1</v>
      </c>
      <c r="N20" s="45">
        <v>1</v>
      </c>
      <c r="O20" s="46">
        <f t="shared" si="0"/>
        <v>1.3499999999999999</v>
      </c>
      <c r="P20" s="46">
        <f t="shared" si="1"/>
        <v>1.3499999999999999</v>
      </c>
      <c r="Q20" s="49" t="str">
        <f t="shared" si="2"/>
        <v>C</v>
      </c>
      <c r="R20" s="39" t="s">
        <v>140</v>
      </c>
      <c r="S20" s="39" t="s">
        <v>98</v>
      </c>
      <c r="T20" s="56">
        <f t="shared" si="3"/>
        <v>6.6666666666666666E-2</v>
      </c>
      <c r="U20" s="40" t="str">
        <f t="shared" si="4"/>
        <v>0,2</v>
      </c>
      <c r="V20" s="57">
        <f t="shared" si="5"/>
        <v>1.7077718009705196</v>
      </c>
      <c r="W20" s="57">
        <f t="shared" si="6"/>
        <v>3.6597395486025426</v>
      </c>
      <c r="X20" s="52" t="str">
        <f t="shared" si="7"/>
        <v>TRIMESTRAL</v>
      </c>
      <c r="Y20" s="41" t="s">
        <v>32</v>
      </c>
      <c r="Z20" s="39" t="s">
        <v>141</v>
      </c>
      <c r="AA20" s="40">
        <v>1</v>
      </c>
      <c r="AB20" s="40">
        <v>1</v>
      </c>
    </row>
    <row r="21" spans="1:28" ht="101.1" customHeight="1" x14ac:dyDescent="0.25">
      <c r="A21" s="102"/>
      <c r="B21" s="102"/>
      <c r="C21" s="102"/>
      <c r="D21" s="108"/>
      <c r="E21" s="102"/>
      <c r="F21" s="102"/>
      <c r="G21" s="122" t="s">
        <v>79</v>
      </c>
      <c r="H21" s="34" t="s">
        <v>111</v>
      </c>
      <c r="I21" s="45">
        <v>1</v>
      </c>
      <c r="J21" s="45">
        <v>1</v>
      </c>
      <c r="K21" s="45">
        <v>1</v>
      </c>
      <c r="L21" s="45">
        <v>3</v>
      </c>
      <c r="M21" s="45">
        <v>1</v>
      </c>
      <c r="N21" s="45">
        <v>1</v>
      </c>
      <c r="O21" s="46">
        <f t="shared" si="0"/>
        <v>1.5</v>
      </c>
      <c r="P21" s="46">
        <f t="shared" si="1"/>
        <v>1.5</v>
      </c>
      <c r="Q21" s="49" t="str">
        <f t="shared" si="2"/>
        <v>C</v>
      </c>
      <c r="R21" s="39" t="s">
        <v>103</v>
      </c>
      <c r="S21" s="39" t="s">
        <v>43</v>
      </c>
      <c r="T21" s="56">
        <f t="shared" si="3"/>
        <v>6.4516129032258063E-2</v>
      </c>
      <c r="U21" s="40" t="str">
        <f t="shared" si="4"/>
        <v>0,2</v>
      </c>
      <c r="V21" s="57">
        <f t="shared" si="5"/>
        <v>1.7077718009705196</v>
      </c>
      <c r="W21" s="57">
        <f t="shared" si="6"/>
        <v>3.7817308668892937</v>
      </c>
      <c r="X21" s="52" t="str">
        <f t="shared" si="7"/>
        <v>TRIMESTRAL</v>
      </c>
      <c r="Y21" s="41" t="s">
        <v>32</v>
      </c>
      <c r="Z21" s="39" t="s">
        <v>145</v>
      </c>
      <c r="AA21" s="40">
        <v>1</v>
      </c>
      <c r="AB21" s="40">
        <v>1</v>
      </c>
    </row>
    <row r="22" spans="1:28" ht="90.75" customHeight="1" x14ac:dyDescent="0.25">
      <c r="A22" s="102"/>
      <c r="B22" s="102"/>
      <c r="C22" s="102"/>
      <c r="D22" s="108"/>
      <c r="E22" s="102"/>
      <c r="F22" s="102"/>
      <c r="G22" s="122"/>
      <c r="H22" s="34" t="s">
        <v>78</v>
      </c>
      <c r="I22" s="45">
        <v>1</v>
      </c>
      <c r="J22" s="45">
        <v>1</v>
      </c>
      <c r="K22" s="45">
        <v>1</v>
      </c>
      <c r="L22" s="45">
        <v>3</v>
      </c>
      <c r="M22" s="45">
        <v>1</v>
      </c>
      <c r="N22" s="45">
        <v>1</v>
      </c>
      <c r="O22" s="46">
        <f t="shared" si="0"/>
        <v>1.5</v>
      </c>
      <c r="P22" s="46">
        <f t="shared" si="1"/>
        <v>1.5</v>
      </c>
      <c r="Q22" s="49" t="str">
        <f t="shared" si="2"/>
        <v>C</v>
      </c>
      <c r="R22" s="39" t="s">
        <v>135</v>
      </c>
      <c r="S22" s="39" t="s">
        <v>134</v>
      </c>
      <c r="T22" s="56">
        <f t="shared" si="3"/>
        <v>6.4516129032258063E-2</v>
      </c>
      <c r="U22" s="40" t="str">
        <f t="shared" si="4"/>
        <v>0,2</v>
      </c>
      <c r="V22" s="57">
        <f t="shared" si="5"/>
        <v>1.7077718009705196</v>
      </c>
      <c r="W22" s="57">
        <f t="shared" si="6"/>
        <v>3.7817308668892937</v>
      </c>
      <c r="X22" s="52" t="str">
        <f t="shared" si="7"/>
        <v>TRIMESTRAL</v>
      </c>
      <c r="Y22" s="41" t="s">
        <v>32</v>
      </c>
      <c r="Z22" s="39" t="s">
        <v>89</v>
      </c>
      <c r="AA22" s="40">
        <v>1</v>
      </c>
      <c r="AB22" s="40">
        <v>1</v>
      </c>
    </row>
    <row r="23" spans="1:28" ht="51.75" customHeight="1" x14ac:dyDescent="0.25">
      <c r="A23" s="102"/>
      <c r="B23" s="102"/>
      <c r="C23" s="102"/>
      <c r="D23" s="108"/>
      <c r="E23" s="102"/>
      <c r="F23" s="102"/>
      <c r="G23" s="122"/>
      <c r="H23" s="36" t="s">
        <v>129</v>
      </c>
      <c r="I23" s="45">
        <v>1</v>
      </c>
      <c r="J23" s="45">
        <v>1</v>
      </c>
      <c r="K23" s="45">
        <v>1</v>
      </c>
      <c r="L23" s="45">
        <v>2</v>
      </c>
      <c r="M23" s="45">
        <v>1</v>
      </c>
      <c r="N23" s="45">
        <v>1</v>
      </c>
      <c r="O23" s="46">
        <f t="shared" si="0"/>
        <v>1.25</v>
      </c>
      <c r="P23" s="46">
        <f t="shared" si="1"/>
        <v>1.25</v>
      </c>
      <c r="Q23" s="49" t="str">
        <f t="shared" si="2"/>
        <v>C</v>
      </c>
      <c r="R23" s="39" t="s">
        <v>143</v>
      </c>
      <c r="S23" s="39" t="s">
        <v>134</v>
      </c>
      <c r="T23" s="56">
        <f t="shared" si="3"/>
        <v>6.6666666666666666E-2</v>
      </c>
      <c r="U23" s="40" t="str">
        <f t="shared" si="4"/>
        <v>0,2</v>
      </c>
      <c r="V23" s="57">
        <f t="shared" si="5"/>
        <v>1.7077718009705196</v>
      </c>
      <c r="W23" s="57">
        <f t="shared" si="6"/>
        <v>3.6597395486025426</v>
      </c>
      <c r="X23" s="52" t="str">
        <f t="shared" si="7"/>
        <v>TRIMESTRAL</v>
      </c>
      <c r="Y23" s="41" t="s">
        <v>32</v>
      </c>
      <c r="Z23" s="39" t="s">
        <v>144</v>
      </c>
      <c r="AA23" s="40">
        <v>1</v>
      </c>
      <c r="AB23" s="40">
        <v>1</v>
      </c>
    </row>
  </sheetData>
  <mergeCells count="50">
    <mergeCell ref="I9:J9"/>
    <mergeCell ref="C19:C23"/>
    <mergeCell ref="D19:D23"/>
    <mergeCell ref="T9:T11"/>
    <mergeCell ref="J10:Q10"/>
    <mergeCell ref="B11:H11"/>
    <mergeCell ref="M9:Q9"/>
    <mergeCell ref="J11:Q11"/>
    <mergeCell ref="N12:Q12"/>
    <mergeCell ref="T1:X6"/>
    <mergeCell ref="E7:H8"/>
    <mergeCell ref="C2:S2"/>
    <mergeCell ref="V7:X8"/>
    <mergeCell ref="C3:S3"/>
    <mergeCell ref="C4:S5"/>
    <mergeCell ref="C6:H6"/>
    <mergeCell ref="J6:Q6"/>
    <mergeCell ref="I7:I8"/>
    <mergeCell ref="T7:U8"/>
    <mergeCell ref="A1:B5"/>
    <mergeCell ref="C1:S1"/>
    <mergeCell ref="A6:B6"/>
    <mergeCell ref="Y11:AB11"/>
    <mergeCell ref="A12:E12"/>
    <mergeCell ref="F12:H12"/>
    <mergeCell ref="I12:M12"/>
    <mergeCell ref="R12:S12"/>
    <mergeCell ref="T12:X12"/>
    <mergeCell ref="Y12:AB12"/>
    <mergeCell ref="U9:U11"/>
    <mergeCell ref="V9:V11"/>
    <mergeCell ref="W9:X11"/>
    <mergeCell ref="B10:H10"/>
    <mergeCell ref="Y1:AB10"/>
    <mergeCell ref="R6:S11"/>
    <mergeCell ref="A7:A8"/>
    <mergeCell ref="E19:E23"/>
    <mergeCell ref="E16:E18"/>
    <mergeCell ref="F19:F23"/>
    <mergeCell ref="G19:G20"/>
    <mergeCell ref="G21:G23"/>
    <mergeCell ref="G17:G18"/>
    <mergeCell ref="F14:F18"/>
    <mergeCell ref="G14:G16"/>
    <mergeCell ref="A14:A23"/>
    <mergeCell ref="B14:B23"/>
    <mergeCell ref="C14:C18"/>
    <mergeCell ref="D14:D18"/>
    <mergeCell ref="E14:E15"/>
    <mergeCell ref="B9:H9"/>
  </mergeCells>
  <conditionalFormatting sqref="Q14:Q23">
    <cfRule type="cellIs" dxfId="11" priority="1" operator="equal">
      <formula>"A"</formula>
    </cfRule>
    <cfRule type="cellIs" dxfId="10" priority="2" operator="equal">
      <formula>"B"</formula>
    </cfRule>
    <cfRule type="cellIs" dxfId="9" priority="3" operator="equal">
      <formula>"C"</formula>
    </cfRule>
  </conditionalFormatting>
  <dataValidations disablePrompts="1" count="1">
    <dataValidation type="list" allowBlank="1" showInputMessage="1" showErrorMessage="1" sqref="AL11:AL14">
      <formula1>$AP$11:$AP$13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Borrador!$D$2:$D$4</xm:f>
          </x14:formula1>
          <xm:sqref>Y14:Y23</xm:sqref>
        </x14:dataValidation>
        <x14:dataValidation type="list" allowBlank="1" showInputMessage="1" showErrorMessage="1">
          <x14:formula1>
            <xm:f>Borrador!$B$2:$B$4</xm:f>
          </x14:formula1>
          <xm:sqref>I14:N23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="25" zoomScaleNormal="25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T12" sqref="T12:X12"/>
    </sheetView>
  </sheetViews>
  <sheetFormatPr baseColWidth="10" defaultColWidth="9.140625" defaultRowHeight="15" x14ac:dyDescent="0.25"/>
  <cols>
    <col min="1" max="1" width="14.42578125" customWidth="1"/>
    <col min="2" max="2" width="24.85546875" customWidth="1"/>
    <col min="3" max="3" width="27.42578125" customWidth="1"/>
    <col min="4" max="4" width="29.42578125" customWidth="1"/>
    <col min="5" max="5" width="25.85546875" customWidth="1"/>
    <col min="6" max="6" width="26.140625" customWidth="1"/>
    <col min="7" max="7" width="44.42578125" customWidth="1"/>
    <col min="8" max="8" width="40.42578125" customWidth="1"/>
    <col min="9" max="9" width="28.85546875" customWidth="1"/>
    <col min="10" max="10" width="31" customWidth="1"/>
    <col min="11" max="11" width="36.7109375" customWidth="1"/>
    <col min="12" max="12" width="30.140625" customWidth="1"/>
    <col min="13" max="13" width="34.5703125" style="1" customWidth="1"/>
    <col min="14" max="14" width="29.140625" style="1" customWidth="1"/>
    <col min="15" max="15" width="23.85546875" style="1" customWidth="1"/>
    <col min="16" max="16" width="31.42578125" style="1" customWidth="1"/>
    <col min="17" max="17" width="26.42578125" style="1" customWidth="1"/>
    <col min="18" max="18" width="28" style="1" customWidth="1"/>
    <col min="19" max="19" width="27.5703125" customWidth="1"/>
    <col min="20" max="20" width="26.85546875" customWidth="1"/>
    <col min="21" max="21" width="30.7109375" customWidth="1"/>
    <col min="22" max="22" width="29.42578125" customWidth="1"/>
    <col min="23" max="23" width="27.85546875" customWidth="1"/>
    <col min="24" max="24" width="26" customWidth="1"/>
    <col min="25" max="25" width="24.28515625" style="2" customWidth="1"/>
    <col min="26" max="26" width="27" customWidth="1"/>
    <col min="27" max="27" width="22" style="1" customWidth="1"/>
    <col min="28" max="28" width="19.85546875" style="1" customWidth="1"/>
  </cols>
  <sheetData>
    <row r="1" spans="1:28" ht="21" x14ac:dyDescent="0.25">
      <c r="A1" s="85"/>
      <c r="B1" s="85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129" t="s">
        <v>151</v>
      </c>
      <c r="U1" s="129"/>
      <c r="V1" s="129"/>
      <c r="W1" s="129"/>
      <c r="X1" s="129"/>
      <c r="Y1" s="120" t="s">
        <v>28</v>
      </c>
      <c r="Z1" s="120"/>
      <c r="AA1" s="120"/>
      <c r="AB1" s="120"/>
    </row>
    <row r="2" spans="1:28" ht="21" x14ac:dyDescent="0.25">
      <c r="A2" s="85"/>
      <c r="B2" s="85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9"/>
      <c r="U2" s="129"/>
      <c r="V2" s="129"/>
      <c r="W2" s="129"/>
      <c r="X2" s="129"/>
      <c r="Y2" s="84"/>
      <c r="Z2" s="84"/>
      <c r="AA2" s="84"/>
      <c r="AB2" s="84"/>
    </row>
    <row r="3" spans="1:28" ht="21" x14ac:dyDescent="0.25">
      <c r="A3" s="85"/>
      <c r="B3" s="85"/>
      <c r="C3" s="59" t="s">
        <v>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129"/>
      <c r="U3" s="129"/>
      <c r="V3" s="129"/>
      <c r="W3" s="129"/>
      <c r="X3" s="129"/>
      <c r="Y3" s="84"/>
      <c r="Z3" s="84"/>
      <c r="AA3" s="84"/>
      <c r="AB3" s="84"/>
    </row>
    <row r="4" spans="1:28" ht="22.5" customHeight="1" x14ac:dyDescent="0.25">
      <c r="A4" s="85"/>
      <c r="B4" s="85"/>
      <c r="C4" s="90" t="s">
        <v>3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129"/>
      <c r="U4" s="129"/>
      <c r="V4" s="129"/>
      <c r="W4" s="129"/>
      <c r="X4" s="129"/>
      <c r="Y4" s="84"/>
      <c r="Z4" s="84"/>
      <c r="AA4" s="84"/>
      <c r="AB4" s="84"/>
    </row>
    <row r="5" spans="1:28" ht="30" customHeight="1" x14ac:dyDescent="0.25">
      <c r="A5" s="85"/>
      <c r="B5" s="85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129"/>
      <c r="U5" s="129"/>
      <c r="V5" s="129"/>
      <c r="W5" s="129"/>
      <c r="X5" s="129"/>
      <c r="Y5" s="84"/>
      <c r="Z5" s="84"/>
      <c r="AA5" s="84"/>
      <c r="AB5" s="84"/>
    </row>
    <row r="6" spans="1:28" ht="21" x14ac:dyDescent="0.25">
      <c r="A6" s="59" t="s">
        <v>4</v>
      </c>
      <c r="B6" s="59"/>
      <c r="C6" s="59"/>
      <c r="D6" s="59"/>
      <c r="E6" s="59"/>
      <c r="F6" s="59"/>
      <c r="G6" s="59"/>
      <c r="H6" s="59"/>
      <c r="I6" s="4" t="s">
        <v>27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129"/>
      <c r="U6" s="129"/>
      <c r="V6" s="129"/>
      <c r="W6" s="129"/>
      <c r="X6" s="129"/>
      <c r="Y6" s="84"/>
      <c r="Z6" s="84"/>
      <c r="AA6" s="84"/>
      <c r="AB6" s="84"/>
    </row>
    <row r="7" spans="1:28" ht="29.1" customHeight="1" x14ac:dyDescent="0.25">
      <c r="A7" s="90" t="s">
        <v>5</v>
      </c>
      <c r="B7" s="4"/>
      <c r="C7" s="4"/>
      <c r="D7" s="4"/>
      <c r="E7" s="59"/>
      <c r="F7" s="59"/>
      <c r="G7" s="59"/>
      <c r="H7" s="59"/>
      <c r="I7" s="90" t="s">
        <v>22</v>
      </c>
      <c r="J7" s="4"/>
      <c r="K7" s="4"/>
      <c r="L7" s="4"/>
      <c r="M7" s="4"/>
      <c r="N7" s="4"/>
      <c r="O7" s="4"/>
      <c r="P7" s="4"/>
      <c r="Q7" s="4"/>
      <c r="R7" s="59"/>
      <c r="S7" s="59"/>
      <c r="T7" s="121" t="s">
        <v>246</v>
      </c>
      <c r="U7" s="121"/>
      <c r="V7" s="84">
        <v>3</v>
      </c>
      <c r="W7" s="84"/>
      <c r="X7" s="84"/>
      <c r="Y7" s="84"/>
      <c r="Z7" s="84"/>
      <c r="AA7" s="84"/>
      <c r="AB7" s="84"/>
    </row>
    <row r="8" spans="1:28" ht="33" customHeight="1" x14ac:dyDescent="0.25">
      <c r="A8" s="90"/>
      <c r="B8" s="4" t="s">
        <v>6</v>
      </c>
      <c r="C8" s="4" t="s">
        <v>7</v>
      </c>
      <c r="D8" s="4" t="s">
        <v>8</v>
      </c>
      <c r="E8" s="59"/>
      <c r="F8" s="59"/>
      <c r="G8" s="59"/>
      <c r="H8" s="59"/>
      <c r="I8" s="90"/>
      <c r="J8" s="4" t="s">
        <v>23</v>
      </c>
      <c r="K8" s="4"/>
      <c r="L8" s="4"/>
      <c r="M8" s="4" t="s">
        <v>7</v>
      </c>
      <c r="N8" s="4"/>
      <c r="O8" s="4"/>
      <c r="P8" s="4"/>
      <c r="Q8" s="4" t="s">
        <v>8</v>
      </c>
      <c r="R8" s="59"/>
      <c r="S8" s="59"/>
      <c r="T8" s="121"/>
      <c r="U8" s="121"/>
      <c r="V8" s="84"/>
      <c r="W8" s="84"/>
      <c r="X8" s="84"/>
      <c r="Y8" s="84"/>
      <c r="Z8" s="84"/>
      <c r="AA8" s="84"/>
      <c r="AB8" s="84"/>
    </row>
    <row r="9" spans="1:28" ht="21" x14ac:dyDescent="0.25">
      <c r="A9" s="4" t="s">
        <v>9</v>
      </c>
      <c r="B9" s="59" t="s">
        <v>56</v>
      </c>
      <c r="C9" s="59"/>
      <c r="D9" s="59"/>
      <c r="E9" s="59"/>
      <c r="F9" s="59"/>
      <c r="G9" s="59"/>
      <c r="H9" s="59"/>
      <c r="I9" s="59" t="s">
        <v>24</v>
      </c>
      <c r="J9" s="59"/>
      <c r="K9" s="4"/>
      <c r="L9" s="4"/>
      <c r="M9" s="59" t="s">
        <v>57</v>
      </c>
      <c r="N9" s="59"/>
      <c r="O9" s="59"/>
      <c r="P9" s="59"/>
      <c r="Q9" s="59"/>
      <c r="R9" s="59"/>
      <c r="S9" s="59"/>
      <c r="T9" s="118" t="s">
        <v>152</v>
      </c>
      <c r="U9" s="127">
        <f>V7*W9</f>
        <v>300000</v>
      </c>
      <c r="V9" s="118" t="s">
        <v>153</v>
      </c>
      <c r="W9" s="83">
        <v>100000</v>
      </c>
      <c r="X9" s="83"/>
      <c r="Y9" s="84"/>
      <c r="Z9" s="84"/>
      <c r="AA9" s="84"/>
      <c r="AB9" s="84"/>
    </row>
    <row r="10" spans="1:28" ht="21" x14ac:dyDescent="0.25">
      <c r="A10" s="4" t="s">
        <v>10</v>
      </c>
      <c r="B10" s="59" t="s">
        <v>59</v>
      </c>
      <c r="C10" s="59"/>
      <c r="D10" s="59"/>
      <c r="E10" s="59"/>
      <c r="F10" s="59"/>
      <c r="G10" s="59"/>
      <c r="H10" s="59"/>
      <c r="I10" s="4" t="s">
        <v>25</v>
      </c>
      <c r="J10" s="59" t="s">
        <v>58</v>
      </c>
      <c r="K10" s="59"/>
      <c r="L10" s="59"/>
      <c r="M10" s="59"/>
      <c r="N10" s="59"/>
      <c r="O10" s="59"/>
      <c r="P10" s="59"/>
      <c r="Q10" s="59"/>
      <c r="R10" s="59"/>
      <c r="S10" s="59"/>
      <c r="T10" s="118"/>
      <c r="U10" s="127"/>
      <c r="V10" s="118"/>
      <c r="W10" s="83"/>
      <c r="X10" s="83"/>
      <c r="Y10" s="84"/>
      <c r="Z10" s="84"/>
      <c r="AA10" s="84"/>
      <c r="AB10" s="84"/>
    </row>
    <row r="11" spans="1:28" ht="63.75" thickBot="1" x14ac:dyDescent="0.3">
      <c r="A11" s="3" t="s">
        <v>12</v>
      </c>
      <c r="B11" s="59"/>
      <c r="C11" s="59"/>
      <c r="D11" s="59"/>
      <c r="E11" s="59"/>
      <c r="F11" s="59"/>
      <c r="G11" s="59"/>
      <c r="H11" s="59"/>
      <c r="I11" s="4" t="s">
        <v>26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118"/>
      <c r="U11" s="127"/>
      <c r="V11" s="118"/>
      <c r="W11" s="83"/>
      <c r="X11" s="83"/>
      <c r="Y11" s="125" t="s">
        <v>29</v>
      </c>
      <c r="Z11" s="125"/>
      <c r="AA11" s="125"/>
      <c r="AB11" s="125"/>
    </row>
    <row r="12" spans="1:28" ht="69" customHeight="1" x14ac:dyDescent="0.25">
      <c r="A12" s="87" t="s">
        <v>11</v>
      </c>
      <c r="B12" s="88"/>
      <c r="C12" s="88"/>
      <c r="D12" s="88"/>
      <c r="E12" s="88"/>
      <c r="F12" s="99" t="s">
        <v>15</v>
      </c>
      <c r="G12" s="100"/>
      <c r="H12" s="101"/>
      <c r="I12" s="95" t="s">
        <v>119</v>
      </c>
      <c r="J12" s="95"/>
      <c r="K12" s="95"/>
      <c r="L12" s="95"/>
      <c r="M12" s="95"/>
      <c r="N12" s="96" t="s">
        <v>120</v>
      </c>
      <c r="O12" s="97"/>
      <c r="P12" s="97"/>
      <c r="Q12" s="98"/>
      <c r="R12" s="99" t="s">
        <v>15</v>
      </c>
      <c r="S12" s="101"/>
      <c r="T12" s="123" t="s">
        <v>146</v>
      </c>
      <c r="U12" s="123"/>
      <c r="V12" s="123"/>
      <c r="W12" s="123"/>
      <c r="X12" s="123"/>
      <c r="Y12" s="70" t="s">
        <v>30</v>
      </c>
      <c r="Z12" s="70"/>
      <c r="AA12" s="70"/>
      <c r="AB12" s="70"/>
    </row>
    <row r="13" spans="1:28" ht="108" x14ac:dyDescent="0.25">
      <c r="A13" s="9" t="s">
        <v>35</v>
      </c>
      <c r="B13" s="10" t="s">
        <v>13</v>
      </c>
      <c r="C13" s="10" t="s">
        <v>38</v>
      </c>
      <c r="D13" s="10" t="s">
        <v>14</v>
      </c>
      <c r="E13" s="10" t="s">
        <v>39</v>
      </c>
      <c r="F13" s="11" t="s">
        <v>16</v>
      </c>
      <c r="G13" s="11" t="s">
        <v>17</v>
      </c>
      <c r="H13" s="11" t="s">
        <v>18</v>
      </c>
      <c r="I13" s="27" t="s">
        <v>196</v>
      </c>
      <c r="J13" s="27" t="s">
        <v>199</v>
      </c>
      <c r="K13" s="27" t="s">
        <v>200</v>
      </c>
      <c r="L13" s="27" t="s">
        <v>198</v>
      </c>
      <c r="M13" s="27" t="s">
        <v>197</v>
      </c>
      <c r="N13" s="12" t="s">
        <v>201</v>
      </c>
      <c r="O13" s="12" t="s">
        <v>21</v>
      </c>
      <c r="P13" s="12" t="s">
        <v>121</v>
      </c>
      <c r="Q13" s="12" t="s">
        <v>118</v>
      </c>
      <c r="R13" s="13" t="s">
        <v>19</v>
      </c>
      <c r="S13" s="13" t="s">
        <v>20</v>
      </c>
      <c r="T13" s="24" t="s">
        <v>147</v>
      </c>
      <c r="U13" s="24" t="s">
        <v>148</v>
      </c>
      <c r="V13" s="24" t="s">
        <v>149</v>
      </c>
      <c r="W13" s="14" t="s">
        <v>245</v>
      </c>
      <c r="X13" s="14" t="s">
        <v>150</v>
      </c>
      <c r="Y13" s="25" t="s">
        <v>31</v>
      </c>
      <c r="Z13" s="15" t="s">
        <v>33</v>
      </c>
      <c r="AA13" s="10" t="s">
        <v>34</v>
      </c>
      <c r="AB13" s="21" t="s">
        <v>194</v>
      </c>
    </row>
    <row r="14" spans="1:28" ht="129.75" customHeight="1" x14ac:dyDescent="0.25">
      <c r="A14" s="102" t="s">
        <v>36</v>
      </c>
      <c r="B14" s="102" t="s">
        <v>187</v>
      </c>
      <c r="C14" s="102" t="s">
        <v>40</v>
      </c>
      <c r="D14" s="89" t="s">
        <v>229</v>
      </c>
      <c r="E14" s="102" t="s">
        <v>185</v>
      </c>
      <c r="F14" s="106" t="s">
        <v>230</v>
      </c>
      <c r="G14" s="109" t="s">
        <v>77</v>
      </c>
      <c r="H14" s="36" t="s">
        <v>95</v>
      </c>
      <c r="I14" s="45">
        <v>3</v>
      </c>
      <c r="J14" s="45">
        <v>1</v>
      </c>
      <c r="K14" s="45">
        <v>1</v>
      </c>
      <c r="L14" s="45">
        <v>1</v>
      </c>
      <c r="M14" s="45">
        <v>1</v>
      </c>
      <c r="N14" s="45">
        <v>1</v>
      </c>
      <c r="O14" s="46">
        <f>(I14*0.25)+(J14*0.2)+(K14*0.1)+(L14*0.25)+(M14*0.2)</f>
        <v>1.5</v>
      </c>
      <c r="P14" s="46">
        <f>O14*N14</f>
        <v>1.5</v>
      </c>
      <c r="Q14" s="49" t="str">
        <f>IF(P14&lt;=3,"C",IF(P14&lt;=6,"B",IF(P14&gt;=6.1,"A")))</f>
        <v>C</v>
      </c>
      <c r="R14" s="39" t="s">
        <v>91</v>
      </c>
      <c r="S14" s="39" t="s">
        <v>93</v>
      </c>
      <c r="T14" s="56">
        <f>$W$9/IF(L14=1,500000,IF(L14=2,"1500000",IF(L14=3,"1550000")))</f>
        <v>0.2</v>
      </c>
      <c r="U14" s="40" t="str">
        <f>IF(N14=1,"0,2",IF(N14=2,"0,3",IF(N14=3,"1",)))</f>
        <v>0,2</v>
      </c>
      <c r="V14" s="57">
        <f>-LN(1-EXP(-IF(N14=1,0.2,IF(N14=2,"0.3",IF(N14=3,"1")))))</f>
        <v>1.7077718009705196</v>
      </c>
      <c r="W14" s="57">
        <f>(1/(T14*U14*V14))/12</f>
        <v>1.2199131828675138</v>
      </c>
      <c r="X14" s="39" t="str">
        <f>IF(W14&lt;4,"TRIMESTRAL",IF(W14&gt;=4,"MENSUAL"))</f>
        <v>TRIMESTRAL</v>
      </c>
      <c r="Y14" s="41" t="s">
        <v>32</v>
      </c>
      <c r="Z14" s="39" t="s">
        <v>136</v>
      </c>
      <c r="AA14" s="40">
        <v>1</v>
      </c>
      <c r="AB14" s="40">
        <v>1</v>
      </c>
    </row>
    <row r="15" spans="1:28" ht="148.5" customHeight="1" x14ac:dyDescent="0.25">
      <c r="A15" s="102"/>
      <c r="B15" s="102"/>
      <c r="C15" s="102"/>
      <c r="D15" s="89"/>
      <c r="E15" s="102"/>
      <c r="F15" s="106"/>
      <c r="G15" s="114"/>
      <c r="H15" s="36" t="s">
        <v>127</v>
      </c>
      <c r="I15" s="45">
        <v>1</v>
      </c>
      <c r="J15" s="45">
        <v>1</v>
      </c>
      <c r="K15" s="45">
        <v>1</v>
      </c>
      <c r="L15" s="45">
        <v>2</v>
      </c>
      <c r="M15" s="45">
        <v>2</v>
      </c>
      <c r="N15" s="45">
        <v>1</v>
      </c>
      <c r="O15" s="46">
        <f>(I15*0.25)+(J15*0.2)+(K15*0.1)+(L15*0.25)+(M15*0.2)</f>
        <v>1.4500000000000002</v>
      </c>
      <c r="P15" s="46">
        <f t="shared" ref="P15:P24" si="0">O15*N15</f>
        <v>1.4500000000000002</v>
      </c>
      <c r="Q15" s="49" t="str">
        <f t="shared" ref="Q15:Q24" si="1">IF(P15&lt;=3,"C",IF(P15&lt;=6,"B",IF(P15&gt;=6.1,"A")))</f>
        <v>C</v>
      </c>
      <c r="R15" s="39" t="s">
        <v>130</v>
      </c>
      <c r="S15" s="39" t="s">
        <v>93</v>
      </c>
      <c r="T15" s="56">
        <f t="shared" ref="T15:T24" si="2">$W$9/IF(L15=1,500000,IF(L15=2,"1500000",IF(L15=3,"1550000")))</f>
        <v>6.6666666666666666E-2</v>
      </c>
      <c r="U15" s="40" t="str">
        <f t="shared" ref="U15:U24" si="3">IF(N15=1,"0,2",IF(N15=2,"0,3",IF(N15=3,"1",)))</f>
        <v>0,2</v>
      </c>
      <c r="V15" s="57">
        <f t="shared" ref="V15:V24" si="4">-LN(1-EXP(-IF(N15=1,0.2,IF(N15=2,"0.3",IF(N15=3,"1")))))</f>
        <v>1.7077718009705196</v>
      </c>
      <c r="W15" s="57">
        <f t="shared" ref="W15:W24" si="5">(1/(T15*U15*V15))/12</f>
        <v>3.6597395486025426</v>
      </c>
      <c r="X15" s="52" t="str">
        <f t="shared" ref="X15:X24" si="6">IF(W15&lt;4,"TRIMESTRAL",IF(W15&gt;=4,"MENSUAL"))</f>
        <v>TRIMESTRAL</v>
      </c>
      <c r="Y15" s="41" t="s">
        <v>32</v>
      </c>
      <c r="Z15" s="39" t="s">
        <v>137</v>
      </c>
      <c r="AA15" s="40">
        <v>1</v>
      </c>
      <c r="AB15" s="40">
        <v>1</v>
      </c>
    </row>
    <row r="16" spans="1:28" ht="126.6" customHeight="1" x14ac:dyDescent="0.25">
      <c r="A16" s="102"/>
      <c r="B16" s="102"/>
      <c r="C16" s="102"/>
      <c r="D16" s="89"/>
      <c r="E16" s="102"/>
      <c r="F16" s="106"/>
      <c r="G16" s="110"/>
      <c r="H16" s="36" t="s">
        <v>169</v>
      </c>
      <c r="I16" s="45">
        <v>1</v>
      </c>
      <c r="J16" s="45">
        <v>1</v>
      </c>
      <c r="K16" s="45">
        <v>1</v>
      </c>
      <c r="L16" s="45">
        <v>3</v>
      </c>
      <c r="M16" s="45">
        <v>3</v>
      </c>
      <c r="N16" s="45">
        <v>1</v>
      </c>
      <c r="O16" s="46">
        <f t="shared" ref="O16:O24" si="7">(I16*0.25)+(J16*0.2)+(K16*0.1)+(L16*0.25)+(M16*0.2)</f>
        <v>1.9000000000000001</v>
      </c>
      <c r="P16" s="46">
        <f t="shared" si="0"/>
        <v>1.9000000000000001</v>
      </c>
      <c r="Q16" s="49" t="str">
        <f t="shared" si="1"/>
        <v>C</v>
      </c>
      <c r="R16" s="39" t="s">
        <v>168</v>
      </c>
      <c r="S16" s="41" t="s">
        <v>76</v>
      </c>
      <c r="T16" s="56">
        <f t="shared" si="2"/>
        <v>6.4516129032258063E-2</v>
      </c>
      <c r="U16" s="40" t="str">
        <f t="shared" si="3"/>
        <v>0,2</v>
      </c>
      <c r="V16" s="57">
        <f t="shared" si="4"/>
        <v>1.7077718009705196</v>
      </c>
      <c r="W16" s="57">
        <f t="shared" si="5"/>
        <v>3.7817308668892937</v>
      </c>
      <c r="X16" s="52" t="str">
        <f t="shared" si="6"/>
        <v>TRIMESTRAL</v>
      </c>
      <c r="Y16" s="41" t="s">
        <v>32</v>
      </c>
      <c r="Z16" s="39" t="s">
        <v>139</v>
      </c>
      <c r="AA16" s="40">
        <v>1</v>
      </c>
      <c r="AB16" s="40">
        <v>1</v>
      </c>
    </row>
    <row r="17" spans="1:28" ht="167.25" customHeight="1" x14ac:dyDescent="0.25">
      <c r="A17" s="102"/>
      <c r="B17" s="102"/>
      <c r="C17" s="102"/>
      <c r="D17" s="89"/>
      <c r="E17" s="114" t="s">
        <v>231</v>
      </c>
      <c r="F17" s="106"/>
      <c r="G17" s="106" t="s">
        <v>92</v>
      </c>
      <c r="H17" s="36" t="s">
        <v>72</v>
      </c>
      <c r="I17" s="45">
        <v>1</v>
      </c>
      <c r="J17" s="45">
        <v>1</v>
      </c>
      <c r="K17" s="45">
        <v>3</v>
      </c>
      <c r="L17" s="45">
        <v>3</v>
      </c>
      <c r="M17" s="45">
        <v>3</v>
      </c>
      <c r="N17" s="45">
        <v>1</v>
      </c>
      <c r="O17" s="46">
        <f t="shared" si="7"/>
        <v>2.1</v>
      </c>
      <c r="P17" s="46">
        <f t="shared" si="0"/>
        <v>2.1</v>
      </c>
      <c r="Q17" s="49" t="str">
        <f t="shared" si="1"/>
        <v>C</v>
      </c>
      <c r="R17" s="39" t="s">
        <v>158</v>
      </c>
      <c r="S17" s="41" t="s">
        <v>76</v>
      </c>
      <c r="T17" s="56">
        <f t="shared" si="2"/>
        <v>6.4516129032258063E-2</v>
      </c>
      <c r="U17" s="40" t="str">
        <f t="shared" si="3"/>
        <v>0,2</v>
      </c>
      <c r="V17" s="57">
        <f t="shared" si="4"/>
        <v>1.7077718009705196</v>
      </c>
      <c r="W17" s="57">
        <f t="shared" si="5"/>
        <v>3.7817308668892937</v>
      </c>
      <c r="X17" s="52" t="str">
        <f t="shared" si="6"/>
        <v>TRIMESTRAL</v>
      </c>
      <c r="Y17" s="41" t="s">
        <v>32</v>
      </c>
      <c r="Z17" s="39" t="s">
        <v>108</v>
      </c>
      <c r="AA17" s="40">
        <v>1</v>
      </c>
      <c r="AB17" s="40">
        <v>1</v>
      </c>
    </row>
    <row r="18" spans="1:28" ht="89.1" customHeight="1" x14ac:dyDescent="0.25">
      <c r="A18" s="102"/>
      <c r="B18" s="102"/>
      <c r="C18" s="102"/>
      <c r="D18" s="89"/>
      <c r="E18" s="114"/>
      <c r="F18" s="106"/>
      <c r="G18" s="106"/>
      <c r="H18" s="36" t="s">
        <v>99</v>
      </c>
      <c r="I18" s="45">
        <v>1</v>
      </c>
      <c r="J18" s="45">
        <v>1</v>
      </c>
      <c r="K18" s="45">
        <v>2</v>
      </c>
      <c r="L18" s="45">
        <v>3</v>
      </c>
      <c r="M18" s="45">
        <v>1</v>
      </c>
      <c r="N18" s="45">
        <v>1</v>
      </c>
      <c r="O18" s="46">
        <f t="shared" si="7"/>
        <v>1.5999999999999999</v>
      </c>
      <c r="P18" s="46">
        <f t="shared" si="0"/>
        <v>1.5999999999999999</v>
      </c>
      <c r="Q18" s="49" t="str">
        <f t="shared" si="1"/>
        <v>C</v>
      </c>
      <c r="R18" s="39" t="s">
        <v>159</v>
      </c>
      <c r="S18" s="41" t="s">
        <v>76</v>
      </c>
      <c r="T18" s="56">
        <f t="shared" si="2"/>
        <v>6.4516129032258063E-2</v>
      </c>
      <c r="U18" s="40" t="str">
        <f t="shared" si="3"/>
        <v>0,2</v>
      </c>
      <c r="V18" s="57">
        <f t="shared" si="4"/>
        <v>1.7077718009705196</v>
      </c>
      <c r="W18" s="57">
        <f t="shared" si="5"/>
        <v>3.7817308668892937</v>
      </c>
      <c r="X18" s="52" t="str">
        <f t="shared" si="6"/>
        <v>TRIMESTRAL</v>
      </c>
      <c r="Y18" s="41" t="s">
        <v>32</v>
      </c>
      <c r="Z18" s="39" t="s">
        <v>81</v>
      </c>
      <c r="AA18" s="40">
        <v>1</v>
      </c>
      <c r="AB18" s="40">
        <v>1</v>
      </c>
    </row>
    <row r="19" spans="1:28" ht="173.1" customHeight="1" x14ac:dyDescent="0.25">
      <c r="A19" s="102"/>
      <c r="B19" s="102"/>
      <c r="C19" s="102"/>
      <c r="D19" s="89"/>
      <c r="E19" s="110"/>
      <c r="F19" s="106"/>
      <c r="G19" s="106"/>
      <c r="H19" s="34" t="s">
        <v>125</v>
      </c>
      <c r="I19" s="45">
        <v>1</v>
      </c>
      <c r="J19" s="45">
        <v>1</v>
      </c>
      <c r="K19" s="45">
        <v>1</v>
      </c>
      <c r="L19" s="45">
        <v>3</v>
      </c>
      <c r="M19" s="45">
        <v>3</v>
      </c>
      <c r="N19" s="45">
        <v>1</v>
      </c>
      <c r="O19" s="46">
        <f t="shared" si="7"/>
        <v>1.9000000000000001</v>
      </c>
      <c r="P19" s="46">
        <f t="shared" si="0"/>
        <v>1.9000000000000001</v>
      </c>
      <c r="Q19" s="49" t="str">
        <f t="shared" si="1"/>
        <v>C</v>
      </c>
      <c r="R19" s="41" t="s">
        <v>132</v>
      </c>
      <c r="S19" s="41" t="s">
        <v>76</v>
      </c>
      <c r="T19" s="56">
        <f t="shared" si="2"/>
        <v>6.4516129032258063E-2</v>
      </c>
      <c r="U19" s="40" t="str">
        <f t="shared" si="3"/>
        <v>0,2</v>
      </c>
      <c r="V19" s="57">
        <f t="shared" si="4"/>
        <v>1.7077718009705196</v>
      </c>
      <c r="W19" s="57">
        <f t="shared" si="5"/>
        <v>3.7817308668892937</v>
      </c>
      <c r="X19" s="52" t="str">
        <f t="shared" si="6"/>
        <v>TRIMESTRAL</v>
      </c>
      <c r="Y19" s="41" t="s">
        <v>32</v>
      </c>
      <c r="Z19" s="39" t="s">
        <v>106</v>
      </c>
      <c r="AA19" s="40">
        <v>1</v>
      </c>
      <c r="AB19" s="40">
        <v>1</v>
      </c>
    </row>
    <row r="20" spans="1:28" s="2" customFormat="1" ht="144" customHeight="1" x14ac:dyDescent="0.25">
      <c r="A20" s="102"/>
      <c r="B20" s="102"/>
      <c r="C20" s="102" t="s">
        <v>42</v>
      </c>
      <c r="D20" s="108" t="s">
        <v>188</v>
      </c>
      <c r="E20" s="102" t="s">
        <v>186</v>
      </c>
      <c r="F20" s="102" t="s">
        <v>232</v>
      </c>
      <c r="G20" s="102" t="s">
        <v>75</v>
      </c>
      <c r="H20" s="34" t="s">
        <v>96</v>
      </c>
      <c r="I20" s="45">
        <v>1</v>
      </c>
      <c r="J20" s="45">
        <v>1</v>
      </c>
      <c r="K20" s="45">
        <v>2</v>
      </c>
      <c r="L20" s="45">
        <v>2</v>
      </c>
      <c r="M20" s="45">
        <v>1</v>
      </c>
      <c r="N20" s="45">
        <v>1</v>
      </c>
      <c r="O20" s="46">
        <f t="shared" si="7"/>
        <v>1.3499999999999999</v>
      </c>
      <c r="P20" s="46">
        <f t="shared" si="0"/>
        <v>1.3499999999999999</v>
      </c>
      <c r="Q20" s="49" t="str">
        <f t="shared" si="1"/>
        <v>C</v>
      </c>
      <c r="R20" s="39" t="s">
        <v>71</v>
      </c>
      <c r="S20" s="39" t="s">
        <v>97</v>
      </c>
      <c r="T20" s="56">
        <f t="shared" si="2"/>
        <v>6.6666666666666666E-2</v>
      </c>
      <c r="U20" s="40" t="str">
        <f t="shared" si="3"/>
        <v>0,2</v>
      </c>
      <c r="V20" s="57">
        <f t="shared" si="4"/>
        <v>1.7077718009705196</v>
      </c>
      <c r="W20" s="57">
        <f t="shared" si="5"/>
        <v>3.6597395486025426</v>
      </c>
      <c r="X20" s="52" t="str">
        <f t="shared" si="6"/>
        <v>TRIMESTRAL</v>
      </c>
      <c r="Y20" s="41" t="s">
        <v>32</v>
      </c>
      <c r="Z20" s="39" t="s">
        <v>109</v>
      </c>
      <c r="AA20" s="40">
        <v>1</v>
      </c>
      <c r="AB20" s="40">
        <v>1</v>
      </c>
    </row>
    <row r="21" spans="1:28" ht="153.6" customHeight="1" x14ac:dyDescent="0.25">
      <c r="A21" s="102"/>
      <c r="B21" s="102"/>
      <c r="C21" s="102"/>
      <c r="D21" s="108"/>
      <c r="E21" s="102"/>
      <c r="F21" s="102"/>
      <c r="G21" s="102"/>
      <c r="H21" s="36" t="s">
        <v>100</v>
      </c>
      <c r="I21" s="45">
        <v>1</v>
      </c>
      <c r="J21" s="45">
        <v>1</v>
      </c>
      <c r="K21" s="45">
        <v>1</v>
      </c>
      <c r="L21" s="45">
        <v>3</v>
      </c>
      <c r="M21" s="45">
        <v>1</v>
      </c>
      <c r="N21" s="45">
        <v>1</v>
      </c>
      <c r="O21" s="46">
        <f t="shared" si="7"/>
        <v>1.5</v>
      </c>
      <c r="P21" s="46">
        <f t="shared" si="0"/>
        <v>1.5</v>
      </c>
      <c r="Q21" s="49" t="str">
        <f t="shared" si="1"/>
        <v>C</v>
      </c>
      <c r="R21" s="39" t="s">
        <v>140</v>
      </c>
      <c r="S21" s="39" t="s">
        <v>98</v>
      </c>
      <c r="T21" s="56">
        <f t="shared" si="2"/>
        <v>6.4516129032258063E-2</v>
      </c>
      <c r="U21" s="40" t="str">
        <f t="shared" si="3"/>
        <v>0,2</v>
      </c>
      <c r="V21" s="57">
        <f t="shared" si="4"/>
        <v>1.7077718009705196</v>
      </c>
      <c r="W21" s="57">
        <f t="shared" si="5"/>
        <v>3.7817308668892937</v>
      </c>
      <c r="X21" s="52" t="str">
        <f t="shared" si="6"/>
        <v>TRIMESTRAL</v>
      </c>
      <c r="Y21" s="41" t="s">
        <v>32</v>
      </c>
      <c r="Z21" s="39" t="s">
        <v>141</v>
      </c>
      <c r="AA21" s="40">
        <v>1</v>
      </c>
      <c r="AB21" s="40">
        <v>1</v>
      </c>
    </row>
    <row r="22" spans="1:28" ht="101.1" customHeight="1" x14ac:dyDescent="0.25">
      <c r="A22" s="102"/>
      <c r="B22" s="102"/>
      <c r="C22" s="102"/>
      <c r="D22" s="108"/>
      <c r="E22" s="102"/>
      <c r="F22" s="102"/>
      <c r="G22" s="122" t="s">
        <v>79</v>
      </c>
      <c r="H22" s="34" t="s">
        <v>111</v>
      </c>
      <c r="I22" s="45">
        <v>1</v>
      </c>
      <c r="J22" s="45">
        <v>1</v>
      </c>
      <c r="K22" s="45">
        <v>1</v>
      </c>
      <c r="L22" s="45">
        <v>3</v>
      </c>
      <c r="M22" s="45">
        <v>1</v>
      </c>
      <c r="N22" s="45">
        <v>1</v>
      </c>
      <c r="O22" s="46">
        <f t="shared" si="7"/>
        <v>1.5</v>
      </c>
      <c r="P22" s="46">
        <f t="shared" si="0"/>
        <v>1.5</v>
      </c>
      <c r="Q22" s="49" t="str">
        <f t="shared" si="1"/>
        <v>C</v>
      </c>
      <c r="R22" s="39" t="s">
        <v>103</v>
      </c>
      <c r="S22" s="39" t="s">
        <v>43</v>
      </c>
      <c r="T22" s="56">
        <f t="shared" si="2"/>
        <v>6.4516129032258063E-2</v>
      </c>
      <c r="U22" s="40" t="str">
        <f t="shared" si="3"/>
        <v>0,2</v>
      </c>
      <c r="V22" s="57">
        <f t="shared" si="4"/>
        <v>1.7077718009705196</v>
      </c>
      <c r="W22" s="57">
        <f t="shared" si="5"/>
        <v>3.7817308668892937</v>
      </c>
      <c r="X22" s="52" t="str">
        <f t="shared" si="6"/>
        <v>TRIMESTRAL</v>
      </c>
      <c r="Y22" s="41" t="s">
        <v>32</v>
      </c>
      <c r="Z22" s="39" t="s">
        <v>145</v>
      </c>
      <c r="AA22" s="40">
        <v>1</v>
      </c>
      <c r="AB22" s="40">
        <v>1</v>
      </c>
    </row>
    <row r="23" spans="1:28" ht="153" customHeight="1" x14ac:dyDescent="0.25">
      <c r="A23" s="102"/>
      <c r="B23" s="102"/>
      <c r="C23" s="102"/>
      <c r="D23" s="108"/>
      <c r="E23" s="102"/>
      <c r="F23" s="102"/>
      <c r="G23" s="122"/>
      <c r="H23" s="34" t="s">
        <v>78</v>
      </c>
      <c r="I23" s="45">
        <v>1</v>
      </c>
      <c r="J23" s="45">
        <v>1</v>
      </c>
      <c r="K23" s="45">
        <v>1</v>
      </c>
      <c r="L23" s="45">
        <v>2</v>
      </c>
      <c r="M23" s="45">
        <v>1</v>
      </c>
      <c r="N23" s="45">
        <v>1</v>
      </c>
      <c r="O23" s="46">
        <f t="shared" si="7"/>
        <v>1.25</v>
      </c>
      <c r="P23" s="46">
        <f t="shared" si="0"/>
        <v>1.25</v>
      </c>
      <c r="Q23" s="49" t="str">
        <f t="shared" si="1"/>
        <v>C</v>
      </c>
      <c r="R23" s="39" t="s">
        <v>135</v>
      </c>
      <c r="S23" s="39" t="s">
        <v>134</v>
      </c>
      <c r="T23" s="56">
        <f t="shared" si="2"/>
        <v>6.6666666666666666E-2</v>
      </c>
      <c r="U23" s="40" t="str">
        <f t="shared" si="3"/>
        <v>0,2</v>
      </c>
      <c r="V23" s="57">
        <f t="shared" si="4"/>
        <v>1.7077718009705196</v>
      </c>
      <c r="W23" s="57">
        <f t="shared" si="5"/>
        <v>3.6597395486025426</v>
      </c>
      <c r="X23" s="52" t="str">
        <f t="shared" si="6"/>
        <v>TRIMESTRAL</v>
      </c>
      <c r="Y23" s="41" t="s">
        <v>32</v>
      </c>
      <c r="Z23" s="39" t="s">
        <v>89</v>
      </c>
      <c r="AA23" s="40">
        <v>1</v>
      </c>
      <c r="AB23" s="40">
        <v>1</v>
      </c>
    </row>
    <row r="24" spans="1:28" ht="81.95" customHeight="1" x14ac:dyDescent="0.25">
      <c r="A24" s="102"/>
      <c r="B24" s="102"/>
      <c r="C24" s="102"/>
      <c r="D24" s="108"/>
      <c r="E24" s="102"/>
      <c r="F24" s="102"/>
      <c r="G24" s="122"/>
      <c r="H24" s="36" t="s">
        <v>129</v>
      </c>
      <c r="I24" s="45">
        <v>1</v>
      </c>
      <c r="J24" s="45">
        <v>1</v>
      </c>
      <c r="K24" s="45">
        <v>3</v>
      </c>
      <c r="L24" s="45">
        <v>3</v>
      </c>
      <c r="M24" s="45">
        <v>1</v>
      </c>
      <c r="N24" s="45">
        <v>1</v>
      </c>
      <c r="O24" s="46">
        <f t="shared" si="7"/>
        <v>1.7</v>
      </c>
      <c r="P24" s="46">
        <f t="shared" si="0"/>
        <v>1.7</v>
      </c>
      <c r="Q24" s="49" t="str">
        <f t="shared" si="1"/>
        <v>C</v>
      </c>
      <c r="R24" s="39" t="s">
        <v>143</v>
      </c>
      <c r="S24" s="39" t="s">
        <v>134</v>
      </c>
      <c r="T24" s="56">
        <f t="shared" si="2"/>
        <v>6.4516129032258063E-2</v>
      </c>
      <c r="U24" s="40" t="str">
        <f t="shared" si="3"/>
        <v>0,2</v>
      </c>
      <c r="V24" s="57">
        <f t="shared" si="4"/>
        <v>1.7077718009705196</v>
      </c>
      <c r="W24" s="57">
        <f t="shared" si="5"/>
        <v>3.7817308668892937</v>
      </c>
      <c r="X24" s="52" t="str">
        <f t="shared" si="6"/>
        <v>TRIMESTRAL</v>
      </c>
      <c r="Y24" s="41" t="s">
        <v>32</v>
      </c>
      <c r="Z24" s="39" t="s">
        <v>144</v>
      </c>
      <c r="AA24" s="40">
        <v>1</v>
      </c>
      <c r="AB24" s="40">
        <v>1</v>
      </c>
    </row>
  </sheetData>
  <mergeCells count="50">
    <mergeCell ref="V7:X8"/>
    <mergeCell ref="C3:S3"/>
    <mergeCell ref="C4:S5"/>
    <mergeCell ref="C6:H6"/>
    <mergeCell ref="J6:Q6"/>
    <mergeCell ref="I7:I8"/>
    <mergeCell ref="R6:S11"/>
    <mergeCell ref="J11:Q11"/>
    <mergeCell ref="B9:H9"/>
    <mergeCell ref="I9:J9"/>
    <mergeCell ref="B11:H11"/>
    <mergeCell ref="M9:Q9"/>
    <mergeCell ref="T9:T11"/>
    <mergeCell ref="Y11:AB11"/>
    <mergeCell ref="A12:E12"/>
    <mergeCell ref="F12:H12"/>
    <mergeCell ref="I12:M12"/>
    <mergeCell ref="R12:S12"/>
    <mergeCell ref="T12:X12"/>
    <mergeCell ref="Y12:AB12"/>
    <mergeCell ref="U9:U11"/>
    <mergeCell ref="V9:V11"/>
    <mergeCell ref="W9:X11"/>
    <mergeCell ref="B10:H10"/>
    <mergeCell ref="Y1:AB10"/>
    <mergeCell ref="A1:B5"/>
    <mergeCell ref="T7:U8"/>
    <mergeCell ref="T1:X6"/>
    <mergeCell ref="C1:S1"/>
    <mergeCell ref="A6:B6"/>
    <mergeCell ref="A7:A8"/>
    <mergeCell ref="G14:G16"/>
    <mergeCell ref="E14:E16"/>
    <mergeCell ref="N12:Q12"/>
    <mergeCell ref="J10:Q10"/>
    <mergeCell ref="E7:H8"/>
    <mergeCell ref="C2:S2"/>
    <mergeCell ref="E17:E19"/>
    <mergeCell ref="A14:A24"/>
    <mergeCell ref="B14:B24"/>
    <mergeCell ref="C14:C19"/>
    <mergeCell ref="D14:D19"/>
    <mergeCell ref="C20:C24"/>
    <mergeCell ref="D20:D24"/>
    <mergeCell ref="E20:E24"/>
    <mergeCell ref="F20:F24"/>
    <mergeCell ref="G20:G21"/>
    <mergeCell ref="G22:G24"/>
    <mergeCell ref="G17:G19"/>
    <mergeCell ref="F14:F19"/>
  </mergeCells>
  <conditionalFormatting sqref="Q14:Q24">
    <cfRule type="cellIs" dxfId="8" priority="1" operator="equal">
      <formula>"A"</formula>
    </cfRule>
    <cfRule type="cellIs" dxfId="7" priority="2" operator="equal">
      <formula>"B"</formula>
    </cfRule>
    <cfRule type="cellIs" dxfId="6" priority="3" operator="equal">
      <formula>"C"</formula>
    </cfRule>
  </conditionalFormatting>
  <dataValidations count="1">
    <dataValidation type="list" allowBlank="1" showInputMessage="1" showErrorMessage="1" sqref="AL11:AL14">
      <formula1>$AP$11:$AP$13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Borrador!$D$2:$D$4</xm:f>
          </x14:formula1>
          <xm:sqref>Y14:Y24</xm:sqref>
        </x14:dataValidation>
        <x14:dataValidation type="list" allowBlank="1" showInputMessage="1" showErrorMessage="1">
          <x14:formula1>
            <xm:f>Borrador!$B$2:$B$4</xm:f>
          </x14:formula1>
          <xm:sqref>I14:N24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zoomScale="25" zoomScaleNormal="25" workbookViewId="0">
      <pane xSplit="8" ySplit="13" topLeftCell="M17" activePane="bottomRight" state="frozen"/>
      <selection pane="topRight" activeCell="I1" sqref="I1"/>
      <selection pane="bottomLeft" activeCell="A14" sqref="A14"/>
      <selection pane="bottomRight" activeCell="T12" sqref="T12:X12"/>
    </sheetView>
  </sheetViews>
  <sheetFormatPr baseColWidth="10" defaultColWidth="9.140625" defaultRowHeight="15" x14ac:dyDescent="0.25"/>
  <cols>
    <col min="1" max="1" width="30.42578125" customWidth="1"/>
    <col min="2" max="2" width="37.85546875" customWidth="1"/>
    <col min="3" max="3" width="41.7109375" customWidth="1"/>
    <col min="4" max="4" width="39.5703125" customWidth="1"/>
    <col min="5" max="5" width="41.140625" customWidth="1"/>
    <col min="6" max="6" width="30.5703125" customWidth="1"/>
    <col min="7" max="7" width="43.5703125" customWidth="1"/>
    <col min="8" max="8" width="35.140625" customWidth="1"/>
    <col min="9" max="9" width="27.5703125" customWidth="1"/>
    <col min="10" max="10" width="29.85546875" customWidth="1"/>
    <col min="11" max="11" width="36.85546875" customWidth="1"/>
    <col min="12" max="12" width="34.5703125" customWidth="1"/>
    <col min="13" max="13" width="32.5703125" style="1" customWidth="1"/>
    <col min="14" max="14" width="29.28515625" style="1" customWidth="1"/>
    <col min="15" max="15" width="24.28515625" style="1" customWidth="1"/>
    <col min="16" max="16" width="37.140625" style="1" customWidth="1"/>
    <col min="17" max="17" width="24.42578125" style="1" customWidth="1"/>
    <col min="18" max="18" width="27.5703125" style="1" customWidth="1"/>
    <col min="19" max="19" width="26.140625" customWidth="1"/>
    <col min="20" max="20" width="28.140625" customWidth="1"/>
    <col min="21" max="21" width="26.42578125" customWidth="1"/>
    <col min="22" max="22" width="25.140625" customWidth="1"/>
    <col min="23" max="23" width="30.140625" customWidth="1"/>
    <col min="24" max="24" width="26.28515625" customWidth="1"/>
    <col min="25" max="25" width="23.5703125" style="2" customWidth="1"/>
    <col min="26" max="26" width="27.85546875" customWidth="1"/>
    <col min="27" max="27" width="22.85546875" style="1" customWidth="1"/>
    <col min="28" max="28" width="19.5703125" style="1" customWidth="1"/>
  </cols>
  <sheetData>
    <row r="1" spans="1:28" ht="21" x14ac:dyDescent="0.25">
      <c r="A1" s="85"/>
      <c r="B1" s="85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129" t="s">
        <v>151</v>
      </c>
      <c r="U1" s="129"/>
      <c r="V1" s="129"/>
      <c r="W1" s="129"/>
      <c r="X1" s="129"/>
      <c r="Y1" s="120" t="s">
        <v>28</v>
      </c>
      <c r="Z1" s="120"/>
      <c r="AA1" s="120"/>
      <c r="AB1" s="120"/>
    </row>
    <row r="2" spans="1:28" ht="21" x14ac:dyDescent="0.25">
      <c r="A2" s="85"/>
      <c r="B2" s="85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9"/>
      <c r="U2" s="129"/>
      <c r="V2" s="129"/>
      <c r="W2" s="129"/>
      <c r="X2" s="129"/>
      <c r="Y2" s="84"/>
      <c r="Z2" s="84"/>
      <c r="AA2" s="84"/>
      <c r="AB2" s="84"/>
    </row>
    <row r="3" spans="1:28" ht="21" x14ac:dyDescent="0.25">
      <c r="A3" s="85"/>
      <c r="B3" s="85"/>
      <c r="C3" s="59" t="s">
        <v>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129"/>
      <c r="U3" s="129"/>
      <c r="V3" s="129"/>
      <c r="W3" s="129"/>
      <c r="X3" s="129"/>
      <c r="Y3" s="84"/>
      <c r="Z3" s="84"/>
      <c r="AA3" s="84"/>
      <c r="AB3" s="84"/>
    </row>
    <row r="4" spans="1:28" ht="22.5" customHeight="1" x14ac:dyDescent="0.25">
      <c r="A4" s="85"/>
      <c r="B4" s="85"/>
      <c r="C4" s="108" t="s">
        <v>3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29"/>
      <c r="U4" s="129"/>
      <c r="V4" s="129"/>
      <c r="W4" s="129"/>
      <c r="X4" s="129"/>
      <c r="Y4" s="84"/>
      <c r="Z4" s="84"/>
      <c r="AA4" s="84"/>
      <c r="AB4" s="84"/>
    </row>
    <row r="5" spans="1:28" ht="30" customHeight="1" x14ac:dyDescent="0.25">
      <c r="A5" s="85"/>
      <c r="B5" s="85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29"/>
      <c r="U5" s="129"/>
      <c r="V5" s="129"/>
      <c r="W5" s="129"/>
      <c r="X5" s="129"/>
      <c r="Y5" s="84"/>
      <c r="Z5" s="84"/>
      <c r="AA5" s="84"/>
      <c r="AB5" s="84"/>
    </row>
    <row r="6" spans="1:28" ht="21" x14ac:dyDescent="0.25">
      <c r="A6" s="59" t="s">
        <v>4</v>
      </c>
      <c r="B6" s="59"/>
      <c r="C6" s="59"/>
      <c r="D6" s="59"/>
      <c r="E6" s="59"/>
      <c r="F6" s="59"/>
      <c r="G6" s="59"/>
      <c r="H6" s="59"/>
      <c r="I6" s="4" t="s">
        <v>27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129"/>
      <c r="U6" s="129"/>
      <c r="V6" s="129"/>
      <c r="W6" s="129"/>
      <c r="X6" s="129"/>
      <c r="Y6" s="84"/>
      <c r="Z6" s="84"/>
      <c r="AA6" s="84"/>
      <c r="AB6" s="84"/>
    </row>
    <row r="7" spans="1:28" ht="29.1" customHeight="1" x14ac:dyDescent="0.25">
      <c r="A7" s="102" t="s">
        <v>5</v>
      </c>
      <c r="B7" s="30"/>
      <c r="C7" s="30"/>
      <c r="D7" s="30"/>
      <c r="E7" s="122"/>
      <c r="F7" s="122"/>
      <c r="G7" s="122"/>
      <c r="H7" s="122"/>
      <c r="I7" s="90" t="s">
        <v>22</v>
      </c>
      <c r="J7" s="4"/>
      <c r="K7" s="4"/>
      <c r="L7" s="4"/>
      <c r="M7" s="4"/>
      <c r="N7" s="4"/>
      <c r="O7" s="4"/>
      <c r="P7" s="4"/>
      <c r="Q7" s="4"/>
      <c r="R7" s="59"/>
      <c r="S7" s="59"/>
      <c r="T7" s="121" t="s">
        <v>246</v>
      </c>
      <c r="U7" s="121"/>
      <c r="V7" s="84">
        <v>7</v>
      </c>
      <c r="W7" s="84"/>
      <c r="X7" s="84"/>
      <c r="Y7" s="84"/>
      <c r="Z7" s="84"/>
      <c r="AA7" s="84"/>
      <c r="AB7" s="84"/>
    </row>
    <row r="8" spans="1:28" ht="33" customHeight="1" x14ac:dyDescent="0.25">
      <c r="A8" s="102"/>
      <c r="B8" s="30" t="s">
        <v>6</v>
      </c>
      <c r="C8" s="30" t="s">
        <v>7</v>
      </c>
      <c r="D8" s="30" t="s">
        <v>8</v>
      </c>
      <c r="E8" s="122"/>
      <c r="F8" s="122"/>
      <c r="G8" s="122"/>
      <c r="H8" s="122"/>
      <c r="I8" s="90"/>
      <c r="J8" s="4" t="s">
        <v>23</v>
      </c>
      <c r="K8" s="4"/>
      <c r="L8" s="4"/>
      <c r="M8" s="4" t="s">
        <v>7</v>
      </c>
      <c r="N8" s="4"/>
      <c r="O8" s="4"/>
      <c r="P8" s="4"/>
      <c r="Q8" s="4" t="s">
        <v>8</v>
      </c>
      <c r="R8" s="59"/>
      <c r="S8" s="59"/>
      <c r="T8" s="121"/>
      <c r="U8" s="121"/>
      <c r="V8" s="84"/>
      <c r="W8" s="84"/>
      <c r="X8" s="84"/>
      <c r="Y8" s="84"/>
      <c r="Z8" s="84"/>
      <c r="AA8" s="84"/>
      <c r="AB8" s="84"/>
    </row>
    <row r="9" spans="1:28" ht="36" x14ac:dyDescent="0.25">
      <c r="A9" s="30" t="s">
        <v>9</v>
      </c>
      <c r="B9" s="122" t="s">
        <v>60</v>
      </c>
      <c r="C9" s="122"/>
      <c r="D9" s="122"/>
      <c r="E9" s="122"/>
      <c r="F9" s="122"/>
      <c r="G9" s="122"/>
      <c r="H9" s="122"/>
      <c r="I9" s="59" t="s">
        <v>24</v>
      </c>
      <c r="J9" s="59"/>
      <c r="K9" s="4"/>
      <c r="L9" s="4"/>
      <c r="M9" s="59" t="s">
        <v>62</v>
      </c>
      <c r="N9" s="59"/>
      <c r="O9" s="59"/>
      <c r="P9" s="59"/>
      <c r="Q9" s="59"/>
      <c r="R9" s="59"/>
      <c r="S9" s="59"/>
      <c r="T9" s="121" t="s">
        <v>152</v>
      </c>
      <c r="U9" s="127">
        <f>V7*W9</f>
        <v>700000</v>
      </c>
      <c r="V9" s="118" t="s">
        <v>153</v>
      </c>
      <c r="W9" s="83">
        <v>100000</v>
      </c>
      <c r="X9" s="83"/>
      <c r="Y9" s="84"/>
      <c r="Z9" s="84"/>
      <c r="AA9" s="84"/>
      <c r="AB9" s="84"/>
    </row>
    <row r="10" spans="1:28" ht="36" x14ac:dyDescent="0.25">
      <c r="A10" s="30" t="s">
        <v>10</v>
      </c>
      <c r="B10" s="122" t="s">
        <v>61</v>
      </c>
      <c r="C10" s="122"/>
      <c r="D10" s="122"/>
      <c r="E10" s="122"/>
      <c r="F10" s="122"/>
      <c r="G10" s="122"/>
      <c r="H10" s="122"/>
      <c r="I10" s="4" t="s">
        <v>25</v>
      </c>
      <c r="J10" s="59" t="s">
        <v>63</v>
      </c>
      <c r="K10" s="59"/>
      <c r="L10" s="59"/>
      <c r="M10" s="59"/>
      <c r="N10" s="59"/>
      <c r="O10" s="59"/>
      <c r="P10" s="59"/>
      <c r="Q10" s="59"/>
      <c r="R10" s="59"/>
      <c r="S10" s="59"/>
      <c r="T10" s="121"/>
      <c r="U10" s="127"/>
      <c r="V10" s="118"/>
      <c r="W10" s="83"/>
      <c r="X10" s="83"/>
      <c r="Y10" s="84"/>
      <c r="Z10" s="84"/>
      <c r="AA10" s="84"/>
      <c r="AB10" s="84"/>
    </row>
    <row r="11" spans="1:28" ht="72.75" thickBot="1" x14ac:dyDescent="0.3">
      <c r="A11" s="28" t="s">
        <v>12</v>
      </c>
      <c r="B11" s="122"/>
      <c r="C11" s="122"/>
      <c r="D11" s="122"/>
      <c r="E11" s="122"/>
      <c r="F11" s="122"/>
      <c r="G11" s="122"/>
      <c r="H11" s="122"/>
      <c r="I11" s="4" t="s">
        <v>26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121"/>
      <c r="U11" s="127"/>
      <c r="V11" s="118"/>
      <c r="W11" s="83"/>
      <c r="X11" s="83"/>
      <c r="Y11" s="130" t="s">
        <v>29</v>
      </c>
      <c r="Z11" s="130"/>
      <c r="AA11" s="130"/>
      <c r="AB11" s="130"/>
    </row>
    <row r="12" spans="1:28" ht="36" x14ac:dyDescent="0.25">
      <c r="A12" s="87" t="s">
        <v>11</v>
      </c>
      <c r="B12" s="88"/>
      <c r="C12" s="88"/>
      <c r="D12" s="88"/>
      <c r="E12" s="88"/>
      <c r="F12" s="99" t="s">
        <v>15</v>
      </c>
      <c r="G12" s="100"/>
      <c r="H12" s="101"/>
      <c r="I12" s="95" t="s">
        <v>119</v>
      </c>
      <c r="J12" s="95"/>
      <c r="K12" s="95"/>
      <c r="L12" s="95"/>
      <c r="M12" s="95"/>
      <c r="N12" s="96" t="s">
        <v>120</v>
      </c>
      <c r="O12" s="97"/>
      <c r="P12" s="97"/>
      <c r="Q12" s="98"/>
      <c r="R12" s="99" t="s">
        <v>15</v>
      </c>
      <c r="S12" s="101"/>
      <c r="T12" s="123" t="s">
        <v>146</v>
      </c>
      <c r="U12" s="123"/>
      <c r="V12" s="123"/>
      <c r="W12" s="123"/>
      <c r="X12" s="123"/>
      <c r="Y12" s="126" t="s">
        <v>30</v>
      </c>
      <c r="Z12" s="126"/>
      <c r="AA12" s="126"/>
      <c r="AB12" s="126"/>
    </row>
    <row r="13" spans="1:28" ht="108" x14ac:dyDescent="0.25">
      <c r="A13" s="9" t="s">
        <v>35</v>
      </c>
      <c r="B13" s="10" t="s">
        <v>13</v>
      </c>
      <c r="C13" s="10" t="s">
        <v>38</v>
      </c>
      <c r="D13" s="10" t="s">
        <v>14</v>
      </c>
      <c r="E13" s="10" t="s">
        <v>39</v>
      </c>
      <c r="F13" s="11" t="s">
        <v>16</v>
      </c>
      <c r="G13" s="11" t="s">
        <v>17</v>
      </c>
      <c r="H13" s="11" t="s">
        <v>18</v>
      </c>
      <c r="I13" s="27" t="s">
        <v>196</v>
      </c>
      <c r="J13" s="27" t="s">
        <v>199</v>
      </c>
      <c r="K13" s="27" t="s">
        <v>200</v>
      </c>
      <c r="L13" s="27" t="s">
        <v>198</v>
      </c>
      <c r="M13" s="27" t="s">
        <v>197</v>
      </c>
      <c r="N13" s="12" t="s">
        <v>201</v>
      </c>
      <c r="O13" s="12" t="s">
        <v>21</v>
      </c>
      <c r="P13" s="12" t="s">
        <v>121</v>
      </c>
      <c r="Q13" s="12" t="s">
        <v>118</v>
      </c>
      <c r="R13" s="13" t="s">
        <v>19</v>
      </c>
      <c r="S13" s="13" t="s">
        <v>20</v>
      </c>
      <c r="T13" s="24" t="s">
        <v>147</v>
      </c>
      <c r="U13" s="24" t="s">
        <v>148</v>
      </c>
      <c r="V13" s="24" t="s">
        <v>149</v>
      </c>
      <c r="W13" s="16" t="s">
        <v>245</v>
      </c>
      <c r="X13" s="16" t="s">
        <v>150</v>
      </c>
      <c r="Y13" s="25" t="s">
        <v>31</v>
      </c>
      <c r="Z13" s="17" t="s">
        <v>33</v>
      </c>
      <c r="AA13" s="10" t="s">
        <v>34</v>
      </c>
      <c r="AB13" s="21" t="s">
        <v>195</v>
      </c>
    </row>
    <row r="14" spans="1:28" ht="128.25" customHeight="1" x14ac:dyDescent="0.25">
      <c r="A14" s="102" t="s">
        <v>36</v>
      </c>
      <c r="B14" s="102" t="s">
        <v>211</v>
      </c>
      <c r="C14" s="102" t="s">
        <v>40</v>
      </c>
      <c r="D14" s="102" t="s">
        <v>228</v>
      </c>
      <c r="E14" s="28" t="s">
        <v>68</v>
      </c>
      <c r="F14" s="106" t="s">
        <v>216</v>
      </c>
      <c r="G14" s="28" t="s">
        <v>77</v>
      </c>
      <c r="H14" s="43" t="s">
        <v>95</v>
      </c>
      <c r="I14" s="45">
        <v>1</v>
      </c>
      <c r="J14" s="45">
        <v>1</v>
      </c>
      <c r="K14" s="45">
        <v>1</v>
      </c>
      <c r="L14" s="45">
        <v>1</v>
      </c>
      <c r="M14" s="45">
        <v>1</v>
      </c>
      <c r="N14" s="45">
        <v>1</v>
      </c>
      <c r="O14" s="46">
        <f>(I14*0.25)+(J14*0.2)+(K14*0.1)+(L14*0.25)+(M14*0.2)</f>
        <v>1</v>
      </c>
      <c r="P14" s="46">
        <f>O14*N14</f>
        <v>1</v>
      </c>
      <c r="Q14" s="49" t="str">
        <f>IF(P14&lt;=3,"C",IF(P14&lt;=6,"B",IF(P14&gt;=6.1,"A")))</f>
        <v>C</v>
      </c>
      <c r="R14" s="39" t="s">
        <v>91</v>
      </c>
      <c r="S14" s="39" t="s">
        <v>93</v>
      </c>
      <c r="T14" s="56">
        <f>$W$9/IF(L14=1,500000,IF(L14=2,"1500000",IF(L14=3,"1550000")))</f>
        <v>0.2</v>
      </c>
      <c r="U14" s="40" t="str">
        <f>IF(N14=1,"0,2",IF(N14=2,"0,3",IF(N14=3,"1",)))</f>
        <v>0,2</v>
      </c>
      <c r="V14" s="57">
        <f>-LN(1-EXP(-IF(N14=1,0.2,IF(N14=2,"0.3",IF(N14=3,"1")))))</f>
        <v>1.7077718009705196</v>
      </c>
      <c r="W14" s="57">
        <f>(1/(T14*U14*V14))/12</f>
        <v>1.2199131828675138</v>
      </c>
      <c r="X14" s="39" t="str">
        <f>IF(W14&lt;4,"TRIMESTRAL",IF(W14&gt;=4,"MENSUAL"))</f>
        <v>TRIMESTRAL</v>
      </c>
      <c r="Y14" s="41" t="s">
        <v>32</v>
      </c>
      <c r="Z14" s="39" t="s">
        <v>136</v>
      </c>
      <c r="AA14" s="40">
        <v>1</v>
      </c>
      <c r="AB14" s="40">
        <v>1</v>
      </c>
    </row>
    <row r="15" spans="1:28" ht="89.1" customHeight="1" x14ac:dyDescent="0.25">
      <c r="A15" s="102"/>
      <c r="B15" s="102"/>
      <c r="C15" s="102"/>
      <c r="D15" s="102"/>
      <c r="E15" s="102" t="s">
        <v>226</v>
      </c>
      <c r="F15" s="106"/>
      <c r="G15" s="106" t="s">
        <v>205</v>
      </c>
      <c r="H15" s="43" t="s">
        <v>126</v>
      </c>
      <c r="I15" s="45">
        <v>1</v>
      </c>
      <c r="J15" s="45">
        <v>1</v>
      </c>
      <c r="K15" s="45">
        <v>1</v>
      </c>
      <c r="L15" s="45">
        <v>3</v>
      </c>
      <c r="M15" s="45">
        <v>1</v>
      </c>
      <c r="N15" s="45">
        <v>1</v>
      </c>
      <c r="O15" s="46">
        <f t="shared" ref="O15:O28" si="0">(I15*0.25)+(J15*0.2)+(K15*0.1)+(L15*0.25)+(M15*0.2)</f>
        <v>1.5</v>
      </c>
      <c r="P15" s="46">
        <f t="shared" ref="P15:P28" si="1">O15*N15</f>
        <v>1.5</v>
      </c>
      <c r="Q15" s="49" t="str">
        <f t="shared" ref="Q15:Q28" si="2">IF(P15&lt;=3,"C",IF(P15&lt;=6,"B",IF(P15&gt;=6.1,"A")))</f>
        <v>C</v>
      </c>
      <c r="R15" s="39" t="s">
        <v>133</v>
      </c>
      <c r="S15" s="41" t="s">
        <v>76</v>
      </c>
      <c r="T15" s="56">
        <f t="shared" ref="T15:T28" si="3">$W$9/IF(L15=1,500000,IF(L15=2,"1500000",IF(L15=3,"1550000")))</f>
        <v>6.4516129032258063E-2</v>
      </c>
      <c r="U15" s="40" t="str">
        <f t="shared" ref="U15:U28" si="4">IF(N15=1,"0,2",IF(N15=2,"0,3",IF(N15=3,"1",)))</f>
        <v>0,2</v>
      </c>
      <c r="V15" s="57">
        <f t="shared" ref="V15:V28" si="5">-LN(1-EXP(-IF(N15=1,0.2,IF(N15=2,"0.3",IF(N15=3,"1")))))</f>
        <v>1.7077718009705196</v>
      </c>
      <c r="W15" s="57">
        <f t="shared" ref="W15:W28" si="6">(1/(T15*U15*V15))/12</f>
        <v>3.7817308668892937</v>
      </c>
      <c r="X15" s="52" t="str">
        <f t="shared" ref="X15:X28" si="7">IF(W15&lt;4,"TRIMESTRAL",IF(W15&gt;=4,"MENSUAL"))</f>
        <v>TRIMESTRAL</v>
      </c>
      <c r="Y15" s="41" t="s">
        <v>32</v>
      </c>
      <c r="Z15" s="39" t="s">
        <v>81</v>
      </c>
      <c r="AA15" s="40">
        <v>1</v>
      </c>
      <c r="AB15" s="40">
        <v>1</v>
      </c>
    </row>
    <row r="16" spans="1:28" ht="192.95" customHeight="1" x14ac:dyDescent="0.25">
      <c r="A16" s="102"/>
      <c r="B16" s="102"/>
      <c r="C16" s="102"/>
      <c r="D16" s="102"/>
      <c r="E16" s="102"/>
      <c r="F16" s="106"/>
      <c r="G16" s="106"/>
      <c r="H16" s="37" t="s">
        <v>125</v>
      </c>
      <c r="I16" s="45">
        <v>1</v>
      </c>
      <c r="J16" s="45">
        <v>1</v>
      </c>
      <c r="K16" s="45">
        <v>1</v>
      </c>
      <c r="L16" s="45">
        <v>3</v>
      </c>
      <c r="M16" s="45">
        <v>1</v>
      </c>
      <c r="N16" s="45">
        <v>1</v>
      </c>
      <c r="O16" s="46">
        <f t="shared" si="0"/>
        <v>1.5</v>
      </c>
      <c r="P16" s="46">
        <f t="shared" si="1"/>
        <v>1.5</v>
      </c>
      <c r="Q16" s="49" t="str">
        <f t="shared" si="2"/>
        <v>C</v>
      </c>
      <c r="R16" s="41" t="s">
        <v>132</v>
      </c>
      <c r="S16" s="41" t="s">
        <v>76</v>
      </c>
      <c r="T16" s="56">
        <f t="shared" si="3"/>
        <v>6.4516129032258063E-2</v>
      </c>
      <c r="U16" s="40" t="str">
        <f t="shared" si="4"/>
        <v>0,2</v>
      </c>
      <c r="V16" s="57">
        <f t="shared" si="5"/>
        <v>1.7077718009705196</v>
      </c>
      <c r="W16" s="57">
        <f t="shared" si="6"/>
        <v>3.7817308668892937</v>
      </c>
      <c r="X16" s="52" t="str">
        <f t="shared" si="7"/>
        <v>TRIMESTRAL</v>
      </c>
      <c r="Y16" s="41" t="s">
        <v>32</v>
      </c>
      <c r="Z16" s="39" t="s">
        <v>106</v>
      </c>
      <c r="AA16" s="40">
        <v>1</v>
      </c>
      <c r="AB16" s="40">
        <v>1</v>
      </c>
    </row>
    <row r="17" spans="1:28" s="2" customFormat="1" ht="72" customHeight="1" x14ac:dyDescent="0.25">
      <c r="A17" s="102"/>
      <c r="B17" s="102"/>
      <c r="C17" s="102" t="s">
        <v>42</v>
      </c>
      <c r="D17" s="107" t="s">
        <v>227</v>
      </c>
      <c r="E17" s="102" t="s">
        <v>69</v>
      </c>
      <c r="F17" s="102" t="s">
        <v>215</v>
      </c>
      <c r="G17" s="102" t="s">
        <v>75</v>
      </c>
      <c r="H17" s="37" t="s">
        <v>96</v>
      </c>
      <c r="I17" s="45">
        <v>1</v>
      </c>
      <c r="J17" s="45">
        <v>1</v>
      </c>
      <c r="K17" s="45">
        <v>1</v>
      </c>
      <c r="L17" s="45">
        <v>3</v>
      </c>
      <c r="M17" s="45">
        <v>1</v>
      </c>
      <c r="N17" s="45">
        <v>1</v>
      </c>
      <c r="O17" s="46">
        <f t="shared" si="0"/>
        <v>1.5</v>
      </c>
      <c r="P17" s="46">
        <f t="shared" si="1"/>
        <v>1.5</v>
      </c>
      <c r="Q17" s="49" t="str">
        <f t="shared" si="2"/>
        <v>C</v>
      </c>
      <c r="R17" s="39" t="s">
        <v>71</v>
      </c>
      <c r="S17" s="39" t="s">
        <v>97</v>
      </c>
      <c r="T17" s="56">
        <f t="shared" si="3"/>
        <v>6.4516129032258063E-2</v>
      </c>
      <c r="U17" s="40" t="str">
        <f t="shared" si="4"/>
        <v>0,2</v>
      </c>
      <c r="V17" s="57">
        <f t="shared" si="5"/>
        <v>1.7077718009705196</v>
      </c>
      <c r="W17" s="57">
        <f t="shared" si="6"/>
        <v>3.7817308668892937</v>
      </c>
      <c r="X17" s="52" t="str">
        <f t="shared" si="7"/>
        <v>TRIMESTRAL</v>
      </c>
      <c r="Y17" s="41" t="s">
        <v>32</v>
      </c>
      <c r="Z17" s="39" t="s">
        <v>109</v>
      </c>
      <c r="AA17" s="40">
        <v>1</v>
      </c>
      <c r="AB17" s="40">
        <v>1</v>
      </c>
    </row>
    <row r="18" spans="1:28" ht="95.45" customHeight="1" x14ac:dyDescent="0.25">
      <c r="A18" s="102"/>
      <c r="B18" s="102"/>
      <c r="C18" s="102"/>
      <c r="D18" s="107"/>
      <c r="E18" s="102"/>
      <c r="F18" s="102"/>
      <c r="G18" s="102"/>
      <c r="H18" s="43" t="s">
        <v>100</v>
      </c>
      <c r="I18" s="45">
        <v>1</v>
      </c>
      <c r="J18" s="45">
        <v>1</v>
      </c>
      <c r="K18" s="45">
        <v>1</v>
      </c>
      <c r="L18" s="45">
        <v>1</v>
      </c>
      <c r="M18" s="45">
        <v>1</v>
      </c>
      <c r="N18" s="45">
        <v>1</v>
      </c>
      <c r="O18" s="46">
        <f t="shared" si="0"/>
        <v>1</v>
      </c>
      <c r="P18" s="46">
        <f t="shared" si="1"/>
        <v>1</v>
      </c>
      <c r="Q18" s="49" t="str">
        <f t="shared" si="2"/>
        <v>C</v>
      </c>
      <c r="R18" s="39" t="s">
        <v>140</v>
      </c>
      <c r="S18" s="39" t="s">
        <v>98</v>
      </c>
      <c r="T18" s="56">
        <f t="shared" si="3"/>
        <v>0.2</v>
      </c>
      <c r="U18" s="40" t="str">
        <f t="shared" si="4"/>
        <v>0,2</v>
      </c>
      <c r="V18" s="57">
        <f t="shared" si="5"/>
        <v>1.7077718009705196</v>
      </c>
      <c r="W18" s="57">
        <f t="shared" si="6"/>
        <v>1.2199131828675138</v>
      </c>
      <c r="X18" s="52" t="str">
        <f t="shared" si="7"/>
        <v>TRIMESTRAL</v>
      </c>
      <c r="Y18" s="41" t="s">
        <v>32</v>
      </c>
      <c r="Z18" s="39" t="s">
        <v>141</v>
      </c>
      <c r="AA18" s="40">
        <v>1</v>
      </c>
      <c r="AB18" s="40">
        <v>1</v>
      </c>
    </row>
    <row r="19" spans="1:28" ht="117.75" customHeight="1" x14ac:dyDescent="0.25">
      <c r="A19" s="102"/>
      <c r="B19" s="102"/>
      <c r="C19" s="102"/>
      <c r="D19" s="107"/>
      <c r="E19" s="102"/>
      <c r="F19" s="102"/>
      <c r="G19" s="102"/>
      <c r="H19" s="37" t="s">
        <v>111</v>
      </c>
      <c r="I19" s="45">
        <v>1</v>
      </c>
      <c r="J19" s="45">
        <v>1</v>
      </c>
      <c r="K19" s="45">
        <v>1</v>
      </c>
      <c r="L19" s="45">
        <v>1</v>
      </c>
      <c r="M19" s="45">
        <v>1</v>
      </c>
      <c r="N19" s="45">
        <v>1</v>
      </c>
      <c r="O19" s="46">
        <f t="shared" si="0"/>
        <v>1</v>
      </c>
      <c r="P19" s="46">
        <f t="shared" si="1"/>
        <v>1</v>
      </c>
      <c r="Q19" s="49" t="str">
        <f t="shared" si="2"/>
        <v>C</v>
      </c>
      <c r="R19" s="39" t="s">
        <v>103</v>
      </c>
      <c r="S19" s="39" t="s">
        <v>43</v>
      </c>
      <c r="T19" s="56">
        <f t="shared" si="3"/>
        <v>0.2</v>
      </c>
      <c r="U19" s="40" t="str">
        <f t="shared" si="4"/>
        <v>0,2</v>
      </c>
      <c r="V19" s="57">
        <f t="shared" si="5"/>
        <v>1.7077718009705196</v>
      </c>
      <c r="W19" s="57">
        <f t="shared" si="6"/>
        <v>1.2199131828675138</v>
      </c>
      <c r="X19" s="52" t="str">
        <f t="shared" si="7"/>
        <v>TRIMESTRAL</v>
      </c>
      <c r="Y19" s="41" t="s">
        <v>32</v>
      </c>
      <c r="Z19" s="39" t="s">
        <v>145</v>
      </c>
      <c r="AA19" s="40">
        <v>1</v>
      </c>
      <c r="AB19" s="40">
        <v>1</v>
      </c>
    </row>
    <row r="20" spans="1:28" ht="68.25" customHeight="1" x14ac:dyDescent="0.25">
      <c r="A20" s="102"/>
      <c r="B20" s="102"/>
      <c r="C20" s="102"/>
      <c r="D20" s="107"/>
      <c r="E20" s="102"/>
      <c r="F20" s="102"/>
      <c r="G20" s="102"/>
      <c r="H20" s="37" t="s">
        <v>78</v>
      </c>
      <c r="I20" s="45">
        <v>1</v>
      </c>
      <c r="J20" s="45">
        <v>1</v>
      </c>
      <c r="K20" s="45">
        <v>1</v>
      </c>
      <c r="L20" s="45">
        <v>3</v>
      </c>
      <c r="M20" s="45">
        <v>1</v>
      </c>
      <c r="N20" s="45">
        <v>1</v>
      </c>
      <c r="O20" s="46">
        <f t="shared" si="0"/>
        <v>1.5</v>
      </c>
      <c r="P20" s="46">
        <f t="shared" si="1"/>
        <v>1.5</v>
      </c>
      <c r="Q20" s="49" t="str">
        <f t="shared" si="2"/>
        <v>C</v>
      </c>
      <c r="R20" s="39" t="s">
        <v>135</v>
      </c>
      <c r="S20" s="39" t="s">
        <v>134</v>
      </c>
      <c r="T20" s="56">
        <f t="shared" si="3"/>
        <v>6.4516129032258063E-2</v>
      </c>
      <c r="U20" s="40" t="str">
        <f t="shared" si="4"/>
        <v>0,2</v>
      </c>
      <c r="V20" s="57">
        <f t="shared" si="5"/>
        <v>1.7077718009705196</v>
      </c>
      <c r="W20" s="57">
        <f t="shared" si="6"/>
        <v>3.7817308668892937</v>
      </c>
      <c r="X20" s="52" t="str">
        <f t="shared" si="7"/>
        <v>TRIMESTRAL</v>
      </c>
      <c r="Y20" s="41" t="s">
        <v>32</v>
      </c>
      <c r="Z20" s="39" t="s">
        <v>89</v>
      </c>
      <c r="AA20" s="40">
        <v>1</v>
      </c>
      <c r="AB20" s="40">
        <v>1</v>
      </c>
    </row>
    <row r="21" spans="1:28" ht="85.5" customHeight="1" x14ac:dyDescent="0.25">
      <c r="A21" s="102"/>
      <c r="B21" s="102"/>
      <c r="C21" s="102"/>
      <c r="D21" s="107"/>
      <c r="E21" s="102"/>
      <c r="F21" s="102"/>
      <c r="G21" s="102"/>
      <c r="H21" s="43" t="s">
        <v>212</v>
      </c>
      <c r="I21" s="45">
        <v>1</v>
      </c>
      <c r="J21" s="45">
        <v>1</v>
      </c>
      <c r="K21" s="45">
        <v>1</v>
      </c>
      <c r="L21" s="45">
        <v>3</v>
      </c>
      <c r="M21" s="45">
        <v>1</v>
      </c>
      <c r="N21" s="45">
        <v>1</v>
      </c>
      <c r="O21" s="46">
        <f t="shared" si="0"/>
        <v>1.5</v>
      </c>
      <c r="P21" s="46">
        <f t="shared" si="1"/>
        <v>1.5</v>
      </c>
      <c r="Q21" s="49" t="str">
        <f t="shared" si="2"/>
        <v>C</v>
      </c>
      <c r="R21" s="44" t="s">
        <v>143</v>
      </c>
      <c r="S21" s="39" t="s">
        <v>134</v>
      </c>
      <c r="T21" s="56">
        <f t="shared" si="3"/>
        <v>6.4516129032258063E-2</v>
      </c>
      <c r="U21" s="40" t="str">
        <f t="shared" si="4"/>
        <v>0,2</v>
      </c>
      <c r="V21" s="57">
        <f t="shared" si="5"/>
        <v>1.7077718009705196</v>
      </c>
      <c r="W21" s="57">
        <f t="shared" si="6"/>
        <v>3.7817308668892937</v>
      </c>
      <c r="X21" s="52" t="str">
        <f t="shared" si="7"/>
        <v>TRIMESTRAL</v>
      </c>
      <c r="Y21" s="41" t="s">
        <v>32</v>
      </c>
      <c r="Z21" s="39" t="s">
        <v>235</v>
      </c>
      <c r="AA21" s="40">
        <v>1</v>
      </c>
      <c r="AB21" s="40">
        <v>1</v>
      </c>
    </row>
    <row r="22" spans="1:28" ht="212.25" customHeight="1" x14ac:dyDescent="0.25">
      <c r="A22" s="102"/>
      <c r="B22" s="102"/>
      <c r="C22" s="102" t="s">
        <v>82</v>
      </c>
      <c r="D22" s="60" t="s">
        <v>213</v>
      </c>
      <c r="E22" s="38" t="s">
        <v>170</v>
      </c>
      <c r="F22" s="102" t="s">
        <v>113</v>
      </c>
      <c r="G22" s="108" t="s">
        <v>177</v>
      </c>
      <c r="H22" s="37" t="s">
        <v>80</v>
      </c>
      <c r="I22" s="45">
        <v>1</v>
      </c>
      <c r="J22" s="45">
        <v>1</v>
      </c>
      <c r="K22" s="45">
        <v>1</v>
      </c>
      <c r="L22" s="45">
        <v>3</v>
      </c>
      <c r="M22" s="45">
        <v>1</v>
      </c>
      <c r="N22" s="45">
        <v>1</v>
      </c>
      <c r="O22" s="46">
        <f t="shared" si="0"/>
        <v>1.5</v>
      </c>
      <c r="P22" s="46">
        <f t="shared" si="1"/>
        <v>1.5</v>
      </c>
      <c r="Q22" s="49" t="str">
        <f t="shared" si="2"/>
        <v>C</v>
      </c>
      <c r="R22" s="39" t="s">
        <v>176</v>
      </c>
      <c r="S22" s="39" t="s">
        <v>94</v>
      </c>
      <c r="T22" s="56">
        <f t="shared" si="3"/>
        <v>6.4516129032258063E-2</v>
      </c>
      <c r="U22" s="40" t="str">
        <f t="shared" si="4"/>
        <v>0,2</v>
      </c>
      <c r="V22" s="57">
        <f t="shared" si="5"/>
        <v>1.7077718009705196</v>
      </c>
      <c r="W22" s="57">
        <f t="shared" si="6"/>
        <v>3.7817308668892937</v>
      </c>
      <c r="X22" s="52" t="str">
        <f t="shared" si="7"/>
        <v>TRIMESTRAL</v>
      </c>
      <c r="Y22" s="41" t="s">
        <v>32</v>
      </c>
      <c r="Z22" s="39" t="s">
        <v>240</v>
      </c>
      <c r="AA22" s="40">
        <v>1</v>
      </c>
      <c r="AB22" s="40">
        <v>1</v>
      </c>
    </row>
    <row r="23" spans="1:28" ht="159" customHeight="1" x14ac:dyDescent="0.25">
      <c r="A23" s="102"/>
      <c r="B23" s="102"/>
      <c r="C23" s="102"/>
      <c r="D23" s="60"/>
      <c r="E23" s="34" t="s">
        <v>233</v>
      </c>
      <c r="F23" s="102"/>
      <c r="G23" s="108"/>
      <c r="H23" s="37" t="s">
        <v>189</v>
      </c>
      <c r="I23" s="45">
        <v>1</v>
      </c>
      <c r="J23" s="45">
        <v>1</v>
      </c>
      <c r="K23" s="45">
        <v>1</v>
      </c>
      <c r="L23" s="45">
        <v>3</v>
      </c>
      <c r="M23" s="45">
        <v>1</v>
      </c>
      <c r="N23" s="45">
        <v>3</v>
      </c>
      <c r="O23" s="46">
        <f t="shared" si="0"/>
        <v>1.5</v>
      </c>
      <c r="P23" s="46">
        <f t="shared" si="1"/>
        <v>4.5</v>
      </c>
      <c r="Q23" s="49" t="str">
        <f t="shared" si="2"/>
        <v>B</v>
      </c>
      <c r="R23" s="39" t="s">
        <v>178</v>
      </c>
      <c r="S23" s="39" t="s">
        <v>43</v>
      </c>
      <c r="T23" s="56">
        <f t="shared" si="3"/>
        <v>6.4516129032258063E-2</v>
      </c>
      <c r="U23" s="40" t="str">
        <f t="shared" si="4"/>
        <v>1</v>
      </c>
      <c r="V23" s="57">
        <f t="shared" si="5"/>
        <v>0.45867514538708193</v>
      </c>
      <c r="W23" s="57">
        <f t="shared" si="6"/>
        <v>2.8160816640208668</v>
      </c>
      <c r="X23" s="52" t="str">
        <f t="shared" si="7"/>
        <v>TRIMESTRAL</v>
      </c>
      <c r="Y23" s="41" t="s">
        <v>32</v>
      </c>
      <c r="Z23" s="39" t="s">
        <v>239</v>
      </c>
      <c r="AA23" s="40">
        <v>1</v>
      </c>
      <c r="AB23" s="40">
        <v>1</v>
      </c>
    </row>
    <row r="24" spans="1:28" ht="97.5" customHeight="1" x14ac:dyDescent="0.25">
      <c r="A24" s="102"/>
      <c r="B24" s="102"/>
      <c r="C24" s="102" t="s">
        <v>83</v>
      </c>
      <c r="D24" s="60" t="s">
        <v>214</v>
      </c>
      <c r="E24" s="106" t="s">
        <v>70</v>
      </c>
      <c r="F24" s="106" t="s">
        <v>117</v>
      </c>
      <c r="G24" s="108" t="s">
        <v>171</v>
      </c>
      <c r="H24" s="37" t="s">
        <v>85</v>
      </c>
      <c r="I24" s="45">
        <v>1</v>
      </c>
      <c r="J24" s="45">
        <v>1</v>
      </c>
      <c r="K24" s="45">
        <v>1</v>
      </c>
      <c r="L24" s="45">
        <v>3</v>
      </c>
      <c r="M24" s="45">
        <v>1</v>
      </c>
      <c r="N24" s="45">
        <v>1</v>
      </c>
      <c r="O24" s="46">
        <f t="shared" si="0"/>
        <v>1.5</v>
      </c>
      <c r="P24" s="46">
        <f t="shared" si="1"/>
        <v>1.5</v>
      </c>
      <c r="Q24" s="49" t="str">
        <f t="shared" si="2"/>
        <v>C</v>
      </c>
      <c r="R24" s="51" t="s">
        <v>172</v>
      </c>
      <c r="S24" s="39" t="s">
        <v>43</v>
      </c>
      <c r="T24" s="56">
        <f t="shared" si="3"/>
        <v>6.4516129032258063E-2</v>
      </c>
      <c r="U24" s="40" t="str">
        <f t="shared" si="4"/>
        <v>0,2</v>
      </c>
      <c r="V24" s="57">
        <f t="shared" si="5"/>
        <v>1.7077718009705196</v>
      </c>
      <c r="W24" s="57">
        <f t="shared" si="6"/>
        <v>3.7817308668892937</v>
      </c>
      <c r="X24" s="52" t="str">
        <f t="shared" si="7"/>
        <v>TRIMESTRAL</v>
      </c>
      <c r="Y24" s="41" t="s">
        <v>32</v>
      </c>
      <c r="Z24" s="39" t="s">
        <v>238</v>
      </c>
      <c r="AA24" s="40">
        <v>1</v>
      </c>
      <c r="AB24" s="40">
        <v>1</v>
      </c>
    </row>
    <row r="25" spans="1:28" ht="108.95" customHeight="1" x14ac:dyDescent="0.25">
      <c r="A25" s="102"/>
      <c r="B25" s="102"/>
      <c r="C25" s="102"/>
      <c r="D25" s="60"/>
      <c r="E25" s="106"/>
      <c r="F25" s="106"/>
      <c r="G25" s="108"/>
      <c r="H25" s="43" t="s">
        <v>179</v>
      </c>
      <c r="I25" s="45">
        <v>1</v>
      </c>
      <c r="J25" s="45">
        <v>1</v>
      </c>
      <c r="K25" s="45">
        <v>1</v>
      </c>
      <c r="L25" s="45">
        <v>3</v>
      </c>
      <c r="M25" s="45">
        <v>1</v>
      </c>
      <c r="N25" s="45">
        <v>1</v>
      </c>
      <c r="O25" s="46">
        <f t="shared" si="0"/>
        <v>1.5</v>
      </c>
      <c r="P25" s="46">
        <f t="shared" si="1"/>
        <v>1.5</v>
      </c>
      <c r="Q25" s="49" t="str">
        <f t="shared" si="2"/>
        <v>C</v>
      </c>
      <c r="R25" s="39" t="s">
        <v>180</v>
      </c>
      <c r="S25" s="39" t="s">
        <v>43</v>
      </c>
      <c r="T25" s="56">
        <f t="shared" si="3"/>
        <v>6.4516129032258063E-2</v>
      </c>
      <c r="U25" s="40" t="str">
        <f t="shared" si="4"/>
        <v>0,2</v>
      </c>
      <c r="V25" s="57">
        <f t="shared" si="5"/>
        <v>1.7077718009705196</v>
      </c>
      <c r="W25" s="57">
        <f t="shared" si="6"/>
        <v>3.7817308668892937</v>
      </c>
      <c r="X25" s="52" t="str">
        <f t="shared" si="7"/>
        <v>TRIMESTRAL</v>
      </c>
      <c r="Y25" s="41" t="s">
        <v>32</v>
      </c>
      <c r="Z25" s="39" t="s">
        <v>238</v>
      </c>
      <c r="AA25" s="40">
        <v>1</v>
      </c>
      <c r="AB25" s="40">
        <v>1</v>
      </c>
    </row>
    <row r="26" spans="1:28" ht="106.5" customHeight="1" x14ac:dyDescent="0.25">
      <c r="A26" s="102"/>
      <c r="B26" s="102"/>
      <c r="C26" s="102"/>
      <c r="D26" s="60"/>
      <c r="E26" s="106"/>
      <c r="F26" s="106"/>
      <c r="G26" s="108" t="s">
        <v>174</v>
      </c>
      <c r="H26" s="43" t="s">
        <v>175</v>
      </c>
      <c r="I26" s="45">
        <v>1</v>
      </c>
      <c r="J26" s="45">
        <v>1</v>
      </c>
      <c r="K26" s="45">
        <v>1</v>
      </c>
      <c r="L26" s="45">
        <v>3</v>
      </c>
      <c r="M26" s="45">
        <v>1</v>
      </c>
      <c r="N26" s="45">
        <v>1</v>
      </c>
      <c r="O26" s="46">
        <f t="shared" si="0"/>
        <v>1.5</v>
      </c>
      <c r="P26" s="46">
        <f t="shared" si="1"/>
        <v>1.5</v>
      </c>
      <c r="Q26" s="49" t="str">
        <f t="shared" si="2"/>
        <v>C</v>
      </c>
      <c r="R26" s="39" t="s">
        <v>181</v>
      </c>
      <c r="S26" s="39" t="s">
        <v>43</v>
      </c>
      <c r="T26" s="56">
        <f t="shared" si="3"/>
        <v>6.4516129032258063E-2</v>
      </c>
      <c r="U26" s="40" t="str">
        <f t="shared" si="4"/>
        <v>0,2</v>
      </c>
      <c r="V26" s="57">
        <f t="shared" si="5"/>
        <v>1.7077718009705196</v>
      </c>
      <c r="W26" s="57">
        <f t="shared" si="6"/>
        <v>3.7817308668892937</v>
      </c>
      <c r="X26" s="52" t="str">
        <f t="shared" si="7"/>
        <v>TRIMESTRAL</v>
      </c>
      <c r="Y26" s="41" t="s">
        <v>32</v>
      </c>
      <c r="Z26" s="39" t="s">
        <v>237</v>
      </c>
      <c r="AA26" s="40">
        <v>1</v>
      </c>
      <c r="AB26" s="40">
        <v>1</v>
      </c>
    </row>
    <row r="27" spans="1:28" ht="153" customHeight="1" x14ac:dyDescent="0.25">
      <c r="A27" s="102"/>
      <c r="B27" s="102"/>
      <c r="C27" s="102"/>
      <c r="D27" s="60"/>
      <c r="E27" s="106"/>
      <c r="F27" s="106"/>
      <c r="G27" s="108"/>
      <c r="H27" s="43" t="s">
        <v>173</v>
      </c>
      <c r="I27" s="45">
        <v>1</v>
      </c>
      <c r="J27" s="45">
        <v>1</v>
      </c>
      <c r="K27" s="45">
        <v>1</v>
      </c>
      <c r="L27" s="45">
        <v>3</v>
      </c>
      <c r="M27" s="45">
        <v>1</v>
      </c>
      <c r="N27" s="45">
        <v>1</v>
      </c>
      <c r="O27" s="46">
        <f t="shared" si="0"/>
        <v>1.5</v>
      </c>
      <c r="P27" s="46">
        <f t="shared" si="1"/>
        <v>1.5</v>
      </c>
      <c r="Q27" s="49" t="str">
        <f t="shared" si="2"/>
        <v>C</v>
      </c>
      <c r="R27" s="41" t="s">
        <v>84</v>
      </c>
      <c r="S27" s="39" t="s">
        <v>43</v>
      </c>
      <c r="T27" s="56">
        <f t="shared" si="3"/>
        <v>6.4516129032258063E-2</v>
      </c>
      <c r="U27" s="40" t="str">
        <f t="shared" si="4"/>
        <v>0,2</v>
      </c>
      <c r="V27" s="57">
        <f t="shared" si="5"/>
        <v>1.7077718009705196</v>
      </c>
      <c r="W27" s="57">
        <f t="shared" si="6"/>
        <v>3.7817308668892937</v>
      </c>
      <c r="X27" s="52" t="str">
        <f t="shared" si="7"/>
        <v>TRIMESTRAL</v>
      </c>
      <c r="Y27" s="41" t="s">
        <v>32</v>
      </c>
      <c r="Z27" s="39" t="s">
        <v>237</v>
      </c>
      <c r="AA27" s="40">
        <v>1</v>
      </c>
      <c r="AB27" s="40">
        <v>1</v>
      </c>
    </row>
    <row r="28" spans="1:28" ht="230.25" customHeight="1" x14ac:dyDescent="0.25">
      <c r="A28" s="102"/>
      <c r="B28" s="102"/>
      <c r="C28" s="28" t="s">
        <v>64</v>
      </c>
      <c r="D28" s="31" t="s">
        <v>184</v>
      </c>
      <c r="E28" s="29" t="s">
        <v>86</v>
      </c>
      <c r="F28" s="29" t="s">
        <v>182</v>
      </c>
      <c r="G28" s="28" t="s">
        <v>183</v>
      </c>
      <c r="H28" s="43" t="s">
        <v>87</v>
      </c>
      <c r="I28" s="45">
        <v>1</v>
      </c>
      <c r="J28" s="45">
        <v>1</v>
      </c>
      <c r="K28" s="45">
        <v>1</v>
      </c>
      <c r="L28" s="45">
        <v>3</v>
      </c>
      <c r="M28" s="45">
        <v>1</v>
      </c>
      <c r="N28" s="45">
        <v>1</v>
      </c>
      <c r="O28" s="46">
        <f t="shared" si="0"/>
        <v>1.5</v>
      </c>
      <c r="P28" s="46">
        <f t="shared" si="1"/>
        <v>1.5</v>
      </c>
      <c r="Q28" s="49" t="str">
        <f t="shared" si="2"/>
        <v>C</v>
      </c>
      <c r="R28" s="41" t="s">
        <v>88</v>
      </c>
      <c r="S28" s="39" t="s">
        <v>43</v>
      </c>
      <c r="T28" s="56">
        <f t="shared" si="3"/>
        <v>6.4516129032258063E-2</v>
      </c>
      <c r="U28" s="40" t="str">
        <f t="shared" si="4"/>
        <v>0,2</v>
      </c>
      <c r="V28" s="57">
        <f t="shared" si="5"/>
        <v>1.7077718009705196</v>
      </c>
      <c r="W28" s="57">
        <f t="shared" si="6"/>
        <v>3.7817308668892937</v>
      </c>
      <c r="X28" s="52" t="str">
        <f t="shared" si="7"/>
        <v>TRIMESTRAL</v>
      </c>
      <c r="Y28" s="41" t="s">
        <v>32</v>
      </c>
      <c r="Z28" s="39" t="s">
        <v>236</v>
      </c>
      <c r="AA28" s="40">
        <v>1</v>
      </c>
      <c r="AB28" s="40">
        <v>1</v>
      </c>
    </row>
  </sheetData>
  <mergeCells count="57">
    <mergeCell ref="Y12:AB12"/>
    <mergeCell ref="U9:U11"/>
    <mergeCell ref="V9:V11"/>
    <mergeCell ref="A1:B5"/>
    <mergeCell ref="Y1:AB10"/>
    <mergeCell ref="C2:S2"/>
    <mergeCell ref="C3:S3"/>
    <mergeCell ref="C4:S5"/>
    <mergeCell ref="T9:T11"/>
    <mergeCell ref="Y11:AB11"/>
    <mergeCell ref="N12:Q12"/>
    <mergeCell ref="C1:S1"/>
    <mergeCell ref="T1:X6"/>
    <mergeCell ref="A7:A8"/>
    <mergeCell ref="E7:H8"/>
    <mergeCell ref="I7:I8"/>
    <mergeCell ref="A12:E12"/>
    <mergeCell ref="F12:H12"/>
    <mergeCell ref="I12:M12"/>
    <mergeCell ref="R12:S12"/>
    <mergeCell ref="T12:X12"/>
    <mergeCell ref="W9:X11"/>
    <mergeCell ref="B10:H10"/>
    <mergeCell ref="J10:Q10"/>
    <mergeCell ref="B11:H11"/>
    <mergeCell ref="J11:Q11"/>
    <mergeCell ref="R6:S11"/>
    <mergeCell ref="B9:H9"/>
    <mergeCell ref="I9:J9"/>
    <mergeCell ref="M9:Q9"/>
    <mergeCell ref="T7:U8"/>
    <mergeCell ref="V7:X8"/>
    <mergeCell ref="A6:B6"/>
    <mergeCell ref="C6:H6"/>
    <mergeCell ref="J6:Q6"/>
    <mergeCell ref="A14:A28"/>
    <mergeCell ref="B14:B28"/>
    <mergeCell ref="D22:D23"/>
    <mergeCell ref="C24:C27"/>
    <mergeCell ref="D24:D27"/>
    <mergeCell ref="C22:C23"/>
    <mergeCell ref="C14:C16"/>
    <mergeCell ref="D14:D16"/>
    <mergeCell ref="C17:C21"/>
    <mergeCell ref="D17:D21"/>
    <mergeCell ref="E15:E16"/>
    <mergeCell ref="G17:G21"/>
    <mergeCell ref="G24:G25"/>
    <mergeCell ref="G26:G27"/>
    <mergeCell ref="E24:E27"/>
    <mergeCell ref="F24:F27"/>
    <mergeCell ref="F22:F23"/>
    <mergeCell ref="G22:G23"/>
    <mergeCell ref="G15:G16"/>
    <mergeCell ref="F14:F16"/>
    <mergeCell ref="E17:E21"/>
    <mergeCell ref="F17:F21"/>
  </mergeCells>
  <conditionalFormatting sqref="Q14:Q28">
    <cfRule type="cellIs" dxfId="5" priority="1" operator="equal">
      <formula>"A"</formula>
    </cfRule>
    <cfRule type="cellIs" dxfId="4" priority="2" operator="equal">
      <formula>"B"</formula>
    </cfRule>
    <cfRule type="cellIs" dxfId="3" priority="3" operator="equal">
      <formula>"C"</formula>
    </cfRule>
  </conditionalFormatting>
  <dataValidations count="1">
    <dataValidation type="list" allowBlank="1" showInputMessage="1" showErrorMessage="1" sqref="AL11:AL14">
      <formula1>$AP$11:$AP$13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Borrador!$G$2:$G$6</xm:f>
          </x14:formula1>
          <xm:sqref>S22:S28</xm:sqref>
        </x14:dataValidation>
        <x14:dataValidation type="list" allowBlank="1" showInputMessage="1" showErrorMessage="1">
          <x14:formula1>
            <xm:f>Borrador!$D$2:$D$4</xm:f>
          </x14:formula1>
          <xm:sqref>Y14:Y28</xm:sqref>
        </x14:dataValidation>
        <x14:dataValidation type="list" allowBlank="1" showInputMessage="1" showErrorMessage="1">
          <x14:formula1>
            <xm:f>Borrador!$B$2:$B$4</xm:f>
          </x14:formula1>
          <xm:sqref>I14:N28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tabSelected="1" zoomScale="50" zoomScaleNormal="50" workbookViewId="0">
      <pane xSplit="8" ySplit="13" topLeftCell="T14" activePane="bottomRight" state="frozen"/>
      <selection pane="topRight" activeCell="I1" sqref="I1"/>
      <selection pane="bottomLeft" activeCell="A14" sqref="A14"/>
      <selection pane="bottomRight" activeCell="U9" sqref="U9:U11"/>
    </sheetView>
  </sheetViews>
  <sheetFormatPr baseColWidth="10" defaultColWidth="9.140625" defaultRowHeight="15" x14ac:dyDescent="0.25"/>
  <cols>
    <col min="1" max="1" width="25.28515625" customWidth="1"/>
    <col min="2" max="2" width="39.5703125" customWidth="1"/>
    <col min="3" max="3" width="34.85546875" customWidth="1"/>
    <col min="4" max="4" width="32.42578125" customWidth="1"/>
    <col min="5" max="5" width="34.7109375" customWidth="1"/>
    <col min="6" max="6" width="35.7109375" customWidth="1"/>
    <col min="7" max="7" width="45.140625" customWidth="1"/>
    <col min="8" max="8" width="35.42578125" customWidth="1"/>
    <col min="9" max="9" width="28.28515625" customWidth="1"/>
    <col min="10" max="10" width="30.28515625" customWidth="1"/>
    <col min="11" max="11" width="42.5703125" customWidth="1"/>
    <col min="12" max="12" width="31.7109375" customWidth="1"/>
    <col min="13" max="13" width="33.28515625" style="1" customWidth="1"/>
    <col min="14" max="14" width="34" style="1" customWidth="1"/>
    <col min="15" max="15" width="25.42578125" style="1" customWidth="1"/>
    <col min="16" max="16" width="33" style="1" customWidth="1"/>
    <col min="17" max="17" width="26.42578125" style="1" customWidth="1"/>
    <col min="18" max="18" width="28" style="1" customWidth="1"/>
    <col min="19" max="19" width="25.140625" customWidth="1"/>
    <col min="20" max="20" width="22.85546875" customWidth="1"/>
    <col min="21" max="21" width="28.85546875" customWidth="1"/>
    <col min="22" max="22" width="26.7109375" customWidth="1"/>
    <col min="23" max="23" width="32.5703125" customWidth="1"/>
    <col min="24" max="24" width="26" customWidth="1"/>
    <col min="25" max="25" width="22.85546875" style="2" customWidth="1"/>
    <col min="26" max="26" width="29.85546875" customWidth="1"/>
    <col min="27" max="27" width="22.42578125" style="1" customWidth="1"/>
    <col min="28" max="28" width="29.140625" style="1" customWidth="1"/>
  </cols>
  <sheetData>
    <row r="1" spans="1:28" ht="21" x14ac:dyDescent="0.25">
      <c r="A1" s="85"/>
      <c r="B1" s="85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84" t="s">
        <v>151</v>
      </c>
      <c r="U1" s="84"/>
      <c r="V1" s="84"/>
      <c r="W1" s="84"/>
      <c r="X1" s="84"/>
      <c r="Y1" s="120" t="s">
        <v>28</v>
      </c>
      <c r="Z1" s="120"/>
      <c r="AA1" s="120"/>
      <c r="AB1" s="120"/>
    </row>
    <row r="2" spans="1:28" ht="21" x14ac:dyDescent="0.25">
      <c r="A2" s="85"/>
      <c r="B2" s="85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84"/>
      <c r="U2" s="84"/>
      <c r="V2" s="84"/>
      <c r="W2" s="84"/>
      <c r="X2" s="84"/>
      <c r="Y2" s="84"/>
      <c r="Z2" s="84"/>
      <c r="AA2" s="84"/>
      <c r="AB2" s="84"/>
    </row>
    <row r="3" spans="1:28" ht="21" x14ac:dyDescent="0.25">
      <c r="A3" s="85"/>
      <c r="B3" s="85"/>
      <c r="C3" s="59" t="s">
        <v>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84"/>
      <c r="U3" s="84"/>
      <c r="V3" s="84"/>
      <c r="W3" s="84"/>
      <c r="X3" s="84"/>
      <c r="Y3" s="84"/>
      <c r="Z3" s="84"/>
      <c r="AA3" s="84"/>
      <c r="AB3" s="84"/>
    </row>
    <row r="4" spans="1:28" ht="22.5" customHeight="1" x14ac:dyDescent="0.25">
      <c r="A4" s="85"/>
      <c r="B4" s="85"/>
      <c r="C4" s="90" t="s">
        <v>3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84"/>
      <c r="U4" s="84"/>
      <c r="V4" s="84"/>
      <c r="W4" s="84"/>
      <c r="X4" s="84"/>
      <c r="Y4" s="84"/>
      <c r="Z4" s="84"/>
      <c r="AA4" s="84"/>
      <c r="AB4" s="84"/>
    </row>
    <row r="5" spans="1:28" ht="30" customHeight="1" x14ac:dyDescent="0.25">
      <c r="A5" s="85"/>
      <c r="B5" s="85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84"/>
      <c r="U5" s="84"/>
      <c r="V5" s="84"/>
      <c r="W5" s="84"/>
      <c r="X5" s="84"/>
      <c r="Y5" s="84"/>
      <c r="Z5" s="84"/>
      <c r="AA5" s="84"/>
      <c r="AB5" s="84"/>
    </row>
    <row r="6" spans="1:28" ht="21" x14ac:dyDescent="0.25">
      <c r="A6" s="59" t="s">
        <v>4</v>
      </c>
      <c r="B6" s="59"/>
      <c r="C6" s="59"/>
      <c r="D6" s="59"/>
      <c r="E6" s="59"/>
      <c r="F6" s="59"/>
      <c r="G6" s="59"/>
      <c r="H6" s="59"/>
      <c r="I6" s="6" t="s">
        <v>27</v>
      </c>
      <c r="J6" s="59"/>
      <c r="K6" s="59"/>
      <c r="L6" s="59"/>
      <c r="M6" s="59"/>
      <c r="N6" s="64"/>
      <c r="O6" s="74"/>
      <c r="P6" s="74"/>
      <c r="Q6" s="74"/>
      <c r="R6" s="74"/>
      <c r="S6" s="68"/>
      <c r="T6" s="84"/>
      <c r="U6" s="84"/>
      <c r="V6" s="84"/>
      <c r="W6" s="84"/>
      <c r="X6" s="84"/>
      <c r="Y6" s="84"/>
      <c r="Z6" s="84"/>
      <c r="AA6" s="84"/>
      <c r="AB6" s="84"/>
    </row>
    <row r="7" spans="1:28" ht="29.1" customHeight="1" x14ac:dyDescent="0.25">
      <c r="A7" s="90" t="s">
        <v>5</v>
      </c>
      <c r="B7" s="6"/>
      <c r="C7" s="6"/>
      <c r="D7" s="6"/>
      <c r="E7" s="59"/>
      <c r="F7" s="59"/>
      <c r="G7" s="59"/>
      <c r="H7" s="59"/>
      <c r="I7" s="90" t="s">
        <v>22</v>
      </c>
      <c r="J7" s="59" t="s">
        <v>23</v>
      </c>
      <c r="K7" s="59"/>
      <c r="L7" s="59" t="s">
        <v>7</v>
      </c>
      <c r="M7" s="59"/>
      <c r="N7" s="75"/>
      <c r="O7" s="76"/>
      <c r="P7" s="76"/>
      <c r="Q7" s="76"/>
      <c r="R7" s="76"/>
      <c r="S7" s="77"/>
      <c r="T7" s="121" t="s">
        <v>246</v>
      </c>
      <c r="U7" s="121"/>
      <c r="V7" s="84">
        <v>2</v>
      </c>
      <c r="W7" s="84"/>
      <c r="X7" s="84"/>
      <c r="Y7" s="84"/>
      <c r="Z7" s="84"/>
      <c r="AA7" s="84"/>
      <c r="AB7" s="84"/>
    </row>
    <row r="8" spans="1:28" ht="33" customHeight="1" x14ac:dyDescent="0.25">
      <c r="A8" s="90"/>
      <c r="B8" s="6" t="s">
        <v>6</v>
      </c>
      <c r="C8" s="6" t="s">
        <v>7</v>
      </c>
      <c r="D8" s="6" t="s">
        <v>8</v>
      </c>
      <c r="E8" s="59"/>
      <c r="F8" s="59"/>
      <c r="G8" s="59"/>
      <c r="H8" s="59"/>
      <c r="I8" s="90"/>
      <c r="J8" s="59"/>
      <c r="K8" s="59"/>
      <c r="L8" s="59"/>
      <c r="M8" s="59"/>
      <c r="N8" s="75"/>
      <c r="O8" s="76"/>
      <c r="P8" s="76"/>
      <c r="Q8" s="76"/>
      <c r="R8" s="76"/>
      <c r="S8" s="77"/>
      <c r="T8" s="121"/>
      <c r="U8" s="121"/>
      <c r="V8" s="84"/>
      <c r="W8" s="84"/>
      <c r="X8" s="84"/>
      <c r="Y8" s="84"/>
      <c r="Z8" s="84"/>
      <c r="AA8" s="84"/>
      <c r="AB8" s="84"/>
    </row>
    <row r="9" spans="1:28" ht="21" x14ac:dyDescent="0.25">
      <c r="A9" s="6" t="s">
        <v>9</v>
      </c>
      <c r="B9" s="59" t="s">
        <v>191</v>
      </c>
      <c r="C9" s="59"/>
      <c r="D9" s="59"/>
      <c r="E9" s="59"/>
      <c r="F9" s="59"/>
      <c r="G9" s="59"/>
      <c r="H9" s="59"/>
      <c r="I9" s="59" t="s">
        <v>24</v>
      </c>
      <c r="J9" s="59"/>
      <c r="K9" s="59" t="s">
        <v>193</v>
      </c>
      <c r="L9" s="59"/>
      <c r="M9" s="59"/>
      <c r="N9" s="75"/>
      <c r="O9" s="76"/>
      <c r="P9" s="76"/>
      <c r="Q9" s="76"/>
      <c r="R9" s="76"/>
      <c r="S9" s="77"/>
      <c r="T9" s="119" t="s">
        <v>152</v>
      </c>
      <c r="U9" s="127">
        <f>V7*W9</f>
        <v>200000</v>
      </c>
      <c r="V9" s="118" t="s">
        <v>153</v>
      </c>
      <c r="W9" s="131">
        <v>100000</v>
      </c>
      <c r="X9" s="131"/>
      <c r="Y9" s="84"/>
      <c r="Z9" s="84"/>
      <c r="AA9" s="84"/>
      <c r="AB9" s="84"/>
    </row>
    <row r="10" spans="1:28" ht="21" x14ac:dyDescent="0.25">
      <c r="A10" s="6" t="s">
        <v>10</v>
      </c>
      <c r="B10" s="59" t="s">
        <v>128</v>
      </c>
      <c r="C10" s="59"/>
      <c r="D10" s="59"/>
      <c r="E10" s="59"/>
      <c r="F10" s="59"/>
      <c r="G10" s="59"/>
      <c r="H10" s="59"/>
      <c r="I10" s="6" t="s">
        <v>25</v>
      </c>
      <c r="J10" s="59"/>
      <c r="K10" s="59"/>
      <c r="L10" s="59"/>
      <c r="M10" s="59"/>
      <c r="N10" s="75"/>
      <c r="O10" s="76"/>
      <c r="P10" s="76"/>
      <c r="Q10" s="76"/>
      <c r="R10" s="76"/>
      <c r="S10" s="77"/>
      <c r="T10" s="119"/>
      <c r="U10" s="127"/>
      <c r="V10" s="118"/>
      <c r="W10" s="131"/>
      <c r="X10" s="131"/>
      <c r="Y10" s="84"/>
      <c r="Z10" s="84"/>
      <c r="AA10" s="84"/>
      <c r="AB10" s="84"/>
    </row>
    <row r="11" spans="1:28" ht="42.6" customHeight="1" thickBot="1" x14ac:dyDescent="0.3">
      <c r="A11" s="5" t="s">
        <v>12</v>
      </c>
      <c r="B11" s="59"/>
      <c r="C11" s="59"/>
      <c r="D11" s="59"/>
      <c r="E11" s="59"/>
      <c r="F11" s="59"/>
      <c r="G11" s="59"/>
      <c r="H11" s="59"/>
      <c r="I11" s="6" t="s">
        <v>26</v>
      </c>
      <c r="J11" s="59"/>
      <c r="K11" s="59"/>
      <c r="L11" s="59"/>
      <c r="M11" s="59"/>
      <c r="N11" s="65"/>
      <c r="O11" s="78"/>
      <c r="P11" s="78"/>
      <c r="Q11" s="78"/>
      <c r="R11" s="78"/>
      <c r="S11" s="69"/>
      <c r="T11" s="119"/>
      <c r="U11" s="127"/>
      <c r="V11" s="118"/>
      <c r="W11" s="131"/>
      <c r="X11" s="131"/>
      <c r="Y11" s="125" t="s">
        <v>29</v>
      </c>
      <c r="Z11" s="125"/>
      <c r="AA11" s="125"/>
      <c r="AB11" s="125"/>
    </row>
    <row r="12" spans="1:28" ht="36" x14ac:dyDescent="0.25">
      <c r="A12" s="87" t="s">
        <v>11</v>
      </c>
      <c r="B12" s="88"/>
      <c r="C12" s="88"/>
      <c r="D12" s="88"/>
      <c r="E12" s="88"/>
      <c r="F12" s="99" t="s">
        <v>15</v>
      </c>
      <c r="G12" s="100"/>
      <c r="H12" s="101"/>
      <c r="I12" s="95" t="s">
        <v>119</v>
      </c>
      <c r="J12" s="95"/>
      <c r="K12" s="95"/>
      <c r="L12" s="95"/>
      <c r="M12" s="95"/>
      <c r="N12" s="96" t="s">
        <v>120</v>
      </c>
      <c r="O12" s="97"/>
      <c r="P12" s="97"/>
      <c r="Q12" s="98"/>
      <c r="R12" s="99" t="s">
        <v>15</v>
      </c>
      <c r="S12" s="101"/>
      <c r="T12" s="123" t="s">
        <v>146</v>
      </c>
      <c r="U12" s="123"/>
      <c r="V12" s="123"/>
      <c r="W12" s="123"/>
      <c r="X12" s="123"/>
      <c r="Y12" s="126" t="s">
        <v>30</v>
      </c>
      <c r="Z12" s="126"/>
      <c r="AA12" s="126"/>
      <c r="AB12" s="126"/>
    </row>
    <row r="13" spans="1:28" ht="108" x14ac:dyDescent="0.25">
      <c r="A13" s="9" t="s">
        <v>35</v>
      </c>
      <c r="B13" s="10" t="s">
        <v>13</v>
      </c>
      <c r="C13" s="10" t="s">
        <v>38</v>
      </c>
      <c r="D13" s="10" t="s">
        <v>14</v>
      </c>
      <c r="E13" s="10" t="s">
        <v>39</v>
      </c>
      <c r="F13" s="11" t="s">
        <v>16</v>
      </c>
      <c r="G13" s="11" t="s">
        <v>17</v>
      </c>
      <c r="H13" s="11" t="s">
        <v>18</v>
      </c>
      <c r="I13" s="33" t="s">
        <v>196</v>
      </c>
      <c r="J13" s="33" t="s">
        <v>199</v>
      </c>
      <c r="K13" s="33" t="s">
        <v>200</v>
      </c>
      <c r="L13" s="33" t="s">
        <v>198</v>
      </c>
      <c r="M13" s="33" t="s">
        <v>197</v>
      </c>
      <c r="N13" s="12" t="s">
        <v>201</v>
      </c>
      <c r="O13" s="12" t="s">
        <v>21</v>
      </c>
      <c r="P13" s="12" t="s">
        <v>121</v>
      </c>
      <c r="Q13" s="12" t="s">
        <v>118</v>
      </c>
      <c r="R13" s="13" t="s">
        <v>19</v>
      </c>
      <c r="S13" s="13" t="s">
        <v>20</v>
      </c>
      <c r="T13" s="24" t="s">
        <v>147</v>
      </c>
      <c r="U13" s="24" t="s">
        <v>148</v>
      </c>
      <c r="V13" s="24" t="s">
        <v>149</v>
      </c>
      <c r="W13" s="14" t="s">
        <v>245</v>
      </c>
      <c r="X13" s="14" t="s">
        <v>150</v>
      </c>
      <c r="Y13" s="25" t="s">
        <v>31</v>
      </c>
      <c r="Z13" s="17" t="s">
        <v>33</v>
      </c>
      <c r="AA13" s="10" t="s">
        <v>34</v>
      </c>
      <c r="AB13" s="23" t="s">
        <v>195</v>
      </c>
    </row>
    <row r="14" spans="1:28" s="2" customFormat="1" ht="150.75" customHeight="1" x14ac:dyDescent="0.25">
      <c r="A14" s="102" t="s">
        <v>36</v>
      </c>
      <c r="B14" s="89" t="s">
        <v>191</v>
      </c>
      <c r="C14" s="102" t="s">
        <v>42</v>
      </c>
      <c r="D14" s="102" t="s">
        <v>114</v>
      </c>
      <c r="E14" s="102" t="s">
        <v>192</v>
      </c>
      <c r="F14" s="102" t="s">
        <v>115</v>
      </c>
      <c r="G14" s="102" t="s">
        <v>75</v>
      </c>
      <c r="H14" s="34" t="s">
        <v>96</v>
      </c>
      <c r="I14" s="45">
        <v>1</v>
      </c>
      <c r="J14" s="45">
        <v>1</v>
      </c>
      <c r="K14" s="45">
        <v>2</v>
      </c>
      <c r="L14" s="45">
        <v>3</v>
      </c>
      <c r="M14" s="45">
        <v>1</v>
      </c>
      <c r="N14" s="45">
        <v>1</v>
      </c>
      <c r="O14" s="46">
        <f>+(I14+J14+((K14+L14+M14)/2.2)+(M14*1.666667))/3</f>
        <v>2.1313132424242425</v>
      </c>
      <c r="P14" s="46">
        <f t="shared" ref="P14:P17" si="0">O14*N14</f>
        <v>2.1313132424242425</v>
      </c>
      <c r="Q14" s="49" t="str">
        <f>IF(P14&lt;=3,"C",IF(P14&lt;=6,"B",IF(P14&gt;=6.1,"A")))</f>
        <v>C</v>
      </c>
      <c r="R14" s="39" t="s">
        <v>71</v>
      </c>
      <c r="S14" s="39" t="s">
        <v>97</v>
      </c>
      <c r="T14" s="56">
        <f>$W$9/IF(L14=1,500000,IF(L14=2,"1500000",IF(L14=3,"1550000")))</f>
        <v>6.4516129032258063E-2</v>
      </c>
      <c r="U14" s="40" t="str">
        <f>IF(N14=1,"0,2",IF(N14=2,"0,3",IF(N14=3,"1",)))</f>
        <v>0,2</v>
      </c>
      <c r="V14" s="57">
        <f>-LN(1-EXP(-IF(N14=1,"0,2",IF(N14=2,"0,3",IF(N14=3,"1")))))</f>
        <v>1.7077718009705196</v>
      </c>
      <c r="W14" s="57">
        <f>(1/(T14*U14*V14))/12</f>
        <v>3.7817308668892937</v>
      </c>
      <c r="X14" s="39" t="str">
        <f>IF(W14&lt;4,"TRIMESTRAL",IF(W14&gt;=4,"MENSUAL"))</f>
        <v>TRIMESTRAL</v>
      </c>
      <c r="Y14" s="41" t="s">
        <v>32</v>
      </c>
      <c r="Z14" s="39" t="s">
        <v>109</v>
      </c>
      <c r="AA14" s="40">
        <v>1</v>
      </c>
      <c r="AB14" s="40">
        <v>1</v>
      </c>
    </row>
    <row r="15" spans="1:28" ht="191.25" customHeight="1" x14ac:dyDescent="0.25">
      <c r="A15" s="102"/>
      <c r="B15" s="89"/>
      <c r="C15" s="102"/>
      <c r="D15" s="102"/>
      <c r="E15" s="102"/>
      <c r="F15" s="102"/>
      <c r="G15" s="102"/>
      <c r="H15" s="36" t="s">
        <v>100</v>
      </c>
      <c r="I15" s="45">
        <v>1</v>
      </c>
      <c r="J15" s="45">
        <v>1</v>
      </c>
      <c r="K15" s="45">
        <v>1</v>
      </c>
      <c r="L15" s="45">
        <v>1</v>
      </c>
      <c r="M15" s="45">
        <v>1</v>
      </c>
      <c r="N15" s="45">
        <v>1</v>
      </c>
      <c r="O15" s="46">
        <f t="shared" ref="O15:O17" si="1">+(I15+J15+((K15+L15+M15)/2.2)+(M15*1.666667))/3</f>
        <v>1.6767677878787879</v>
      </c>
      <c r="P15" s="46">
        <f t="shared" si="0"/>
        <v>1.6767677878787879</v>
      </c>
      <c r="Q15" s="49" t="str">
        <f t="shared" ref="Q15:Q17" si="2">IF(P15&lt;=3,"C",IF(P15&lt;=6,"B",IF(P15&gt;=6.1,"A")))</f>
        <v>C</v>
      </c>
      <c r="R15" s="39" t="s">
        <v>140</v>
      </c>
      <c r="S15" s="39" t="s">
        <v>98</v>
      </c>
      <c r="T15" s="56">
        <f t="shared" ref="T15:T17" si="3">$W$9/IF(L15=1,500000,IF(L15=2,"1500000",IF(L15=3,"1550000")))</f>
        <v>0.2</v>
      </c>
      <c r="U15" s="40" t="str">
        <f t="shared" ref="U15:U17" si="4">IF(N15=1,"0,2",IF(N15=2,"0,3",IF(N15=3,"1",)))</f>
        <v>0,2</v>
      </c>
      <c r="V15" s="57">
        <f t="shared" ref="V15:V17" si="5">-LN(1-EXP(-IF(N15=1,"0,2",IF(N15=2,"0,3",IF(N15=3,"1")))))</f>
        <v>1.7077718009705196</v>
      </c>
      <c r="W15" s="57">
        <f t="shared" ref="W15:W17" si="6">(1/(T15*U15*V15))/12</f>
        <v>1.2199131828675138</v>
      </c>
      <c r="X15" s="52" t="str">
        <f t="shared" ref="X15:X17" si="7">IF(W15&lt;4,"TRIMESTRAL",IF(W15&gt;=4,"MENSUAL"))</f>
        <v>TRIMESTRAL</v>
      </c>
      <c r="Y15" s="41" t="s">
        <v>32</v>
      </c>
      <c r="Z15" s="39" t="s">
        <v>141</v>
      </c>
      <c r="AA15" s="40">
        <v>1</v>
      </c>
      <c r="AB15" s="40">
        <v>1</v>
      </c>
    </row>
    <row r="16" spans="1:28" ht="171.75" customHeight="1" x14ac:dyDescent="0.25">
      <c r="A16" s="102"/>
      <c r="B16" s="89"/>
      <c r="C16" s="102"/>
      <c r="D16" s="102" t="s">
        <v>190</v>
      </c>
      <c r="E16" s="102" t="s">
        <v>242</v>
      </c>
      <c r="F16" s="102" t="s">
        <v>116</v>
      </c>
      <c r="G16" s="122" t="s">
        <v>79</v>
      </c>
      <c r="H16" s="34" t="s">
        <v>78</v>
      </c>
      <c r="I16" s="45">
        <v>1</v>
      </c>
      <c r="J16" s="45">
        <v>1</v>
      </c>
      <c r="K16" s="45">
        <v>3</v>
      </c>
      <c r="L16" s="45">
        <v>3</v>
      </c>
      <c r="M16" s="45">
        <v>3</v>
      </c>
      <c r="N16" s="45">
        <v>1</v>
      </c>
      <c r="O16" s="46">
        <f t="shared" si="1"/>
        <v>3.6969700303030302</v>
      </c>
      <c r="P16" s="46">
        <f t="shared" si="0"/>
        <v>3.6969700303030302</v>
      </c>
      <c r="Q16" s="49" t="str">
        <f t="shared" si="2"/>
        <v>B</v>
      </c>
      <c r="R16" s="44" t="s">
        <v>102</v>
      </c>
      <c r="S16" s="39" t="s">
        <v>134</v>
      </c>
      <c r="T16" s="56">
        <f t="shared" si="3"/>
        <v>6.4516129032258063E-2</v>
      </c>
      <c r="U16" s="40" t="str">
        <f t="shared" si="4"/>
        <v>0,2</v>
      </c>
      <c r="V16" s="57">
        <f t="shared" si="5"/>
        <v>1.7077718009705196</v>
      </c>
      <c r="W16" s="57">
        <f t="shared" si="6"/>
        <v>3.7817308668892937</v>
      </c>
      <c r="X16" s="52" t="str">
        <f t="shared" si="7"/>
        <v>TRIMESTRAL</v>
      </c>
      <c r="Y16" s="41" t="s">
        <v>32</v>
      </c>
      <c r="Z16" s="39" t="s">
        <v>112</v>
      </c>
      <c r="AA16" s="40">
        <v>1</v>
      </c>
      <c r="AB16" s="40">
        <v>1</v>
      </c>
    </row>
    <row r="17" spans="1:28" ht="179.25" customHeight="1" x14ac:dyDescent="0.25">
      <c r="A17" s="102"/>
      <c r="B17" s="89"/>
      <c r="C17" s="102"/>
      <c r="D17" s="102"/>
      <c r="E17" s="102"/>
      <c r="F17" s="102"/>
      <c r="G17" s="122"/>
      <c r="H17" s="36" t="s">
        <v>217</v>
      </c>
      <c r="I17" s="45">
        <v>1</v>
      </c>
      <c r="J17" s="45">
        <v>1</v>
      </c>
      <c r="K17" s="45">
        <v>3</v>
      </c>
      <c r="L17" s="45">
        <v>3</v>
      </c>
      <c r="M17" s="45">
        <v>3</v>
      </c>
      <c r="N17" s="45">
        <v>1</v>
      </c>
      <c r="O17" s="46">
        <f t="shared" si="1"/>
        <v>3.6969700303030302</v>
      </c>
      <c r="P17" s="46">
        <f t="shared" si="0"/>
        <v>3.6969700303030302</v>
      </c>
      <c r="Q17" s="49" t="str">
        <f t="shared" si="2"/>
        <v>B</v>
      </c>
      <c r="R17" s="39" t="s">
        <v>218</v>
      </c>
      <c r="S17" s="39" t="s">
        <v>43</v>
      </c>
      <c r="T17" s="56">
        <f t="shared" si="3"/>
        <v>6.4516129032258063E-2</v>
      </c>
      <c r="U17" s="40" t="str">
        <f t="shared" si="4"/>
        <v>0,2</v>
      </c>
      <c r="V17" s="57">
        <f t="shared" si="5"/>
        <v>1.7077718009705196</v>
      </c>
      <c r="W17" s="57">
        <f t="shared" si="6"/>
        <v>3.7817308668892937</v>
      </c>
      <c r="X17" s="52" t="str">
        <f t="shared" si="7"/>
        <v>TRIMESTRAL</v>
      </c>
      <c r="Y17" s="41" t="s">
        <v>32</v>
      </c>
      <c r="Z17" s="39" t="s">
        <v>219</v>
      </c>
      <c r="AA17" s="40">
        <v>1</v>
      </c>
      <c r="AB17" s="40">
        <v>1</v>
      </c>
    </row>
  </sheetData>
  <mergeCells count="50">
    <mergeCell ref="D14:D15"/>
    <mergeCell ref="E7:H8"/>
    <mergeCell ref="I7:I8"/>
    <mergeCell ref="J7:J8"/>
    <mergeCell ref="K7:K8"/>
    <mergeCell ref="B11:H11"/>
    <mergeCell ref="J11:M11"/>
    <mergeCell ref="I12:M12"/>
    <mergeCell ref="B9:H9"/>
    <mergeCell ref="I9:J9"/>
    <mergeCell ref="B10:H10"/>
    <mergeCell ref="Y12:AB12"/>
    <mergeCell ref="U9:U11"/>
    <mergeCell ref="V9:V11"/>
    <mergeCell ref="W9:X11"/>
    <mergeCell ref="Y1:AB10"/>
    <mergeCell ref="Y11:AB11"/>
    <mergeCell ref="T7:U8"/>
    <mergeCell ref="V7:X8"/>
    <mergeCell ref="T9:T11"/>
    <mergeCell ref="N12:Q12"/>
    <mergeCell ref="R12:S12"/>
    <mergeCell ref="N6:S11"/>
    <mergeCell ref="J6:M6"/>
    <mergeCell ref="T1:X6"/>
    <mergeCell ref="C2:S2"/>
    <mergeCell ref="C3:S3"/>
    <mergeCell ref="C4:S5"/>
    <mergeCell ref="T12:X12"/>
    <mergeCell ref="F12:H12"/>
    <mergeCell ref="K9:M9"/>
    <mergeCell ref="J10:M10"/>
    <mergeCell ref="L7:L8"/>
    <mergeCell ref="M7:M8"/>
    <mergeCell ref="A1:B5"/>
    <mergeCell ref="C1:S1"/>
    <mergeCell ref="A7:A8"/>
    <mergeCell ref="G14:G15"/>
    <mergeCell ref="C14:C17"/>
    <mergeCell ref="A14:A17"/>
    <mergeCell ref="B14:B17"/>
    <mergeCell ref="D16:D17"/>
    <mergeCell ref="E14:E15"/>
    <mergeCell ref="E16:E17"/>
    <mergeCell ref="F14:F15"/>
    <mergeCell ref="F16:F17"/>
    <mergeCell ref="A12:E12"/>
    <mergeCell ref="A6:B6"/>
    <mergeCell ref="C6:H6"/>
    <mergeCell ref="G16:G17"/>
  </mergeCells>
  <conditionalFormatting sqref="Q14:Q17">
    <cfRule type="cellIs" dxfId="2" priority="1" operator="equal">
      <formula>"A"</formula>
    </cfRule>
    <cfRule type="cellIs" dxfId="1" priority="2" operator="equal">
      <formula>"B"</formula>
    </cfRule>
    <cfRule type="cellIs" dxfId="0" priority="3" operator="equal">
      <formula>"C"</formula>
    </cfRule>
  </conditionalFormatting>
  <dataValidations count="1">
    <dataValidation type="list" allowBlank="1" showInputMessage="1" showErrorMessage="1" sqref="AL11:AL13">
      <formula1>$AP$11:$AP$13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Borrador!$D$2:$D$4</xm:f>
          </x14:formula1>
          <xm:sqref>Y14:Y17</xm:sqref>
        </x14:dataValidation>
        <x14:dataValidation type="list" allowBlank="1" showInputMessage="1" showErrorMessage="1">
          <x14:formula1>
            <xm:f>Borrador!$B$2:$B$4</xm:f>
          </x14:formula1>
          <xm:sqref>I14:N17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Borrador</vt:lpstr>
      <vt:lpstr>Mesa de pulimento horizontal</vt:lpstr>
      <vt:lpstr>Torno paralelo </vt:lpstr>
      <vt:lpstr>Torno pequeño</vt:lpstr>
      <vt:lpstr>Torno Mediano</vt:lpstr>
      <vt:lpstr>Torno Grande</vt:lpstr>
      <vt:lpstr>Compresor</vt:lpstr>
      <vt:lpstr>Distribución Eléctrica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Practicante Ingenieria SF</dc:creator>
  <cp:lastModifiedBy>lunita-2341@outlook.es</cp:lastModifiedBy>
  <cp:lastPrinted>2022-02-22T13:18:52Z</cp:lastPrinted>
  <dcterms:created xsi:type="dcterms:W3CDTF">2021-11-17T12:59:41Z</dcterms:created>
  <dcterms:modified xsi:type="dcterms:W3CDTF">2022-10-14T17:00:45Z</dcterms:modified>
</cp:coreProperties>
</file>