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hduq\OneDrive\Escritorio\JANH\repositorio\DIRECCION DE INVESTIGACION E INNOVACION\junio 3\Jesus Antonio Ramirez Pastran\"/>
    </mc:Choice>
  </mc:AlternateContent>
  <bookViews>
    <workbookView xWindow="0" yWindow="0" windowWidth="28800" windowHeight="1243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85" i="1" l="1"/>
  <c r="Q89" i="1"/>
  <c r="Q90" i="1"/>
  <c r="Q91" i="1"/>
  <c r="Q92" i="1"/>
  <c r="Q94" i="1"/>
  <c r="Q95" i="1"/>
  <c r="Q96" i="1"/>
  <c r="Q97" i="1"/>
  <c r="Q98" i="1"/>
  <c r="Q84" i="1"/>
  <c r="N80" i="1" l="1"/>
  <c r="N81" i="1"/>
  <c r="N82" i="1"/>
  <c r="N83" i="1"/>
  <c r="N84" i="1"/>
  <c r="N85" i="1"/>
  <c r="N86" i="1"/>
  <c r="N87" i="1"/>
  <c r="N88" i="1"/>
  <c r="N89" i="1"/>
  <c r="N90" i="1"/>
  <c r="N91" i="1"/>
  <c r="N92" i="1"/>
  <c r="N94" i="1"/>
  <c r="N95" i="1"/>
  <c r="N96" i="1"/>
  <c r="N97" i="1"/>
  <c r="N98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4" i="1"/>
  <c r="K95" i="1"/>
  <c r="K96" i="1"/>
  <c r="K97" i="1"/>
  <c r="K98" i="1"/>
  <c r="N79" i="1"/>
  <c r="K79" i="1"/>
  <c r="Q63" i="1" l="1"/>
  <c r="Q64" i="1"/>
  <c r="Q66" i="1"/>
  <c r="Q67" i="1"/>
  <c r="Q68" i="1"/>
  <c r="Q70" i="1"/>
  <c r="Q71" i="1"/>
  <c r="Q73" i="1"/>
  <c r="Q75" i="1"/>
  <c r="N57" i="1"/>
  <c r="N58" i="1"/>
  <c r="N59" i="1"/>
  <c r="N60" i="1"/>
  <c r="N61" i="1"/>
  <c r="N62" i="1"/>
  <c r="N63" i="1"/>
  <c r="N64" i="1"/>
  <c r="N66" i="1"/>
  <c r="N67" i="1"/>
  <c r="N68" i="1"/>
  <c r="N69" i="1"/>
  <c r="N70" i="1"/>
  <c r="N71" i="1"/>
  <c r="N72" i="1"/>
  <c r="N73" i="1"/>
  <c r="N74" i="1"/>
  <c r="N75" i="1"/>
  <c r="K57" i="1"/>
  <c r="K58" i="1"/>
  <c r="K59" i="1"/>
  <c r="K60" i="1"/>
  <c r="K61" i="1"/>
  <c r="K62" i="1"/>
  <c r="K63" i="1"/>
  <c r="K64" i="1"/>
  <c r="K66" i="1"/>
  <c r="K67" i="1"/>
  <c r="K68" i="1"/>
  <c r="K69" i="1"/>
  <c r="K70" i="1"/>
  <c r="K71" i="1"/>
  <c r="K72" i="1"/>
  <c r="K73" i="1"/>
  <c r="K74" i="1"/>
  <c r="K75" i="1"/>
  <c r="N56" i="1"/>
  <c r="K56" i="1"/>
  <c r="Q34" i="1"/>
  <c r="Q35" i="1"/>
  <c r="Q36" i="1"/>
  <c r="Q37" i="1"/>
  <c r="Q38" i="1"/>
  <c r="Q39" i="1"/>
  <c r="Q40" i="1"/>
  <c r="Q41" i="1"/>
  <c r="Q42" i="1"/>
  <c r="Q43" i="1"/>
  <c r="Q47" i="1"/>
  <c r="Q48" i="1"/>
  <c r="Q49" i="1"/>
  <c r="Q50" i="1"/>
  <c r="Q51" i="1"/>
  <c r="Q52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N33" i="1" l="1"/>
  <c r="Q33" i="1"/>
  <c r="K33" i="1"/>
  <c r="K20" i="1" l="1"/>
  <c r="K21" i="1"/>
  <c r="K22" i="1"/>
  <c r="K23" i="1"/>
  <c r="K24" i="1"/>
  <c r="K25" i="1"/>
  <c r="K26" i="1"/>
  <c r="K27" i="1"/>
  <c r="K28" i="1"/>
  <c r="K29" i="1"/>
  <c r="K19" i="1"/>
  <c r="K6" i="1" l="1"/>
  <c r="K7" i="1"/>
  <c r="K8" i="1"/>
  <c r="K9" i="1"/>
  <c r="K10" i="1"/>
  <c r="K11" i="1"/>
  <c r="K12" i="1"/>
  <c r="K13" i="1"/>
  <c r="K14" i="1"/>
  <c r="K15" i="1"/>
  <c r="K5" i="1" l="1"/>
  <c r="B82" i="1" l="1"/>
  <c r="B81" i="1"/>
  <c r="B59" i="1"/>
  <c r="B58" i="1"/>
  <c r="B36" i="1"/>
  <c r="B35" i="1"/>
  <c r="B22" i="1"/>
  <c r="B23" i="1" s="1"/>
  <c r="E24" i="1" s="1"/>
  <c r="F24" i="1" s="1"/>
  <c r="G24" i="1" s="1"/>
  <c r="H24" i="1" s="1"/>
  <c r="B21" i="1"/>
  <c r="B9" i="1"/>
  <c r="E12" i="1" s="1"/>
  <c r="F12" i="1" s="1"/>
  <c r="G12" i="1" s="1"/>
  <c r="H12" i="1" s="1"/>
  <c r="B8" i="1"/>
  <c r="B7" i="1"/>
  <c r="E29" i="1" l="1"/>
  <c r="F29" i="1" s="1"/>
  <c r="G29" i="1" s="1"/>
  <c r="H29" i="1" s="1"/>
  <c r="E9" i="1"/>
  <c r="F9" i="1" s="1"/>
  <c r="G9" i="1" s="1"/>
  <c r="H9" i="1" s="1"/>
  <c r="E21" i="1"/>
  <c r="F21" i="1" s="1"/>
  <c r="G21" i="1" s="1"/>
  <c r="H21" i="1" s="1"/>
  <c r="E11" i="1"/>
  <c r="F11" i="1" s="1"/>
  <c r="G11" i="1" s="1"/>
  <c r="H11" i="1" s="1"/>
  <c r="E23" i="1"/>
  <c r="F23" i="1" s="1"/>
  <c r="G23" i="1" s="1"/>
  <c r="H23" i="1" s="1"/>
  <c r="E10" i="1"/>
  <c r="F10" i="1" s="1"/>
  <c r="G10" i="1" s="1"/>
  <c r="H10" i="1" s="1"/>
  <c r="E19" i="1"/>
  <c r="F19" i="1" s="1"/>
  <c r="G19" i="1" s="1"/>
  <c r="H19" i="1" s="1"/>
  <c r="E22" i="1"/>
  <c r="F22" i="1" s="1"/>
  <c r="G22" i="1" s="1"/>
  <c r="H22" i="1" s="1"/>
  <c r="E5" i="1"/>
  <c r="F5" i="1" s="1"/>
  <c r="G5" i="1" s="1"/>
  <c r="H5" i="1" s="1"/>
  <c r="E8" i="1"/>
  <c r="F8" i="1" s="1"/>
  <c r="G8" i="1" s="1"/>
  <c r="H8" i="1" s="1"/>
  <c r="E28" i="1"/>
  <c r="F28" i="1" s="1"/>
  <c r="G28" i="1" s="1"/>
  <c r="H28" i="1" s="1"/>
  <c r="E20" i="1"/>
  <c r="F20" i="1" s="1"/>
  <c r="G20" i="1" s="1"/>
  <c r="H20" i="1" s="1"/>
  <c r="B37" i="1"/>
  <c r="E15" i="1"/>
  <c r="F15" i="1" s="1"/>
  <c r="G15" i="1" s="1"/>
  <c r="H15" i="1" s="1"/>
  <c r="E7" i="1"/>
  <c r="F7" i="1" s="1"/>
  <c r="G7" i="1" s="1"/>
  <c r="H7" i="1" s="1"/>
  <c r="E27" i="1"/>
  <c r="F27" i="1" s="1"/>
  <c r="G27" i="1" s="1"/>
  <c r="H27" i="1" s="1"/>
  <c r="E14" i="1"/>
  <c r="F14" i="1" s="1"/>
  <c r="G14" i="1" s="1"/>
  <c r="H14" i="1" s="1"/>
  <c r="E6" i="1"/>
  <c r="F6" i="1" s="1"/>
  <c r="G6" i="1" s="1"/>
  <c r="H6" i="1" s="1"/>
  <c r="E26" i="1"/>
  <c r="F26" i="1" s="1"/>
  <c r="G26" i="1" s="1"/>
  <c r="H26" i="1" s="1"/>
  <c r="E13" i="1"/>
  <c r="F13" i="1" s="1"/>
  <c r="G13" i="1" s="1"/>
  <c r="H13" i="1" s="1"/>
  <c r="E25" i="1"/>
  <c r="F25" i="1" s="1"/>
  <c r="G25" i="1" s="1"/>
  <c r="H25" i="1" s="1"/>
  <c r="B83" i="1"/>
  <c r="B60" i="1"/>
  <c r="E64" i="1" l="1"/>
  <c r="F64" i="1" s="1"/>
  <c r="G64" i="1" s="1"/>
  <c r="H64" i="1" s="1"/>
  <c r="E70" i="1"/>
  <c r="F70" i="1" s="1"/>
  <c r="G70" i="1" s="1"/>
  <c r="H70" i="1" s="1"/>
  <c r="E59" i="1"/>
  <c r="F59" i="1" s="1"/>
  <c r="G59" i="1" s="1"/>
  <c r="H59" i="1" s="1"/>
  <c r="E65" i="1"/>
  <c r="F65" i="1" s="1"/>
  <c r="G65" i="1" s="1"/>
  <c r="H65" i="1" s="1"/>
  <c r="E71" i="1"/>
  <c r="F71" i="1" s="1"/>
  <c r="G71" i="1" s="1"/>
  <c r="H71" i="1" s="1"/>
  <c r="E72" i="1"/>
  <c r="F72" i="1" s="1"/>
  <c r="G72" i="1" s="1"/>
  <c r="H72" i="1" s="1"/>
  <c r="E60" i="1"/>
  <c r="F60" i="1" s="1"/>
  <c r="G60" i="1" s="1"/>
  <c r="H60" i="1" s="1"/>
  <c r="E66" i="1"/>
  <c r="F66" i="1" s="1"/>
  <c r="G66" i="1" s="1"/>
  <c r="H66" i="1" s="1"/>
  <c r="E73" i="1"/>
  <c r="F73" i="1" s="1"/>
  <c r="G73" i="1" s="1"/>
  <c r="H73" i="1" s="1"/>
  <c r="E56" i="1"/>
  <c r="F56" i="1" s="1"/>
  <c r="G56" i="1" s="1"/>
  <c r="H56" i="1" s="1"/>
  <c r="E57" i="1"/>
  <c r="F57" i="1" s="1"/>
  <c r="G57" i="1" s="1"/>
  <c r="H57" i="1" s="1"/>
  <c r="E67" i="1"/>
  <c r="F67" i="1" s="1"/>
  <c r="G67" i="1" s="1"/>
  <c r="H67" i="1" s="1"/>
  <c r="E62" i="1"/>
  <c r="F62" i="1" s="1"/>
  <c r="G62" i="1" s="1"/>
  <c r="H62" i="1" s="1"/>
  <c r="E68" i="1"/>
  <c r="F68" i="1" s="1"/>
  <c r="G68" i="1" s="1"/>
  <c r="H68" i="1" s="1"/>
  <c r="E74" i="1"/>
  <c r="F74" i="1" s="1"/>
  <c r="G74" i="1" s="1"/>
  <c r="H74" i="1" s="1"/>
  <c r="E58" i="1"/>
  <c r="F58" i="1" s="1"/>
  <c r="G58" i="1" s="1"/>
  <c r="H58" i="1" s="1"/>
  <c r="E63" i="1"/>
  <c r="F63" i="1" s="1"/>
  <c r="G63" i="1" s="1"/>
  <c r="H63" i="1" s="1"/>
  <c r="E69" i="1"/>
  <c r="F69" i="1" s="1"/>
  <c r="G69" i="1" s="1"/>
  <c r="H69" i="1" s="1"/>
  <c r="E75" i="1"/>
  <c r="F75" i="1" s="1"/>
  <c r="G75" i="1" s="1"/>
  <c r="H75" i="1" s="1"/>
  <c r="E61" i="1"/>
  <c r="F61" i="1" s="1"/>
  <c r="G61" i="1" s="1"/>
  <c r="H61" i="1" s="1"/>
  <c r="E81" i="1"/>
  <c r="F81" i="1" s="1"/>
  <c r="G81" i="1" s="1"/>
  <c r="H81" i="1" s="1"/>
  <c r="E89" i="1"/>
  <c r="F89" i="1" s="1"/>
  <c r="G89" i="1" s="1"/>
  <c r="H89" i="1" s="1"/>
  <c r="E97" i="1"/>
  <c r="F97" i="1" s="1"/>
  <c r="G97" i="1" s="1"/>
  <c r="H97" i="1" s="1"/>
  <c r="E94" i="1"/>
  <c r="F94" i="1" s="1"/>
  <c r="G94" i="1" s="1"/>
  <c r="H94" i="1" s="1"/>
  <c r="E82" i="1"/>
  <c r="F82" i="1" s="1"/>
  <c r="G82" i="1" s="1"/>
  <c r="H82" i="1" s="1"/>
  <c r="E90" i="1"/>
  <c r="F90" i="1" s="1"/>
  <c r="G90" i="1" s="1"/>
  <c r="H90" i="1" s="1"/>
  <c r="E98" i="1"/>
  <c r="F98" i="1" s="1"/>
  <c r="G98" i="1" s="1"/>
  <c r="H98" i="1" s="1"/>
  <c r="E83" i="1"/>
  <c r="F83" i="1" s="1"/>
  <c r="G83" i="1" s="1"/>
  <c r="H83" i="1" s="1"/>
  <c r="E91" i="1"/>
  <c r="F91" i="1" s="1"/>
  <c r="G91" i="1" s="1"/>
  <c r="H91" i="1" s="1"/>
  <c r="E79" i="1"/>
  <c r="F79" i="1" s="1"/>
  <c r="G79" i="1" s="1"/>
  <c r="H79" i="1" s="1"/>
  <c r="E86" i="1"/>
  <c r="F86" i="1" s="1"/>
  <c r="G86" i="1" s="1"/>
  <c r="H86" i="1" s="1"/>
  <c r="E84" i="1"/>
  <c r="F84" i="1" s="1"/>
  <c r="G84" i="1" s="1"/>
  <c r="H84" i="1" s="1"/>
  <c r="E92" i="1"/>
  <c r="F92" i="1" s="1"/>
  <c r="G92" i="1" s="1"/>
  <c r="H92" i="1" s="1"/>
  <c r="E85" i="1"/>
  <c r="F85" i="1" s="1"/>
  <c r="G85" i="1" s="1"/>
  <c r="H85" i="1" s="1"/>
  <c r="E93" i="1"/>
  <c r="F93" i="1" s="1"/>
  <c r="G93" i="1" s="1"/>
  <c r="H93" i="1" s="1"/>
  <c r="E87" i="1"/>
  <c r="F87" i="1" s="1"/>
  <c r="G87" i="1" s="1"/>
  <c r="H87" i="1" s="1"/>
  <c r="E95" i="1"/>
  <c r="F95" i="1" s="1"/>
  <c r="G95" i="1" s="1"/>
  <c r="H95" i="1" s="1"/>
  <c r="E80" i="1"/>
  <c r="F80" i="1" s="1"/>
  <c r="G80" i="1" s="1"/>
  <c r="H80" i="1" s="1"/>
  <c r="E88" i="1"/>
  <c r="F88" i="1" s="1"/>
  <c r="G88" i="1" s="1"/>
  <c r="H88" i="1" s="1"/>
  <c r="E96" i="1"/>
  <c r="F96" i="1" s="1"/>
  <c r="G96" i="1" s="1"/>
  <c r="H96" i="1" s="1"/>
  <c r="E41" i="1"/>
  <c r="F41" i="1" s="1"/>
  <c r="G41" i="1" s="1"/>
  <c r="H41" i="1" s="1"/>
  <c r="E49" i="1"/>
  <c r="F49" i="1" s="1"/>
  <c r="G49" i="1" s="1"/>
  <c r="H49" i="1" s="1"/>
  <c r="E34" i="1"/>
  <c r="F34" i="1" s="1"/>
  <c r="G34" i="1" s="1"/>
  <c r="H34" i="1" s="1"/>
  <c r="E37" i="1"/>
  <c r="F37" i="1" s="1"/>
  <c r="G37" i="1" s="1"/>
  <c r="H37" i="1" s="1"/>
  <c r="E42" i="1"/>
  <c r="F42" i="1" s="1"/>
  <c r="G42" i="1" s="1"/>
  <c r="H42" i="1" s="1"/>
  <c r="E50" i="1"/>
  <c r="F50" i="1" s="1"/>
  <c r="G50" i="1" s="1"/>
  <c r="H50" i="1" s="1"/>
  <c r="E33" i="1"/>
  <c r="F33" i="1" s="1"/>
  <c r="G33" i="1" s="1"/>
  <c r="H33" i="1" s="1"/>
  <c r="E36" i="1"/>
  <c r="F36" i="1" s="1"/>
  <c r="G36" i="1" s="1"/>
  <c r="H36" i="1" s="1"/>
  <c r="E43" i="1"/>
  <c r="F43" i="1" s="1"/>
  <c r="G43" i="1" s="1"/>
  <c r="H43" i="1" s="1"/>
  <c r="E51" i="1"/>
  <c r="F51" i="1" s="1"/>
  <c r="G51" i="1" s="1"/>
  <c r="H51" i="1" s="1"/>
  <c r="E38" i="1"/>
  <c r="F38" i="1" s="1"/>
  <c r="G38" i="1" s="1"/>
  <c r="H38" i="1" s="1"/>
  <c r="E44" i="1"/>
  <c r="F44" i="1" s="1"/>
  <c r="G44" i="1" s="1"/>
  <c r="H44" i="1" s="1"/>
  <c r="E52" i="1"/>
  <c r="F52" i="1" s="1"/>
  <c r="G52" i="1" s="1"/>
  <c r="H52" i="1" s="1"/>
  <c r="E35" i="1"/>
  <c r="F35" i="1" s="1"/>
  <c r="G35" i="1" s="1"/>
  <c r="H35" i="1" s="1"/>
  <c r="E45" i="1"/>
  <c r="F45" i="1" s="1"/>
  <c r="G45" i="1" s="1"/>
  <c r="H45" i="1" s="1"/>
  <c r="E39" i="1"/>
  <c r="F39" i="1" s="1"/>
  <c r="G39" i="1" s="1"/>
  <c r="H39" i="1" s="1"/>
  <c r="E47" i="1"/>
  <c r="F47" i="1" s="1"/>
  <c r="G47" i="1" s="1"/>
  <c r="H47" i="1" s="1"/>
  <c r="E40" i="1"/>
  <c r="F40" i="1" s="1"/>
  <c r="G40" i="1" s="1"/>
  <c r="H40" i="1" s="1"/>
  <c r="E48" i="1"/>
  <c r="F48" i="1" s="1"/>
  <c r="G48" i="1" s="1"/>
  <c r="H48" i="1" s="1"/>
  <c r="E46" i="1"/>
  <c r="F46" i="1" s="1"/>
  <c r="G46" i="1" s="1"/>
  <c r="H46" i="1" s="1"/>
</calcChain>
</file>

<file path=xl/sharedStrings.xml><?xml version="1.0" encoding="utf-8"?>
<sst xmlns="http://schemas.openxmlformats.org/spreadsheetml/2006/main" count="196" uniqueCount="30">
  <si>
    <t>experimento A</t>
  </si>
  <si>
    <t>rpm</t>
  </si>
  <si>
    <t>R</t>
  </si>
  <si>
    <t>T [c]</t>
  </si>
  <si>
    <t>Patm</t>
  </si>
  <si>
    <t>T [k]</t>
  </si>
  <si>
    <t>P[Pa]</t>
  </si>
  <si>
    <t>d</t>
  </si>
  <si>
    <t>Pd</t>
  </si>
  <si>
    <t>velocidad</t>
  </si>
  <si>
    <t>Re</t>
  </si>
  <si>
    <t>St</t>
  </si>
  <si>
    <t>f teorica</t>
  </si>
  <si>
    <t>frecuencia  fourier</t>
  </si>
  <si>
    <t>magnitud fft</t>
  </si>
  <si>
    <t>frecuencia osciloscopio</t>
  </si>
  <si>
    <t>magnitud osciloscopio</t>
  </si>
  <si>
    <t>error</t>
  </si>
  <si>
    <t>frecuencia oscilos 2</t>
  </si>
  <si>
    <t>experimento B</t>
  </si>
  <si>
    <t>experimento 1</t>
  </si>
  <si>
    <t>tubo de 10 cm</t>
  </si>
  <si>
    <t>tubo de 2 cm</t>
  </si>
  <si>
    <t xml:space="preserve">tubo de 2cm </t>
  </si>
  <si>
    <t>experimento 2</t>
  </si>
  <si>
    <t xml:space="preserve">tubo de 5cm </t>
  </si>
  <si>
    <t>experimento 3</t>
  </si>
  <si>
    <t xml:space="preserve">tubo de 10cm </t>
  </si>
  <si>
    <t>VOLT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</si>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</sst>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0"/>
    <numFmt numFmtId="166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CEBFF"/>
        <bgColor indexed="64"/>
      </patternFill>
    </fill>
    <fill>
      <patternFill patternType="solid">
        <fgColor rgb="FFFEF7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9"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0" fontId="0" fillId="2" borderId="0" xfId="0" applyFill="1" applyAlignment="1"/>
    <xf numFmtId="2" fontId="0" fillId="2" borderId="0" xfId="0" applyNumberFormat="1" applyFill="1" applyAlignment="1"/>
    <xf numFmtId="166" fontId="0" fillId="2" borderId="0" xfId="0" applyNumberFormat="1" applyFill="1" applyAlignment="1"/>
    <xf numFmtId="164" fontId="0" fillId="2" borderId="0" xfId="0" applyNumberFormat="1" applyFill="1" applyAlignment="1"/>
    <xf numFmtId="165" fontId="0" fillId="2" borderId="0" xfId="0" applyNumberFormat="1" applyFill="1" applyAlignment="1"/>
    <xf numFmtId="0" fontId="0" fillId="2" borderId="0" xfId="0" applyFill="1"/>
    <xf numFmtId="0" fontId="0" fillId="3" borderId="0" xfId="0" applyFill="1" applyAlignment="1"/>
    <xf numFmtId="2" fontId="0" fillId="3" borderId="0" xfId="0" applyNumberFormat="1" applyFill="1" applyAlignment="1"/>
    <xf numFmtId="166" fontId="0" fillId="3" borderId="0" xfId="0" applyNumberFormat="1" applyFill="1" applyAlignment="1"/>
    <xf numFmtId="164" fontId="0" fillId="3" borderId="0" xfId="0" applyNumberFormat="1" applyFill="1" applyAlignment="1"/>
    <xf numFmtId="165" fontId="0" fillId="3" borderId="0" xfId="0" applyNumberFormat="1" applyFill="1" applyAlignment="1"/>
    <xf numFmtId="0" fontId="0" fillId="3" borderId="0" xfId="0" applyFill="1"/>
    <xf numFmtId="0" fontId="0" fillId="2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10" borderId="0" xfId="0" applyFill="1" applyAlignment="1"/>
    <xf numFmtId="2" fontId="0" fillId="10" borderId="0" xfId="0" applyNumberFormat="1" applyFill="1" applyAlignment="1"/>
    <xf numFmtId="166" fontId="0" fillId="10" borderId="0" xfId="0" applyNumberFormat="1" applyFill="1" applyAlignment="1"/>
    <xf numFmtId="164" fontId="0" fillId="10" borderId="0" xfId="0" applyNumberFormat="1" applyFill="1" applyAlignment="1"/>
    <xf numFmtId="165" fontId="0" fillId="10" borderId="0" xfId="0" applyNumberFormat="1" applyFill="1" applyAlignment="1"/>
    <xf numFmtId="0" fontId="0" fillId="10" borderId="0" xfId="0" applyFill="1"/>
    <xf numFmtId="0" fontId="0" fillId="11" borderId="0" xfId="0" applyFill="1" applyAlignment="1"/>
    <xf numFmtId="2" fontId="0" fillId="11" borderId="0" xfId="0" applyNumberFormat="1" applyFill="1" applyAlignment="1"/>
    <xf numFmtId="166" fontId="0" fillId="11" borderId="0" xfId="0" applyNumberFormat="1" applyFill="1" applyAlignment="1"/>
    <xf numFmtId="164" fontId="0" fillId="11" borderId="0" xfId="0" applyNumberFormat="1" applyFill="1" applyAlignment="1"/>
    <xf numFmtId="165" fontId="0" fillId="11" borderId="0" xfId="0" applyNumberFormat="1" applyFill="1" applyAlignment="1"/>
    <xf numFmtId="0" fontId="0" fillId="11" borderId="0" xfId="0" applyFill="1"/>
    <xf numFmtId="0" fontId="0" fillId="6" borderId="0" xfId="0" applyFill="1" applyAlignment="1">
      <alignment horizontal="center" vertical="center"/>
    </xf>
    <xf numFmtId="2" fontId="0" fillId="6" borderId="0" xfId="0" applyNumberFormat="1" applyFill="1" applyAlignment="1">
      <alignment horizontal="center" vertical="center"/>
    </xf>
    <xf numFmtId="166" fontId="0" fillId="6" borderId="0" xfId="0" applyNumberFormat="1" applyFill="1" applyAlignment="1">
      <alignment horizontal="center" vertical="center"/>
    </xf>
    <xf numFmtId="164" fontId="0" fillId="6" borderId="0" xfId="0" applyNumberFormat="1" applyFill="1" applyAlignment="1">
      <alignment horizontal="center" vertical="center"/>
    </xf>
    <xf numFmtId="165" fontId="0" fillId="6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7" borderId="0" xfId="0" applyFill="1" applyAlignment="1">
      <alignment horizontal="center" vertical="center"/>
    </xf>
    <xf numFmtId="2" fontId="0" fillId="7" borderId="0" xfId="0" applyNumberFormat="1" applyFill="1" applyAlignment="1">
      <alignment horizontal="center" vertical="center"/>
    </xf>
    <xf numFmtId="166" fontId="0" fillId="7" borderId="0" xfId="0" applyNumberFormat="1" applyFill="1" applyAlignment="1">
      <alignment horizontal="center" vertical="center"/>
    </xf>
    <xf numFmtId="164" fontId="0" fillId="7" borderId="0" xfId="0" applyNumberFormat="1" applyFill="1" applyAlignment="1">
      <alignment horizontal="center" vertical="center"/>
    </xf>
    <xf numFmtId="165" fontId="0" fillId="7" borderId="0" xfId="0" applyNumberFormat="1" applyFill="1" applyAlignment="1">
      <alignment horizontal="center" vertical="center"/>
    </xf>
    <xf numFmtId="2" fontId="0" fillId="7" borderId="0" xfId="0" applyNumberFormat="1" applyFill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2" fontId="0" fillId="6" borderId="0" xfId="1" applyNumberFormat="1" applyFont="1" applyFill="1" applyAlignment="1">
      <alignment horizontal="right" vertical="center"/>
    </xf>
    <xf numFmtId="2" fontId="0" fillId="0" borderId="0" xfId="1" applyNumberFormat="1" applyFont="1" applyAlignment="1">
      <alignment horizontal="right" vertical="center"/>
    </xf>
    <xf numFmtId="2" fontId="0" fillId="2" borderId="0" xfId="0" applyNumberFormat="1" applyFill="1"/>
    <xf numFmtId="2" fontId="0" fillId="3" borderId="0" xfId="0" applyNumberFormat="1" applyFill="1"/>
    <xf numFmtId="2" fontId="0" fillId="4" borderId="0" xfId="0" applyNumberFormat="1" applyFill="1"/>
    <xf numFmtId="2" fontId="3" fillId="5" borderId="0" xfId="0" applyNumberFormat="1" applyFont="1" applyFill="1"/>
    <xf numFmtId="2" fontId="0" fillId="5" borderId="0" xfId="0" applyNumberFormat="1" applyFill="1"/>
    <xf numFmtId="2" fontId="0" fillId="2" borderId="0" xfId="0" applyNumberFormat="1" applyFill="1" applyAlignment="1">
      <alignment horizontal="center" vertical="center"/>
    </xf>
    <xf numFmtId="166" fontId="0" fillId="2" borderId="0" xfId="0" applyNumberFormat="1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2" fontId="0" fillId="3" borderId="0" xfId="0" applyNumberFormat="1" applyFill="1" applyAlignment="1">
      <alignment horizontal="center" vertical="center"/>
    </xf>
    <xf numFmtId="166" fontId="0" fillId="3" borderId="0" xfId="0" applyNumberFormat="1" applyFill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165" fontId="0" fillId="3" borderId="0" xfId="0" applyNumberFormat="1" applyFill="1" applyAlignment="1">
      <alignment horizontal="center" vertical="center"/>
    </xf>
    <xf numFmtId="2" fontId="0" fillId="4" borderId="0" xfId="0" applyNumberFormat="1" applyFill="1" applyAlignment="1">
      <alignment horizontal="center" vertical="center"/>
    </xf>
    <xf numFmtId="166" fontId="0" fillId="4" borderId="0" xfId="0" applyNumberFormat="1" applyFill="1" applyAlignment="1">
      <alignment horizontal="center" vertical="center"/>
    </xf>
    <xf numFmtId="164" fontId="0" fillId="4" borderId="0" xfId="0" applyNumberFormat="1" applyFill="1" applyAlignment="1">
      <alignment horizontal="center" vertical="center"/>
    </xf>
    <xf numFmtId="165" fontId="0" fillId="4" borderId="0" xfId="0" applyNumberForma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2" fontId="3" fillId="5" borderId="0" xfId="0" applyNumberFormat="1" applyFont="1" applyFill="1" applyAlignment="1">
      <alignment horizontal="center" vertical="center"/>
    </xf>
    <xf numFmtId="166" fontId="3" fillId="5" borderId="0" xfId="0" applyNumberFormat="1" applyFont="1" applyFill="1" applyAlignment="1">
      <alignment horizontal="center" vertical="center"/>
    </xf>
    <xf numFmtId="164" fontId="3" fillId="5" borderId="0" xfId="0" applyNumberFormat="1" applyFont="1" applyFill="1" applyAlignment="1">
      <alignment horizontal="center" vertical="center"/>
    </xf>
    <xf numFmtId="165" fontId="3" fillId="5" borderId="0" xfId="0" applyNumberFormat="1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2" fontId="0" fillId="5" borderId="0" xfId="0" applyNumberFormat="1" applyFill="1" applyAlignment="1">
      <alignment horizontal="center" vertical="center"/>
    </xf>
    <xf numFmtId="166" fontId="0" fillId="5" borderId="0" xfId="0" applyNumberFormat="1" applyFill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5" fontId="0" fillId="5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right" vertical="center"/>
    </xf>
    <xf numFmtId="2" fontId="0" fillId="3" borderId="0" xfId="0" applyNumberFormat="1" applyFill="1" applyAlignment="1">
      <alignment horizontal="right" vertical="center"/>
    </xf>
    <xf numFmtId="2" fontId="0" fillId="4" borderId="0" xfId="0" applyNumberFormat="1" applyFill="1" applyAlignment="1">
      <alignment horizontal="right" vertical="center"/>
    </xf>
    <xf numFmtId="2" fontId="3" fillId="5" borderId="0" xfId="0" applyNumberFormat="1" applyFont="1" applyFill="1" applyAlignment="1">
      <alignment horizontal="right" vertical="center"/>
    </xf>
    <xf numFmtId="2" fontId="0" fillId="5" borderId="0" xfId="0" applyNumberFormat="1" applyFill="1" applyAlignment="1">
      <alignment horizontal="right" vertical="center"/>
    </xf>
    <xf numFmtId="2" fontId="0" fillId="2" borderId="0" xfId="0" quotePrefix="1" applyNumberFormat="1" applyFill="1" applyAlignment="1">
      <alignment horizontal="right" vertical="center"/>
    </xf>
    <xf numFmtId="2" fontId="0" fillId="8" borderId="0" xfId="0" applyNumberFormat="1" applyFill="1"/>
    <xf numFmtId="2" fontId="0" fillId="9" borderId="0" xfId="0" applyNumberFormat="1" applyFill="1"/>
    <xf numFmtId="2" fontId="0" fillId="8" borderId="0" xfId="0" applyNumberFormat="1" applyFill="1" applyAlignment="1">
      <alignment horizontal="center" vertical="center"/>
    </xf>
    <xf numFmtId="166" fontId="0" fillId="8" borderId="0" xfId="0" applyNumberFormat="1" applyFill="1" applyAlignment="1">
      <alignment horizontal="center" vertical="center"/>
    </xf>
    <xf numFmtId="164" fontId="0" fillId="8" borderId="0" xfId="0" applyNumberFormat="1" applyFill="1" applyAlignment="1">
      <alignment horizontal="center" vertical="center"/>
    </xf>
    <xf numFmtId="165" fontId="0" fillId="8" borderId="0" xfId="0" applyNumberFormat="1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2" fontId="0" fillId="9" borderId="0" xfId="0" applyNumberFormat="1" applyFill="1" applyAlignment="1">
      <alignment horizontal="center" vertical="center"/>
    </xf>
    <xf numFmtId="166" fontId="0" fillId="9" borderId="0" xfId="0" applyNumberFormat="1" applyFill="1" applyAlignment="1">
      <alignment horizontal="center" vertical="center"/>
    </xf>
    <xf numFmtId="164" fontId="0" fillId="9" borderId="0" xfId="0" applyNumberFormat="1" applyFill="1" applyAlignment="1">
      <alignment horizontal="center" vertical="center"/>
    </xf>
    <xf numFmtId="165" fontId="0" fillId="9" borderId="0" xfId="0" applyNumberFormat="1" applyFill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10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FCEBFF"/>
      <color rgb="FFFEF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113"/>
  <sheetViews>
    <sheetView tabSelected="1" topLeftCell="K70" zoomScale="92" workbookViewId="0">
      <selection activeCell="P99" sqref="P99"/>
    </sheetView>
  </sheetViews>
  <sheetFormatPr baseColWidth="10" defaultColWidth="9.140625" defaultRowHeight="15" x14ac:dyDescent="0.25"/>
  <cols>
    <col min="5" max="5" width="10.28515625" bestFit="1" customWidth="1"/>
    <col min="9" max="9" width="10.42578125" customWidth="1"/>
    <col min="10" max="10" width="8.7109375" customWidth="1"/>
    <col min="11" max="12" width="11.7109375" customWidth="1"/>
    <col min="13" max="13" width="12" customWidth="1"/>
    <col min="15" max="15" width="10" customWidth="1"/>
    <col min="16" max="16" width="11.42578125" customWidth="1"/>
  </cols>
  <sheetData>
    <row r="3" spans="1:17" ht="29.45" customHeight="1" x14ac:dyDescent="0.25">
      <c r="A3" s="106" t="s">
        <v>0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17" ht="28.15" customHeight="1" x14ac:dyDescent="0.25">
      <c r="A4" s="18" t="s">
        <v>2</v>
      </c>
      <c r="B4" s="18">
        <v>287.053</v>
      </c>
      <c r="C4" s="18" t="s">
        <v>1</v>
      </c>
      <c r="D4" s="18" t="s">
        <v>8</v>
      </c>
      <c r="E4" s="18" t="s">
        <v>9</v>
      </c>
      <c r="F4" s="18" t="s">
        <v>10</v>
      </c>
      <c r="G4" s="18" t="s">
        <v>11</v>
      </c>
      <c r="H4" s="18" t="s">
        <v>12</v>
      </c>
      <c r="I4" s="17" t="s">
        <v>13</v>
      </c>
      <c r="J4" s="17" t="s">
        <v>28</v>
      </c>
      <c r="K4" s="17" t="s">
        <v>17</v>
      </c>
      <c r="L4" s="17" t="s">
        <v>15</v>
      </c>
      <c r="M4" s="17" t="s">
        <v>16</v>
      </c>
      <c r="N4" s="17" t="s">
        <v>17</v>
      </c>
      <c r="O4" s="17" t="s">
        <v>18</v>
      </c>
      <c r="P4" s="17" t="s">
        <v>16</v>
      </c>
      <c r="Q4" s="17" t="s">
        <v>17</v>
      </c>
    </row>
    <row r="5" spans="1:17" x14ac:dyDescent="0.25">
      <c r="A5" s="19" t="s">
        <v>3</v>
      </c>
      <c r="B5" s="19">
        <v>25.8</v>
      </c>
      <c r="C5" s="33">
        <v>150</v>
      </c>
      <c r="D5" s="33">
        <v>3.2</v>
      </c>
      <c r="E5" s="34">
        <f>((2*D5)/($B$9))^0.5</f>
        <v>2.4450778105114481</v>
      </c>
      <c r="F5" s="35">
        <f>(1.225*E5*0.09)/0.00018375</f>
        <v>1467.0466863068691</v>
      </c>
      <c r="G5" s="36">
        <f>0.198*(1-(19.7/F5))</f>
        <v>0.19534118890938684</v>
      </c>
      <c r="H5" s="37">
        <f>(G5*E5)/0.09</f>
        <v>5.3069378497918533</v>
      </c>
      <c r="I5" s="33">
        <v>558.6</v>
      </c>
      <c r="J5" s="33">
        <v>1.4137</v>
      </c>
      <c r="K5" s="50">
        <f>((I5-H5)/H5)*100</f>
        <v>10425.844014206972</v>
      </c>
    </row>
    <row r="6" spans="1:17" x14ac:dyDescent="0.25">
      <c r="A6" s="19" t="s">
        <v>4</v>
      </c>
      <c r="B6" s="19">
        <v>918.2</v>
      </c>
      <c r="C6" s="38">
        <v>200</v>
      </c>
      <c r="D6" s="38">
        <v>6.5</v>
      </c>
      <c r="E6" s="39">
        <f t="shared" ref="E6:E15" si="0">((2*D6)/($B$9))^0.5</f>
        <v>3.48477204000045</v>
      </c>
      <c r="F6" s="40">
        <f t="shared" ref="F6:F15" si="1">(1.225*E6*0.09)/0.00018375</f>
        <v>2090.8632240002703</v>
      </c>
      <c r="G6" s="41">
        <f t="shared" ref="G6:G15" si="2">0.198*(1-(19.7/F6))</f>
        <v>0.19613445472892421</v>
      </c>
      <c r="H6" s="42">
        <f t="shared" ref="H6:H15" si="3">(G6*E6)/0.09</f>
        <v>7.5942651546676583</v>
      </c>
      <c r="I6" s="38">
        <v>589.84</v>
      </c>
      <c r="J6" s="38">
        <v>2.093</v>
      </c>
      <c r="K6" s="51">
        <f t="shared" ref="K6:K15" si="4">((I6-H6)/H6)*100</f>
        <v>7666.913427265139</v>
      </c>
    </row>
    <row r="7" spans="1:17" x14ac:dyDescent="0.25">
      <c r="A7" s="19" t="s">
        <v>5</v>
      </c>
      <c r="B7" s="19">
        <f>B5+273</f>
        <v>298.8</v>
      </c>
      <c r="C7" s="33">
        <v>250</v>
      </c>
      <c r="D7" s="33">
        <v>11</v>
      </c>
      <c r="E7" s="34">
        <f t="shared" si="0"/>
        <v>4.5332955897865448</v>
      </c>
      <c r="F7" s="35">
        <f t="shared" si="1"/>
        <v>2719.9773538719273</v>
      </c>
      <c r="G7" s="36">
        <f t="shared" si="2"/>
        <v>0.19656594394271429</v>
      </c>
      <c r="H7" s="37">
        <f t="shared" si="3"/>
        <v>9.9010169641970656</v>
      </c>
      <c r="I7" s="33">
        <v>269.52999999999997</v>
      </c>
      <c r="J7" s="33">
        <v>2.2168000000000001</v>
      </c>
      <c r="K7" s="50">
        <f t="shared" si="4"/>
        <v>2622.24561350257</v>
      </c>
    </row>
    <row r="8" spans="1:17" x14ac:dyDescent="0.25">
      <c r="A8" s="19" t="s">
        <v>6</v>
      </c>
      <c r="B8" s="19">
        <f>B6*100</f>
        <v>91820</v>
      </c>
      <c r="C8" s="38">
        <v>300</v>
      </c>
      <c r="D8" s="38">
        <v>17.100000000000001</v>
      </c>
      <c r="E8" s="39">
        <f t="shared" si="0"/>
        <v>5.6521769600495615</v>
      </c>
      <c r="F8" s="40">
        <f t="shared" si="1"/>
        <v>3391.3061760297373</v>
      </c>
      <c r="G8" s="41">
        <f t="shared" si="2"/>
        <v>0.19684982369696669</v>
      </c>
      <c r="H8" s="42">
        <f t="shared" si="3"/>
        <v>12.362555978775704</v>
      </c>
      <c r="I8" s="38">
        <v>261.70999999999998</v>
      </c>
      <c r="J8" s="38">
        <v>3.8189000000000002</v>
      </c>
      <c r="K8" s="51">
        <f t="shared" si="4"/>
        <v>2016.9570471455029</v>
      </c>
    </row>
    <row r="9" spans="1:17" x14ac:dyDescent="0.25">
      <c r="A9" s="19" t="s">
        <v>7</v>
      </c>
      <c r="B9" s="19">
        <f>B8/(B7*B4)</f>
        <v>1.0705195558553102</v>
      </c>
      <c r="C9" s="33">
        <v>350</v>
      </c>
      <c r="D9" s="33">
        <v>24.1</v>
      </c>
      <c r="E9" s="34">
        <f t="shared" si="0"/>
        <v>6.7100571098742456</v>
      </c>
      <c r="F9" s="35">
        <f t="shared" si="1"/>
        <v>4026.034265924548</v>
      </c>
      <c r="G9" s="36">
        <f t="shared" si="2"/>
        <v>0.19703115578697039</v>
      </c>
      <c r="H9" s="37">
        <f t="shared" si="3"/>
        <v>14.689892308390009</v>
      </c>
      <c r="I9" s="33">
        <v>7.8125</v>
      </c>
      <c r="J9" s="33">
        <v>560.84</v>
      </c>
      <c r="K9" s="50">
        <f t="shared" si="4"/>
        <v>-46.817173087525248</v>
      </c>
    </row>
    <row r="10" spans="1:17" x14ac:dyDescent="0.25">
      <c r="A10" s="19"/>
      <c r="B10" s="19"/>
      <c r="C10" s="38">
        <v>400</v>
      </c>
      <c r="D10" s="38">
        <v>32.299999999999997</v>
      </c>
      <c r="E10" s="39">
        <f t="shared" si="0"/>
        <v>7.7681742069889568</v>
      </c>
      <c r="F10" s="40">
        <f t="shared" si="1"/>
        <v>4660.9045241933745</v>
      </c>
      <c r="G10" s="41">
        <f t="shared" si="2"/>
        <v>0.19716312381432549</v>
      </c>
      <c r="H10" s="42">
        <f t="shared" si="3"/>
        <v>17.017749922042373</v>
      </c>
      <c r="I10" s="38">
        <v>15.625</v>
      </c>
      <c r="J10" s="38">
        <v>513.66</v>
      </c>
      <c r="K10" s="51">
        <f t="shared" si="4"/>
        <v>-8.1841014730061534</v>
      </c>
    </row>
    <row r="11" spans="1:17" x14ac:dyDescent="0.25">
      <c r="A11" s="103" t="s">
        <v>21</v>
      </c>
      <c r="B11" s="103"/>
      <c r="C11" s="33">
        <v>500</v>
      </c>
      <c r="D11" s="33">
        <v>52.6</v>
      </c>
      <c r="E11" s="34">
        <f t="shared" si="0"/>
        <v>9.9131246535741226</v>
      </c>
      <c r="F11" s="35">
        <f t="shared" si="1"/>
        <v>5947.8747921444738</v>
      </c>
      <c r="G11" s="36">
        <f t="shared" si="2"/>
        <v>0.19734420273857287</v>
      </c>
      <c r="H11" s="37">
        <f t="shared" si="3"/>
        <v>21.73664090452974</v>
      </c>
      <c r="I11" s="33">
        <v>3.9062000000000001</v>
      </c>
      <c r="J11" s="33">
        <v>469.73</v>
      </c>
      <c r="K11" s="50">
        <f t="shared" si="4"/>
        <v>-82.029422038315118</v>
      </c>
    </row>
    <row r="12" spans="1:17" x14ac:dyDescent="0.25">
      <c r="A12" s="103"/>
      <c r="B12" s="103"/>
      <c r="C12" s="38">
        <v>600</v>
      </c>
      <c r="D12" s="38">
        <v>78</v>
      </c>
      <c r="E12" s="39">
        <f t="shared" si="0"/>
        <v>12.071604452152446</v>
      </c>
      <c r="F12" s="40">
        <f t="shared" si="1"/>
        <v>7242.9626712914678</v>
      </c>
      <c r="G12" s="41">
        <f t="shared" si="2"/>
        <v>0.19746146346777949</v>
      </c>
      <c r="H12" s="42">
        <f t="shared" si="3"/>
        <v>26.485296461402047</v>
      </c>
      <c r="I12" s="38">
        <v>3.9062000000000001</v>
      </c>
      <c r="J12" s="38">
        <v>1267.9000000000001</v>
      </c>
      <c r="K12" s="51">
        <f t="shared" si="4"/>
        <v>-85.251439395089861</v>
      </c>
    </row>
    <row r="13" spans="1:17" x14ac:dyDescent="0.25">
      <c r="C13" s="33">
        <v>700</v>
      </c>
      <c r="D13" s="33">
        <v>109.9</v>
      </c>
      <c r="E13" s="34">
        <f t="shared" si="0"/>
        <v>14.32902173464481</v>
      </c>
      <c r="F13" s="35">
        <f t="shared" si="1"/>
        <v>8597.413040786887</v>
      </c>
      <c r="G13" s="36">
        <f t="shared" si="2"/>
        <v>0.197546305384946</v>
      </c>
      <c r="H13" s="37">
        <f t="shared" si="3"/>
        <v>31.451614482885248</v>
      </c>
      <c r="I13" s="33">
        <v>3.9062000000000001</v>
      </c>
      <c r="J13" s="33">
        <v>459.11</v>
      </c>
      <c r="K13" s="50">
        <f t="shared" si="4"/>
        <v>-87.580287803268092</v>
      </c>
    </row>
    <row r="14" spans="1:17" x14ac:dyDescent="0.25">
      <c r="C14" s="38">
        <v>800</v>
      </c>
      <c r="D14" s="38">
        <v>144.69999999999999</v>
      </c>
      <c r="E14" s="39">
        <f t="shared" si="0"/>
        <v>16.441898420757301</v>
      </c>
      <c r="F14" s="40">
        <f t="shared" si="1"/>
        <v>9865.1390524543822</v>
      </c>
      <c r="G14" s="41">
        <f t="shared" si="2"/>
        <v>0.197604607702004</v>
      </c>
      <c r="H14" s="42">
        <f t="shared" si="3"/>
        <v>36.099943192332731</v>
      </c>
      <c r="I14" s="38">
        <v>3.9062000000000001</v>
      </c>
      <c r="J14" s="38">
        <v>1490.8</v>
      </c>
      <c r="K14" s="51">
        <f t="shared" si="4"/>
        <v>-89.179484357666155</v>
      </c>
    </row>
    <row r="15" spans="1:17" x14ac:dyDescent="0.25">
      <c r="C15" s="33">
        <v>900</v>
      </c>
      <c r="D15" s="33">
        <v>187.4</v>
      </c>
      <c r="E15" s="34">
        <f t="shared" si="0"/>
        <v>18.711236518783579</v>
      </c>
      <c r="F15" s="35">
        <f t="shared" si="1"/>
        <v>11226.74191127015</v>
      </c>
      <c r="G15" s="36">
        <f t="shared" si="2"/>
        <v>0.19765256171106202</v>
      </c>
      <c r="H15" s="37">
        <f t="shared" si="3"/>
        <v>41.092487007990542</v>
      </c>
      <c r="I15" s="33">
        <v>3.9062000000000001</v>
      </c>
      <c r="J15" s="33">
        <v>610.29999999999995</v>
      </c>
      <c r="K15" s="50">
        <f t="shared" si="4"/>
        <v>-90.494126093559572</v>
      </c>
    </row>
    <row r="17" spans="1:17" ht="27" customHeight="1" x14ac:dyDescent="0.25">
      <c r="A17" s="107" t="s">
        <v>19</v>
      </c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</row>
    <row r="18" spans="1:17" ht="45" x14ac:dyDescent="0.25">
      <c r="A18" s="18" t="s">
        <v>2</v>
      </c>
      <c r="B18" s="18">
        <v>287.053</v>
      </c>
      <c r="C18" s="18" t="s">
        <v>1</v>
      </c>
      <c r="D18" s="18" t="s">
        <v>8</v>
      </c>
      <c r="E18" s="18" t="s">
        <v>9</v>
      </c>
      <c r="F18" s="18" t="s">
        <v>10</v>
      </c>
      <c r="G18" s="18" t="s">
        <v>11</v>
      </c>
      <c r="H18" s="18" t="s">
        <v>12</v>
      </c>
      <c r="I18" s="17" t="s">
        <v>13</v>
      </c>
      <c r="J18" s="17" t="s">
        <v>14</v>
      </c>
      <c r="K18" s="17" t="s">
        <v>17</v>
      </c>
      <c r="L18" s="17" t="s">
        <v>15</v>
      </c>
      <c r="M18" s="17" t="s">
        <v>16</v>
      </c>
      <c r="N18" s="17" t="s">
        <v>17</v>
      </c>
      <c r="O18" s="17" t="s">
        <v>18</v>
      </c>
      <c r="P18" s="17" t="s">
        <v>16</v>
      </c>
      <c r="Q18" s="17" t="s">
        <v>17</v>
      </c>
    </row>
    <row r="19" spans="1:17" x14ac:dyDescent="0.25">
      <c r="A19" s="19" t="s">
        <v>3</v>
      </c>
      <c r="B19" s="19">
        <v>25.8</v>
      </c>
      <c r="C19" s="43">
        <v>150</v>
      </c>
      <c r="D19" s="43">
        <v>3.2</v>
      </c>
      <c r="E19" s="44">
        <f>((2*D19)/($B$23))^0.5</f>
        <v>2.4450778105114481</v>
      </c>
      <c r="F19" s="45">
        <f>(1.225*E19*0.02)/0.00018375</f>
        <v>326.01037473485974</v>
      </c>
      <c r="G19" s="46">
        <f>0.198*(1-(19.7/F19))</f>
        <v>0.18603535009224076</v>
      </c>
      <c r="H19" s="47">
        <f>(G19*E19)/0.02</f>
        <v>22.743545324063337</v>
      </c>
      <c r="I19" s="43">
        <v>269.52999999999997</v>
      </c>
      <c r="J19" s="43">
        <v>2.1</v>
      </c>
      <c r="K19" s="48">
        <f>((I19-H19)/H19)*100</f>
        <v>1085.0834870271053</v>
      </c>
    </row>
    <row r="20" spans="1:17" x14ac:dyDescent="0.25">
      <c r="A20" s="19" t="s">
        <v>4</v>
      </c>
      <c r="B20" s="19">
        <v>918.2</v>
      </c>
      <c r="C20" s="38">
        <v>200</v>
      </c>
      <c r="D20" s="38">
        <v>6.7</v>
      </c>
      <c r="E20" s="39">
        <f t="shared" ref="E20:E29" si="5">((2*D20)/($B$23))^0.5</f>
        <v>3.5379777436389936</v>
      </c>
      <c r="F20" s="40">
        <f t="shared" ref="F20:F29" si="6">(1.225*E20*0.02)/0.00018375</f>
        <v>471.73036581853256</v>
      </c>
      <c r="G20" s="41">
        <f t="shared" ref="G20:G29" si="7">0.198*(1-(19.7/F20))</f>
        <v>0.18973129337724148</v>
      </c>
      <c r="H20" s="42">
        <f t="shared" ref="H20:H29" si="8">(G20*E20)/0.02</f>
        <v>33.56325466202604</v>
      </c>
      <c r="I20" s="38">
        <v>250</v>
      </c>
      <c r="J20" s="38">
        <v>1.655</v>
      </c>
      <c r="K20" s="49">
        <f t="shared" ref="K20:K29" si="9">((I20-H20)/H20)*100</f>
        <v>644.86220873821776</v>
      </c>
    </row>
    <row r="21" spans="1:17" x14ac:dyDescent="0.25">
      <c r="A21" s="19" t="s">
        <v>5</v>
      </c>
      <c r="B21" s="19">
        <f>B19+273</f>
        <v>298.8</v>
      </c>
      <c r="C21" s="43">
        <v>250</v>
      </c>
      <c r="D21" s="43">
        <v>11.4</v>
      </c>
      <c r="E21" s="44">
        <f t="shared" si="5"/>
        <v>4.6149831626789348</v>
      </c>
      <c r="F21" s="45">
        <f t="shared" si="6"/>
        <v>615.33108835719145</v>
      </c>
      <c r="G21" s="46">
        <f t="shared" si="7"/>
        <v>0.19166097362248705</v>
      </c>
      <c r="H21" s="47">
        <f t="shared" si="8"/>
        <v>44.225608310521459</v>
      </c>
      <c r="I21" s="43">
        <v>648.42999999999995</v>
      </c>
      <c r="J21" s="43">
        <v>4.0906000000000002</v>
      </c>
      <c r="K21" s="48">
        <f t="shared" si="9"/>
        <v>1366.1867292975951</v>
      </c>
    </row>
    <row r="22" spans="1:17" x14ac:dyDescent="0.25">
      <c r="A22" s="19" t="s">
        <v>6</v>
      </c>
      <c r="B22" s="19">
        <f>B20*100</f>
        <v>91820</v>
      </c>
      <c r="C22" s="38">
        <v>300</v>
      </c>
      <c r="D22" s="38">
        <v>17.600000000000001</v>
      </c>
      <c r="E22" s="39">
        <f t="shared" si="5"/>
        <v>5.7342157482087304</v>
      </c>
      <c r="F22" s="40">
        <f t="shared" si="6"/>
        <v>764.56209976116418</v>
      </c>
      <c r="G22" s="41">
        <f t="shared" si="7"/>
        <v>0.1928982561374433</v>
      </c>
      <c r="H22" s="42">
        <f t="shared" si="8"/>
        <v>55.306010907266433</v>
      </c>
      <c r="I22" s="38">
        <v>261.70999999999998</v>
      </c>
      <c r="J22" s="38">
        <v>4.6109999999999998</v>
      </c>
      <c r="K22" s="49">
        <f t="shared" si="9"/>
        <v>373.20353738550864</v>
      </c>
    </row>
    <row r="23" spans="1:17" x14ac:dyDescent="0.25">
      <c r="A23" s="19" t="s">
        <v>7</v>
      </c>
      <c r="B23" s="19">
        <f>B22/(B21*B18)</f>
        <v>1.0705195558553102</v>
      </c>
      <c r="C23" s="43">
        <v>350</v>
      </c>
      <c r="D23" s="43">
        <v>24.1</v>
      </c>
      <c r="E23" s="44">
        <f t="shared" si="5"/>
        <v>6.7100571098742456</v>
      </c>
      <c r="F23" s="45">
        <f t="shared" si="6"/>
        <v>894.67428131656618</v>
      </c>
      <c r="G23" s="46">
        <f t="shared" si="7"/>
        <v>0.19364020104136667</v>
      </c>
      <c r="H23" s="47">
        <f t="shared" si="8"/>
        <v>64.966840387755028</v>
      </c>
      <c r="I23" s="43">
        <v>250</v>
      </c>
      <c r="J23" s="43">
        <v>2.6749999999999998</v>
      </c>
      <c r="K23" s="48">
        <f t="shared" si="9"/>
        <v>284.81169548630237</v>
      </c>
    </row>
    <row r="24" spans="1:17" x14ac:dyDescent="0.25">
      <c r="A24" s="19"/>
      <c r="B24" s="19"/>
      <c r="C24" s="38">
        <v>400</v>
      </c>
      <c r="D24" s="38">
        <v>33</v>
      </c>
      <c r="E24" s="39">
        <f t="shared" si="5"/>
        <v>7.8518982872382139</v>
      </c>
      <c r="F24" s="40">
        <f t="shared" si="6"/>
        <v>1046.9197716317619</v>
      </c>
      <c r="G24" s="41">
        <f t="shared" si="7"/>
        <v>0.19427421307181889</v>
      </c>
      <c r="H24" s="42">
        <f t="shared" si="8"/>
        <v>76.271068043658332</v>
      </c>
      <c r="I24" s="38">
        <v>269.52999999999997</v>
      </c>
      <c r="J24" s="38">
        <v>5.1280000000000001</v>
      </c>
      <c r="K24" s="49">
        <f t="shared" si="9"/>
        <v>253.38432634209119</v>
      </c>
    </row>
    <row r="25" spans="1:17" x14ac:dyDescent="0.25">
      <c r="A25" s="103" t="s">
        <v>22</v>
      </c>
      <c r="B25" s="103"/>
      <c r="C25" s="43">
        <v>500</v>
      </c>
      <c r="D25" s="43">
        <v>53.9</v>
      </c>
      <c r="E25" s="44">
        <f t="shared" si="5"/>
        <v>10.034877559365279</v>
      </c>
      <c r="F25" s="45">
        <f t="shared" si="6"/>
        <v>1337.9836745820373</v>
      </c>
      <c r="G25" s="46">
        <f t="shared" si="7"/>
        <v>0.19508471779282474</v>
      </c>
      <c r="H25" s="47">
        <f t="shared" si="8"/>
        <v>97.882562837716264</v>
      </c>
      <c r="I25" s="43">
        <v>257.81</v>
      </c>
      <c r="J25" s="43">
        <v>3.8875999999999999</v>
      </c>
      <c r="K25" s="48">
        <f t="shared" si="9"/>
        <v>163.38705539150459</v>
      </c>
    </row>
    <row r="26" spans="1:17" x14ac:dyDescent="0.25">
      <c r="A26" s="103"/>
      <c r="B26" s="103"/>
      <c r="C26" s="38">
        <v>600</v>
      </c>
      <c r="D26" s="38">
        <v>79.3</v>
      </c>
      <c r="E26" s="39">
        <f t="shared" si="5"/>
        <v>12.171785459963569</v>
      </c>
      <c r="F26" s="40">
        <f t="shared" si="6"/>
        <v>1622.9047279951428</v>
      </c>
      <c r="G26" s="41">
        <f t="shared" si="7"/>
        <v>0.19559653174168851</v>
      </c>
      <c r="H26" s="42">
        <f t="shared" si="8"/>
        <v>119.03795105363935</v>
      </c>
      <c r="I26" s="38">
        <v>58.593699999999998</v>
      </c>
      <c r="J26" s="38">
        <v>4.9180999999999999</v>
      </c>
      <c r="K26" s="49">
        <f t="shared" si="9"/>
        <v>-50.777294567513799</v>
      </c>
    </row>
    <row r="27" spans="1:17" x14ac:dyDescent="0.25">
      <c r="C27" s="43">
        <v>700</v>
      </c>
      <c r="D27" s="43">
        <v>109.9</v>
      </c>
      <c r="E27" s="44">
        <f t="shared" si="5"/>
        <v>14.32902173464481</v>
      </c>
      <c r="F27" s="45">
        <f t="shared" si="6"/>
        <v>1910.536231285975</v>
      </c>
      <c r="G27" s="46">
        <f t="shared" si="7"/>
        <v>0.19595837423225704</v>
      </c>
      <c r="H27" s="47">
        <f t="shared" si="8"/>
        <v>140.39459017298364</v>
      </c>
      <c r="I27" s="43">
        <v>3.9060000000000001</v>
      </c>
      <c r="J27" s="43">
        <v>1493.4</v>
      </c>
      <c r="K27" s="48">
        <f t="shared" si="9"/>
        <v>-97.217841517121613</v>
      </c>
    </row>
    <row r="28" spans="1:17" x14ac:dyDescent="0.25">
      <c r="C28" s="38">
        <v>800</v>
      </c>
      <c r="D28" s="38">
        <v>144.69999999999999</v>
      </c>
      <c r="E28" s="39">
        <f t="shared" si="5"/>
        <v>16.441898420757301</v>
      </c>
      <c r="F28" s="40">
        <f t="shared" si="6"/>
        <v>2192.2531227676404</v>
      </c>
      <c r="G28" s="41">
        <f t="shared" si="7"/>
        <v>0.19622073465901801</v>
      </c>
      <c r="H28" s="42">
        <f t="shared" si="8"/>
        <v>161.31206936549728</v>
      </c>
      <c r="I28" s="38">
        <v>11.71</v>
      </c>
      <c r="J28" s="38">
        <v>747.84</v>
      </c>
      <c r="K28" s="49">
        <f t="shared" si="9"/>
        <v>-92.740778761279316</v>
      </c>
    </row>
    <row r="29" spans="1:17" x14ac:dyDescent="0.25">
      <c r="C29" s="43">
        <v>900</v>
      </c>
      <c r="D29" s="43">
        <v>187.4</v>
      </c>
      <c r="E29" s="44">
        <f t="shared" si="5"/>
        <v>18.711236518783579</v>
      </c>
      <c r="F29" s="45">
        <f t="shared" si="6"/>
        <v>2494.8315358378109</v>
      </c>
      <c r="G29" s="46">
        <f t="shared" si="7"/>
        <v>0.1964365276997791</v>
      </c>
      <c r="H29" s="47">
        <f t="shared" si="8"/>
        <v>183.77851653595741</v>
      </c>
      <c r="I29" s="43">
        <v>3.9060000000000001</v>
      </c>
      <c r="J29" s="43">
        <v>965.68</v>
      </c>
      <c r="K29" s="48">
        <f t="shared" si="9"/>
        <v>-97.874615557017094</v>
      </c>
    </row>
    <row r="31" spans="1:17" ht="28.15" customHeight="1" x14ac:dyDescent="0.25">
      <c r="A31" s="108" t="s">
        <v>20</v>
      </c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</row>
    <row r="32" spans="1:17" ht="45" x14ac:dyDescent="0.25">
      <c r="A32" s="18" t="s">
        <v>2</v>
      </c>
      <c r="B32" s="18">
        <v>287.053</v>
      </c>
      <c r="C32" s="18" t="s">
        <v>1</v>
      </c>
      <c r="D32" s="18" t="s">
        <v>8</v>
      </c>
      <c r="E32" s="18" t="s">
        <v>9</v>
      </c>
      <c r="F32" s="18" t="s">
        <v>10</v>
      </c>
      <c r="G32" s="18" t="s">
        <v>11</v>
      </c>
      <c r="H32" s="18" t="s">
        <v>12</v>
      </c>
      <c r="I32" s="17" t="s">
        <v>13</v>
      </c>
      <c r="J32" s="17" t="s">
        <v>14</v>
      </c>
      <c r="K32" s="17" t="s">
        <v>17</v>
      </c>
      <c r="L32" s="17" t="s">
        <v>15</v>
      </c>
      <c r="M32" s="17" t="s">
        <v>16</v>
      </c>
      <c r="N32" s="17" t="s">
        <v>17</v>
      </c>
      <c r="O32" s="17" t="s">
        <v>18</v>
      </c>
      <c r="P32" s="17" t="s">
        <v>16</v>
      </c>
      <c r="Q32" s="17" t="s">
        <v>17</v>
      </c>
    </row>
    <row r="33" spans="1:17" x14ac:dyDescent="0.25">
      <c r="A33" s="19" t="s">
        <v>3</v>
      </c>
      <c r="B33" s="19">
        <v>22.4</v>
      </c>
      <c r="C33" s="100">
        <v>300</v>
      </c>
      <c r="D33" s="15">
        <v>19.3</v>
      </c>
      <c r="E33" s="57">
        <f>((2*D33)/($B$37))^0.5</f>
        <v>5.9372999356436669</v>
      </c>
      <c r="F33" s="58">
        <f>(1.225*E33*0.02)/0.00018375</f>
        <v>791.63999141915565</v>
      </c>
      <c r="G33" s="59">
        <f>0.198*(1-(19.7/F33))</f>
        <v>0.19307276029220369</v>
      </c>
      <c r="H33" s="60">
        <f>(G33*E33)/0.02</f>
        <v>57.3165443628723</v>
      </c>
      <c r="I33" s="15">
        <v>15.625</v>
      </c>
      <c r="J33" s="15">
        <v>152.83099999999999</v>
      </c>
      <c r="K33" s="52">
        <f>((H33-I33)/I33)*100</f>
        <v>266.82588392238273</v>
      </c>
      <c r="L33" s="15">
        <v>16</v>
      </c>
      <c r="M33" s="15">
        <v>0.14000000000000001</v>
      </c>
      <c r="N33" s="80">
        <f>((H33-L33)/L33)*100</f>
        <v>258.22840226795188</v>
      </c>
      <c r="O33" s="15">
        <v>60</v>
      </c>
      <c r="P33" s="15">
        <v>7.0000000000000007E-2</v>
      </c>
      <c r="Q33" s="80">
        <f>((H33-O33)/O33)*100</f>
        <v>-4.4724260618795002</v>
      </c>
    </row>
    <row r="34" spans="1:17" x14ac:dyDescent="0.25">
      <c r="A34" s="19" t="s">
        <v>4</v>
      </c>
      <c r="B34" s="19">
        <v>928.5</v>
      </c>
      <c r="C34" s="100"/>
      <c r="D34" s="61">
        <v>19.5</v>
      </c>
      <c r="E34" s="62">
        <f t="shared" ref="E34:E52" si="10">((2*D34)/($B$37))^0.5</f>
        <v>5.9679838605896451</v>
      </c>
      <c r="F34" s="63">
        <f t="shared" ref="F34:F52" si="11">(1.225*E34*0.02)/0.00018375</f>
        <v>795.73118141195278</v>
      </c>
      <c r="G34" s="64">
        <f t="shared" ref="G34:G52" si="12">0.198*(1-(19.7/F34))</f>
        <v>0.19309809331201686</v>
      </c>
      <c r="H34" s="65">
        <f t="shared" ref="H34:H52" si="13">(G34*E34)/0.02</f>
        <v>57.620315219837494</v>
      </c>
      <c r="I34" s="61">
        <v>3.9062000000000001</v>
      </c>
      <c r="J34" s="61">
        <v>123.18</v>
      </c>
      <c r="K34" s="53">
        <f t="shared" ref="K34:K52" si="14">((H34-I34)/I34)*100</f>
        <v>1375.0989508944112</v>
      </c>
      <c r="L34" s="61">
        <v>21</v>
      </c>
      <c r="M34" s="61">
        <v>0.11</v>
      </c>
      <c r="N34" s="81">
        <f t="shared" ref="N34:N52" si="15">((H34-L34)/L34)*100</f>
        <v>174.3824534277976</v>
      </c>
      <c r="O34" s="61">
        <v>21</v>
      </c>
      <c r="P34" s="61">
        <v>0.11</v>
      </c>
      <c r="Q34" s="81">
        <f t="shared" ref="Q34:Q52" si="16">((H34-O34)/O34)*100</f>
        <v>174.3824534277976</v>
      </c>
    </row>
    <row r="35" spans="1:17" x14ac:dyDescent="0.25">
      <c r="A35" s="19" t="s">
        <v>5</v>
      </c>
      <c r="B35" s="19">
        <f>B33+273</f>
        <v>295.39999999999998</v>
      </c>
      <c r="C35" s="100"/>
      <c r="D35" s="15">
        <v>19.3</v>
      </c>
      <c r="E35" s="57">
        <f>((2*D35)/($B$37))^0.5</f>
        <v>5.9372999356436669</v>
      </c>
      <c r="F35" s="58">
        <f t="shared" si="11"/>
        <v>791.63999141915565</v>
      </c>
      <c r="G35" s="59">
        <f t="shared" si="12"/>
        <v>0.19307276029220369</v>
      </c>
      <c r="H35" s="60">
        <f t="shared" si="13"/>
        <v>57.3165443628723</v>
      </c>
      <c r="I35" s="15">
        <v>3.9062000000000001</v>
      </c>
      <c r="J35" s="15">
        <v>123.18</v>
      </c>
      <c r="K35" s="52">
        <f t="shared" si="14"/>
        <v>1367.3223174151938</v>
      </c>
      <c r="L35" s="15">
        <v>16</v>
      </c>
      <c r="M35" s="15">
        <v>0.14000000000000001</v>
      </c>
      <c r="N35" s="80">
        <f t="shared" si="15"/>
        <v>258.22840226795188</v>
      </c>
      <c r="O35" s="15">
        <v>59</v>
      </c>
      <c r="P35" s="15">
        <v>7.0000000000000007E-2</v>
      </c>
      <c r="Q35" s="80">
        <f t="shared" si="16"/>
        <v>-2.8533146391994921</v>
      </c>
    </row>
    <row r="36" spans="1:17" x14ac:dyDescent="0.25">
      <c r="A36" s="19" t="s">
        <v>6</v>
      </c>
      <c r="B36" s="19">
        <f>B34*100</f>
        <v>92850</v>
      </c>
      <c r="C36" s="100"/>
      <c r="D36" s="61">
        <v>19.3</v>
      </c>
      <c r="E36" s="62">
        <f>((2*D36)/($B$37))^0.5</f>
        <v>5.9372999356436669</v>
      </c>
      <c r="F36" s="63">
        <f t="shared" si="11"/>
        <v>791.63999141915565</v>
      </c>
      <c r="G36" s="64">
        <f t="shared" si="12"/>
        <v>0.19307276029220369</v>
      </c>
      <c r="H36" s="65">
        <f t="shared" si="13"/>
        <v>57.3165443628723</v>
      </c>
      <c r="I36" s="61">
        <v>15.625</v>
      </c>
      <c r="J36" s="61">
        <v>116.33</v>
      </c>
      <c r="K36" s="53">
        <f t="shared" si="14"/>
        <v>266.82588392238273</v>
      </c>
      <c r="L36" s="61">
        <v>17.2</v>
      </c>
      <c r="M36" s="61">
        <v>0.14000000000000001</v>
      </c>
      <c r="N36" s="81">
        <f t="shared" si="15"/>
        <v>233.23572303995527</v>
      </c>
      <c r="O36" s="61">
        <v>59.7</v>
      </c>
      <c r="P36" s="61">
        <v>0.08</v>
      </c>
      <c r="Q36" s="81">
        <f t="shared" si="16"/>
        <v>-3.9923880018889495</v>
      </c>
    </row>
    <row r="37" spans="1:17" x14ac:dyDescent="0.25">
      <c r="A37" s="19" t="s">
        <v>7</v>
      </c>
      <c r="B37" s="19">
        <f>B36/(B35*B32)</f>
        <v>1.0949879175247601</v>
      </c>
      <c r="C37" s="100"/>
      <c r="D37" s="15">
        <v>19.2</v>
      </c>
      <c r="E37" s="57">
        <f t="shared" si="10"/>
        <v>5.9218983534473297</v>
      </c>
      <c r="F37" s="58">
        <f t="shared" si="11"/>
        <v>789.58644712631076</v>
      </c>
      <c r="G37" s="59">
        <f t="shared" si="12"/>
        <v>0.19305994560292139</v>
      </c>
      <c r="H37" s="60">
        <f t="shared" si="13"/>
        <v>57.164068699128556</v>
      </c>
      <c r="I37" s="15">
        <v>15.625</v>
      </c>
      <c r="J37" s="15">
        <v>184.43</v>
      </c>
      <c r="K37" s="52">
        <f t="shared" si="14"/>
        <v>265.85003967442276</v>
      </c>
      <c r="L37" s="15">
        <v>12.4</v>
      </c>
      <c r="M37" s="15">
        <v>0.14000000000000001</v>
      </c>
      <c r="N37" s="80">
        <f t="shared" si="15"/>
        <v>361.00055402523031</v>
      </c>
      <c r="O37" s="15">
        <v>59.15</v>
      </c>
      <c r="P37" s="15">
        <v>7.0000000000000007E-2</v>
      </c>
      <c r="Q37" s="80">
        <f t="shared" si="16"/>
        <v>-3.3574493674918724</v>
      </c>
    </row>
    <row r="38" spans="1:17" x14ac:dyDescent="0.25">
      <c r="A38" s="19"/>
      <c r="B38" s="19"/>
      <c r="C38" s="105">
        <v>450</v>
      </c>
      <c r="D38" s="16">
        <v>45.6</v>
      </c>
      <c r="E38" s="66">
        <f>((2*D38)/($B$37))^0.5</f>
        <v>9.1262582835374104</v>
      </c>
      <c r="F38" s="67">
        <f t="shared" si="11"/>
        <v>1216.8344378049881</v>
      </c>
      <c r="G38" s="68">
        <f t="shared" si="12"/>
        <v>0.19479446942097056</v>
      </c>
      <c r="H38" s="69">
        <f t="shared" si="13"/>
        <v>88.887232007020359</v>
      </c>
      <c r="I38" s="16">
        <v>19.53</v>
      </c>
      <c r="J38" s="16">
        <v>284.61</v>
      </c>
      <c r="K38" s="54">
        <f t="shared" si="14"/>
        <v>355.13175630834792</v>
      </c>
      <c r="L38" s="16">
        <v>3.9</v>
      </c>
      <c r="M38" s="16">
        <v>0.14000000000000001</v>
      </c>
      <c r="N38" s="82">
        <f t="shared" si="15"/>
        <v>2179.1597950518039</v>
      </c>
      <c r="O38" s="16">
        <v>15.4</v>
      </c>
      <c r="P38" s="16">
        <v>0.14000000000000001</v>
      </c>
      <c r="Q38" s="82">
        <f t="shared" si="16"/>
        <v>477.18981822740483</v>
      </c>
    </row>
    <row r="39" spans="1:17" x14ac:dyDescent="0.25">
      <c r="A39" s="103" t="s">
        <v>23</v>
      </c>
      <c r="B39" s="103"/>
      <c r="C39" s="105"/>
      <c r="D39" s="70">
        <v>45.7</v>
      </c>
      <c r="E39" s="71">
        <f t="shared" si="10"/>
        <v>9.1362596654794856</v>
      </c>
      <c r="F39" s="72">
        <f t="shared" si="11"/>
        <v>1218.1679553972649</v>
      </c>
      <c r="G39" s="73">
        <f t="shared" si="12"/>
        <v>0.19479797848669567</v>
      </c>
      <c r="H39" s="74">
        <f t="shared" si="13"/>
        <v>88.98624568824691</v>
      </c>
      <c r="I39" s="70">
        <v>19.53</v>
      </c>
      <c r="J39" s="70">
        <v>188.11</v>
      </c>
      <c r="K39" s="55">
        <f t="shared" si="14"/>
        <v>355.63873880310757</v>
      </c>
      <c r="L39" s="70">
        <v>16.649999999999999</v>
      </c>
      <c r="M39" s="70">
        <v>0.14000000000000001</v>
      </c>
      <c r="N39" s="83">
        <f t="shared" si="15"/>
        <v>434.45192605553711</v>
      </c>
      <c r="O39" s="70">
        <v>21.9</v>
      </c>
      <c r="P39" s="70">
        <v>0.11</v>
      </c>
      <c r="Q39" s="83">
        <f t="shared" si="16"/>
        <v>306.32988898742883</v>
      </c>
    </row>
    <row r="40" spans="1:17" x14ac:dyDescent="0.25">
      <c r="A40" s="103"/>
      <c r="B40" s="103"/>
      <c r="C40" s="105"/>
      <c r="D40" s="16">
        <v>45.8</v>
      </c>
      <c r="E40" s="66">
        <f t="shared" si="10"/>
        <v>9.1462501109634751</v>
      </c>
      <c r="F40" s="67">
        <f t="shared" si="11"/>
        <v>1219.5000147951303</v>
      </c>
      <c r="G40" s="68">
        <f t="shared" si="12"/>
        <v>0.19480147605356504</v>
      </c>
      <c r="H40" s="69">
        <f t="shared" si="13"/>
        <v>89.08515109853839</v>
      </c>
      <c r="I40" s="16">
        <v>19.53</v>
      </c>
      <c r="J40" s="16">
        <v>195.22</v>
      </c>
      <c r="K40" s="54">
        <f t="shared" si="14"/>
        <v>356.14516691519913</v>
      </c>
      <c r="L40" s="16">
        <v>14.15</v>
      </c>
      <c r="M40" s="16">
        <v>0.11</v>
      </c>
      <c r="N40" s="82">
        <f t="shared" si="15"/>
        <v>529.57703956564228</v>
      </c>
      <c r="O40" s="16">
        <v>17.899999999999999</v>
      </c>
      <c r="P40" s="16">
        <v>0.14000000000000001</v>
      </c>
      <c r="Q40" s="82">
        <f t="shared" si="16"/>
        <v>397.68240837172294</v>
      </c>
    </row>
    <row r="41" spans="1:17" x14ac:dyDescent="0.25">
      <c r="C41" s="105"/>
      <c r="D41" s="75">
        <v>45.9</v>
      </c>
      <c r="E41" s="76">
        <f t="shared" si="10"/>
        <v>9.1562296557879925</v>
      </c>
      <c r="F41" s="77">
        <f t="shared" si="11"/>
        <v>1220.8306207717326</v>
      </c>
      <c r="G41" s="78">
        <f t="shared" si="12"/>
        <v>0.19480496218424284</v>
      </c>
      <c r="H41" s="79">
        <f t="shared" si="13"/>
        <v>89.183948592301135</v>
      </c>
      <c r="I41" s="75">
        <v>19.53</v>
      </c>
      <c r="J41" s="75">
        <v>192.84</v>
      </c>
      <c r="K41" s="56">
        <f t="shared" si="14"/>
        <v>356.65104245929922</v>
      </c>
      <c r="L41" s="75">
        <v>17.149999999999999</v>
      </c>
      <c r="M41" s="75">
        <v>0.14000000000000001</v>
      </c>
      <c r="N41" s="84">
        <f t="shared" si="15"/>
        <v>420.02302386181418</v>
      </c>
      <c r="O41" s="75">
        <v>55.15</v>
      </c>
      <c r="P41" s="75">
        <v>0.1</v>
      </c>
      <c r="Q41" s="84">
        <f t="shared" si="16"/>
        <v>61.711602161924098</v>
      </c>
    </row>
    <row r="42" spans="1:17" x14ac:dyDescent="0.25">
      <c r="C42" s="105"/>
      <c r="D42" s="16">
        <v>45.8</v>
      </c>
      <c r="E42" s="66">
        <f t="shared" si="10"/>
        <v>9.1462501109634751</v>
      </c>
      <c r="F42" s="67">
        <f t="shared" si="11"/>
        <v>1219.5000147951303</v>
      </c>
      <c r="G42" s="68">
        <f t="shared" si="12"/>
        <v>0.19480147605356504</v>
      </c>
      <c r="H42" s="69">
        <f t="shared" si="13"/>
        <v>89.08515109853839</v>
      </c>
      <c r="I42" s="16">
        <v>19.53</v>
      </c>
      <c r="J42" s="16">
        <v>83.394000000000005</v>
      </c>
      <c r="K42" s="54">
        <f t="shared" si="14"/>
        <v>356.14516691519913</v>
      </c>
      <c r="L42" s="16">
        <v>6.9</v>
      </c>
      <c r="M42" s="16">
        <v>0.12</v>
      </c>
      <c r="N42" s="82">
        <f t="shared" si="15"/>
        <v>1191.0891463556286</v>
      </c>
      <c r="O42" s="16">
        <v>16.149999999999999</v>
      </c>
      <c r="P42" s="16">
        <v>0.08</v>
      </c>
      <c r="Q42" s="82">
        <f t="shared" si="16"/>
        <v>451.61084271540813</v>
      </c>
    </row>
    <row r="43" spans="1:17" x14ac:dyDescent="0.25">
      <c r="C43" s="100">
        <v>600</v>
      </c>
      <c r="D43" s="15">
        <v>84.2</v>
      </c>
      <c r="E43" s="57">
        <f t="shared" si="10"/>
        <v>12.401276196804254</v>
      </c>
      <c r="F43" s="58">
        <f t="shared" si="11"/>
        <v>1653.503492907234</v>
      </c>
      <c r="G43" s="59">
        <f t="shared" si="12"/>
        <v>0.19564100891426492</v>
      </c>
      <c r="H43" s="60">
        <f t="shared" si="13"/>
        <v>121.30990934836213</v>
      </c>
      <c r="I43" s="15">
        <v>7.8150000000000004</v>
      </c>
      <c r="J43" s="15">
        <v>188.16</v>
      </c>
      <c r="K43" s="52">
        <f t="shared" si="14"/>
        <v>1452.2701132228037</v>
      </c>
      <c r="L43" s="15">
        <v>8.4</v>
      </c>
      <c r="M43" s="15">
        <v>0.3</v>
      </c>
      <c r="N43" s="80">
        <f t="shared" si="15"/>
        <v>1344.1655874805012</v>
      </c>
      <c r="O43" s="15">
        <v>58.9</v>
      </c>
      <c r="P43" s="15">
        <v>0.09</v>
      </c>
      <c r="Q43" s="80">
        <f t="shared" si="16"/>
        <v>105.95909906343314</v>
      </c>
    </row>
    <row r="44" spans="1:17" x14ac:dyDescent="0.25">
      <c r="C44" s="100"/>
      <c r="D44" s="61">
        <v>83.9</v>
      </c>
      <c r="E44" s="62">
        <f t="shared" si="10"/>
        <v>12.379163948253028</v>
      </c>
      <c r="F44" s="63">
        <f t="shared" si="11"/>
        <v>1650.555193100404</v>
      </c>
      <c r="G44" s="64">
        <f t="shared" si="12"/>
        <v>0.19563679517273636</v>
      </c>
      <c r="H44" s="65">
        <f t="shared" si="13"/>
        <v>121.090998087705</v>
      </c>
      <c r="I44" s="61">
        <v>7.8120000000000003</v>
      </c>
      <c r="J44" s="61">
        <v>534.39</v>
      </c>
      <c r="K44" s="53">
        <f t="shared" si="14"/>
        <v>1450.0639796173195</v>
      </c>
      <c r="L44" s="61">
        <v>18.899999999999999</v>
      </c>
      <c r="M44" s="61">
        <v>0.66</v>
      </c>
      <c r="N44" s="81">
        <f t="shared" si="15"/>
        <v>540.6931115751587</v>
      </c>
      <c r="O44" s="61" t="s">
        <v>29</v>
      </c>
      <c r="P44" s="61" t="s">
        <v>29</v>
      </c>
      <c r="Q44" s="81" t="s">
        <v>29</v>
      </c>
    </row>
    <row r="45" spans="1:17" x14ac:dyDescent="0.25">
      <c r="C45" s="100"/>
      <c r="D45" s="15">
        <v>83.8</v>
      </c>
      <c r="E45" s="57">
        <f t="shared" si="10"/>
        <v>12.37178441618247</v>
      </c>
      <c r="F45" s="58">
        <f t="shared" si="11"/>
        <v>1649.571255490996</v>
      </c>
      <c r="G45" s="59">
        <f t="shared" si="12"/>
        <v>0.19563538556639135</v>
      </c>
      <c r="H45" s="60">
        <f t="shared" si="13"/>
        <v>121.01794072020645</v>
      </c>
      <c r="I45" s="15">
        <v>7.8120000000000003</v>
      </c>
      <c r="J45" s="15">
        <v>342.76</v>
      </c>
      <c r="K45" s="52">
        <f t="shared" si="14"/>
        <v>1449.128785460912</v>
      </c>
      <c r="L45" s="15">
        <v>18.899999999999999</v>
      </c>
      <c r="M45" s="15">
        <v>0.57999999999999996</v>
      </c>
      <c r="N45" s="80">
        <f t="shared" si="15"/>
        <v>540.30656465717709</v>
      </c>
      <c r="O45" s="15" t="s">
        <v>29</v>
      </c>
      <c r="P45" s="15" t="s">
        <v>29</v>
      </c>
      <c r="Q45" s="85" t="s">
        <v>29</v>
      </c>
    </row>
    <row r="46" spans="1:17" x14ac:dyDescent="0.25">
      <c r="C46" s="100"/>
      <c r="D46" s="61">
        <v>83.5</v>
      </c>
      <c r="E46" s="62">
        <f t="shared" si="10"/>
        <v>12.349619362101778</v>
      </c>
      <c r="F46" s="63">
        <f t="shared" si="11"/>
        <v>1646.615914946904</v>
      </c>
      <c r="G46" s="64">
        <f t="shared" si="12"/>
        <v>0.19563114156459144</v>
      </c>
      <c r="H46" s="65">
        <f t="shared" si="13"/>
        <v>120.79850668480762</v>
      </c>
      <c r="I46" s="61">
        <v>7.8120000000000003</v>
      </c>
      <c r="J46" s="61">
        <v>552.79</v>
      </c>
      <c r="K46" s="53">
        <f t="shared" si="14"/>
        <v>1446.3198500359399</v>
      </c>
      <c r="L46" s="61">
        <v>14.4</v>
      </c>
      <c r="M46" s="61">
        <v>0.85</v>
      </c>
      <c r="N46" s="81">
        <f t="shared" si="15"/>
        <v>738.87851864449726</v>
      </c>
      <c r="O46" s="61" t="s">
        <v>29</v>
      </c>
      <c r="P46" s="61" t="s">
        <v>29</v>
      </c>
      <c r="Q46" s="81" t="s">
        <v>29</v>
      </c>
    </row>
    <row r="47" spans="1:17" x14ac:dyDescent="0.25">
      <c r="C47" s="100"/>
      <c r="D47" s="15">
        <v>83.8</v>
      </c>
      <c r="E47" s="57">
        <f t="shared" si="10"/>
        <v>12.37178441618247</v>
      </c>
      <c r="F47" s="58">
        <f t="shared" si="11"/>
        <v>1649.571255490996</v>
      </c>
      <c r="G47" s="59">
        <f t="shared" si="12"/>
        <v>0.19563538556639135</v>
      </c>
      <c r="H47" s="60">
        <f t="shared" si="13"/>
        <v>121.01794072020645</v>
      </c>
      <c r="I47" s="15">
        <v>7.8120000000000003</v>
      </c>
      <c r="J47" s="15">
        <v>641.54999999999995</v>
      </c>
      <c r="K47" s="52">
        <f t="shared" si="14"/>
        <v>1449.128785460912</v>
      </c>
      <c r="L47" s="15">
        <v>16.649999999999999</v>
      </c>
      <c r="M47" s="15">
        <v>0.55000000000000004</v>
      </c>
      <c r="N47" s="80">
        <f t="shared" si="15"/>
        <v>626.83447880003882</v>
      </c>
      <c r="O47" s="15">
        <v>107.15</v>
      </c>
      <c r="P47" s="15">
        <v>0.26</v>
      </c>
      <c r="Q47" s="80">
        <f t="shared" si="16"/>
        <v>12.942548502292532</v>
      </c>
    </row>
    <row r="48" spans="1:17" x14ac:dyDescent="0.25">
      <c r="C48" s="105">
        <v>750</v>
      </c>
      <c r="D48" s="16">
        <v>134.5</v>
      </c>
      <c r="E48" s="66">
        <f t="shared" si="10"/>
        <v>15.673698069605891</v>
      </c>
      <c r="F48" s="67">
        <f t="shared" si="11"/>
        <v>2089.8264092807858</v>
      </c>
      <c r="G48" s="68">
        <f t="shared" si="12"/>
        <v>0.19613352918564064</v>
      </c>
      <c r="H48" s="69">
        <f t="shared" si="13"/>
        <v>153.70688588909832</v>
      </c>
      <c r="I48" s="16">
        <v>15.625</v>
      </c>
      <c r="J48" s="16">
        <v>786.64</v>
      </c>
      <c r="K48" s="54">
        <f t="shared" si="14"/>
        <v>883.72406969022916</v>
      </c>
      <c r="L48" s="16">
        <v>13.4</v>
      </c>
      <c r="M48" s="16">
        <v>0.85</v>
      </c>
      <c r="N48" s="82">
        <f t="shared" si="15"/>
        <v>1047.0663126052114</v>
      </c>
      <c r="O48" s="16">
        <v>36.65</v>
      </c>
      <c r="P48" s="16">
        <v>0.72</v>
      </c>
      <c r="Q48" s="82">
        <f t="shared" si="16"/>
        <v>319.39123025674849</v>
      </c>
    </row>
    <row r="49" spans="1:17" x14ac:dyDescent="0.25">
      <c r="C49" s="105"/>
      <c r="D49" s="75">
        <v>134.69999999999999</v>
      </c>
      <c r="E49" s="76">
        <f t="shared" si="10"/>
        <v>15.6853470478543</v>
      </c>
      <c r="F49" s="77">
        <f t="shared" si="11"/>
        <v>2091.3796063805735</v>
      </c>
      <c r="G49" s="78">
        <f t="shared" si="12"/>
        <v>0.19613491535056587</v>
      </c>
      <c r="H49" s="79">
        <f t="shared" si="13"/>
        <v>153.82221077375758</v>
      </c>
      <c r="I49" s="75">
        <v>15.625</v>
      </c>
      <c r="J49" s="75">
        <v>855.43</v>
      </c>
      <c r="K49" s="56">
        <f t="shared" si="14"/>
        <v>884.46214895204844</v>
      </c>
      <c r="L49" s="75">
        <v>13.4</v>
      </c>
      <c r="M49" s="75">
        <v>0.85</v>
      </c>
      <c r="N49" s="84">
        <f t="shared" si="15"/>
        <v>1047.9269460728176</v>
      </c>
      <c r="O49" s="75">
        <v>29.4</v>
      </c>
      <c r="P49" s="75">
        <v>0.56999999999999995</v>
      </c>
      <c r="Q49" s="84">
        <f t="shared" si="16"/>
        <v>423.20479855019579</v>
      </c>
    </row>
    <row r="50" spans="1:17" x14ac:dyDescent="0.25">
      <c r="C50" s="105"/>
      <c r="D50" s="16">
        <v>134.1</v>
      </c>
      <c r="E50" s="66">
        <f t="shared" si="10"/>
        <v>15.650374101223237</v>
      </c>
      <c r="F50" s="67">
        <f t="shared" si="11"/>
        <v>2086.7165468297653</v>
      </c>
      <c r="G50" s="68">
        <f t="shared" si="12"/>
        <v>0.19613074755844251</v>
      </c>
      <c r="H50" s="69">
        <f t="shared" si="13"/>
        <v>153.47597860211005</v>
      </c>
      <c r="I50" s="16">
        <v>15.625</v>
      </c>
      <c r="J50" s="16">
        <v>1124.3699999999999</v>
      </c>
      <c r="K50" s="54">
        <f t="shared" si="14"/>
        <v>882.24626305350421</v>
      </c>
      <c r="L50" s="16">
        <v>13.4</v>
      </c>
      <c r="M50" s="16">
        <v>0.85</v>
      </c>
      <c r="N50" s="82">
        <f t="shared" si="15"/>
        <v>1045.3431238963435</v>
      </c>
      <c r="O50" s="16">
        <v>33.4</v>
      </c>
      <c r="P50" s="16">
        <v>0.7</v>
      </c>
      <c r="Q50" s="82">
        <f t="shared" si="16"/>
        <v>359.50891797038935</v>
      </c>
    </row>
    <row r="51" spans="1:17" x14ac:dyDescent="0.25">
      <c r="C51" s="105"/>
      <c r="D51" s="75">
        <v>134.19999999999999</v>
      </c>
      <c r="E51" s="76">
        <f t="shared" si="10"/>
        <v>15.656208350857852</v>
      </c>
      <c r="F51" s="77">
        <f t="shared" si="11"/>
        <v>2087.4944467810474</v>
      </c>
      <c r="G51" s="78">
        <f t="shared" si="12"/>
        <v>0.19613144413101805</v>
      </c>
      <c r="H51" s="79">
        <f t="shared" si="13"/>
        <v>153.53373767349274</v>
      </c>
      <c r="I51" s="75">
        <v>15.62</v>
      </c>
      <c r="J51" s="75">
        <v>1039.93</v>
      </c>
      <c r="K51" s="56">
        <f t="shared" si="14"/>
        <v>882.93045885718777</v>
      </c>
      <c r="L51" s="75">
        <v>14.4</v>
      </c>
      <c r="M51" s="75">
        <v>0.85</v>
      </c>
      <c r="N51" s="84">
        <f t="shared" si="15"/>
        <v>966.20651162147726</v>
      </c>
      <c r="O51" s="75">
        <v>38.15</v>
      </c>
      <c r="P51" s="75">
        <v>0.52</v>
      </c>
      <c r="Q51" s="84">
        <f t="shared" si="16"/>
        <v>302.44754304978437</v>
      </c>
    </row>
    <row r="52" spans="1:17" x14ac:dyDescent="0.25">
      <c r="C52" s="105"/>
      <c r="D52" s="16">
        <v>134.19999999999999</v>
      </c>
      <c r="E52" s="66">
        <f t="shared" si="10"/>
        <v>15.656208350857852</v>
      </c>
      <c r="F52" s="67">
        <f t="shared" si="11"/>
        <v>2087.4944467810474</v>
      </c>
      <c r="G52" s="68">
        <f t="shared" si="12"/>
        <v>0.19613144413101805</v>
      </c>
      <c r="H52" s="69">
        <f t="shared" si="13"/>
        <v>153.53373767349274</v>
      </c>
      <c r="I52" s="16">
        <v>15.62</v>
      </c>
      <c r="J52" s="16">
        <v>1083.03</v>
      </c>
      <c r="K52" s="54">
        <f t="shared" si="14"/>
        <v>882.93045885718777</v>
      </c>
      <c r="L52" s="16">
        <v>13.4</v>
      </c>
      <c r="M52" s="16">
        <v>0.85</v>
      </c>
      <c r="N52" s="82">
        <f t="shared" si="15"/>
        <v>1045.7741617424831</v>
      </c>
      <c r="O52" s="16">
        <v>29.65</v>
      </c>
      <c r="P52" s="16">
        <v>0.62</v>
      </c>
      <c r="Q52" s="82">
        <f t="shared" si="16"/>
        <v>417.82036314837347</v>
      </c>
    </row>
    <row r="53" spans="1:17" x14ac:dyDescent="0.25">
      <c r="C53" s="2"/>
      <c r="D53" s="1"/>
      <c r="E53" s="1"/>
      <c r="F53" s="1"/>
      <c r="G53" s="1"/>
      <c r="H53" s="1"/>
    </row>
    <row r="54" spans="1:17" ht="29.45" customHeight="1" x14ac:dyDescent="0.25">
      <c r="A54" s="104" t="s">
        <v>24</v>
      </c>
      <c r="B54" s="104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</row>
    <row r="55" spans="1:17" ht="45" x14ac:dyDescent="0.25">
      <c r="A55" s="18" t="s">
        <v>2</v>
      </c>
      <c r="B55" s="18">
        <v>287.053</v>
      </c>
      <c r="C55" s="18" t="s">
        <v>1</v>
      </c>
      <c r="D55" s="18" t="s">
        <v>8</v>
      </c>
      <c r="E55" s="18" t="s">
        <v>9</v>
      </c>
      <c r="F55" s="18" t="s">
        <v>10</v>
      </c>
      <c r="G55" s="18" t="s">
        <v>11</v>
      </c>
      <c r="H55" s="18" t="s">
        <v>12</v>
      </c>
      <c r="I55" s="17" t="s">
        <v>13</v>
      </c>
      <c r="J55" s="17" t="s">
        <v>14</v>
      </c>
      <c r="K55" s="17" t="s">
        <v>17</v>
      </c>
      <c r="L55" s="17" t="s">
        <v>15</v>
      </c>
      <c r="M55" s="17" t="s">
        <v>16</v>
      </c>
      <c r="N55" s="17" t="s">
        <v>17</v>
      </c>
      <c r="O55" s="17" t="s">
        <v>18</v>
      </c>
      <c r="P55" s="17" t="s">
        <v>16</v>
      </c>
      <c r="Q55" s="17" t="s">
        <v>17</v>
      </c>
    </row>
    <row r="56" spans="1:17" x14ac:dyDescent="0.25">
      <c r="A56" s="97" t="s">
        <v>3</v>
      </c>
      <c r="B56" s="97">
        <v>20.9</v>
      </c>
      <c r="C56" s="100">
        <v>300</v>
      </c>
      <c r="D56" s="15">
        <v>18</v>
      </c>
      <c r="E56" s="57">
        <f>((2*D56)/($B$60))^0.5</f>
        <v>5.7257557152189689</v>
      </c>
      <c r="F56" s="58">
        <f>(1.225*E56*0.05)/0.00018375</f>
        <v>1908.5852384063235</v>
      </c>
      <c r="G56" s="59">
        <f>0.198*(1-(19.7/F56))</f>
        <v>0.19595628724276576</v>
      </c>
      <c r="H56" s="60">
        <f>(G56*E56)/0.05</f>
        <v>22.439956632267116</v>
      </c>
      <c r="I56" s="15">
        <v>15.625</v>
      </c>
      <c r="J56" s="15">
        <v>1413.28</v>
      </c>
      <c r="K56" s="52">
        <f>((H56-I56)/I56)*100</f>
        <v>43.615722446509544</v>
      </c>
      <c r="L56" s="15">
        <v>14.4</v>
      </c>
      <c r="M56" s="15">
        <v>0.85</v>
      </c>
      <c r="N56" s="52">
        <f>((H56-L56)/L56)*100</f>
        <v>55.833032168521633</v>
      </c>
      <c r="O56" s="15" t="s">
        <v>29</v>
      </c>
      <c r="P56" s="15" t="s">
        <v>29</v>
      </c>
      <c r="Q56" s="15" t="s">
        <v>29</v>
      </c>
    </row>
    <row r="57" spans="1:17" x14ac:dyDescent="0.25">
      <c r="A57" s="97" t="s">
        <v>4</v>
      </c>
      <c r="B57" s="97">
        <v>926.4</v>
      </c>
      <c r="C57" s="100"/>
      <c r="D57" s="61">
        <v>18.399999999999999</v>
      </c>
      <c r="E57" s="62">
        <f t="shared" ref="E57:E75" si="17">((2*D57)/($B$60))^0.5</f>
        <v>5.789025654876232</v>
      </c>
      <c r="F57" s="63">
        <f t="shared" ref="F57:F75" si="18">(1.225*E57*0.05)/0.00018375</f>
        <v>1929.6752182920775</v>
      </c>
      <c r="G57" s="64">
        <f t="shared" ref="G57:G75" si="19">0.198*(1-(19.7/F57))</f>
        <v>0.19597862357197479</v>
      </c>
      <c r="H57" s="65">
        <f t="shared" ref="H57:H75" si="20">(G57*E57)/0.05</f>
        <v>22.690505593309876</v>
      </c>
      <c r="I57" s="61">
        <v>15.625</v>
      </c>
      <c r="J57" s="61">
        <v>370.08</v>
      </c>
      <c r="K57" s="53">
        <f t="shared" ref="K57:K75" si="21">((H57-I57)/I57)*100</f>
        <v>45.219235797183202</v>
      </c>
      <c r="L57" s="61">
        <v>14.4</v>
      </c>
      <c r="M57" s="61">
        <v>0.56999999999999995</v>
      </c>
      <c r="N57" s="53">
        <f t="shared" ref="N57:N75" si="22">((H57-L57)/L57)*100</f>
        <v>57.57295550909636</v>
      </c>
      <c r="O57" s="61" t="s">
        <v>29</v>
      </c>
      <c r="P57" s="61" t="s">
        <v>29</v>
      </c>
      <c r="Q57" s="61" t="s">
        <v>29</v>
      </c>
    </row>
    <row r="58" spans="1:17" x14ac:dyDescent="0.25">
      <c r="A58" s="97" t="s">
        <v>5</v>
      </c>
      <c r="B58" s="97">
        <f>B56+273</f>
        <v>293.89999999999998</v>
      </c>
      <c r="C58" s="100"/>
      <c r="D58" s="15">
        <v>18.5</v>
      </c>
      <c r="E58" s="57">
        <f t="shared" si="17"/>
        <v>5.8047353870291385</v>
      </c>
      <c r="F58" s="58">
        <f t="shared" si="18"/>
        <v>1934.9117956763798</v>
      </c>
      <c r="G58" s="59">
        <f t="shared" si="19"/>
        <v>0.1959840941542059</v>
      </c>
      <c r="H58" s="60">
        <f t="shared" si="20"/>
        <v>22.752716132635388</v>
      </c>
      <c r="I58" s="15">
        <v>15.625</v>
      </c>
      <c r="J58" s="15">
        <v>1043.68</v>
      </c>
      <c r="K58" s="52">
        <f t="shared" si="21"/>
        <v>45.617383248866481</v>
      </c>
      <c r="L58" s="15">
        <v>13.4</v>
      </c>
      <c r="M58" s="15">
        <v>0.85</v>
      </c>
      <c r="N58" s="52">
        <f t="shared" si="22"/>
        <v>69.796389049517813</v>
      </c>
      <c r="O58" s="15" t="s">
        <v>29</v>
      </c>
      <c r="P58" s="15" t="s">
        <v>29</v>
      </c>
      <c r="Q58" s="15" t="s">
        <v>29</v>
      </c>
    </row>
    <row r="59" spans="1:17" x14ac:dyDescent="0.25">
      <c r="A59" s="97" t="s">
        <v>6</v>
      </c>
      <c r="B59" s="97">
        <f>B57*100</f>
        <v>92640</v>
      </c>
      <c r="C59" s="100"/>
      <c r="D59" s="61">
        <v>18.5</v>
      </c>
      <c r="E59" s="62">
        <f t="shared" si="17"/>
        <v>5.8047353870291385</v>
      </c>
      <c r="F59" s="63">
        <f t="shared" si="18"/>
        <v>1934.9117956763798</v>
      </c>
      <c r="G59" s="64">
        <f t="shared" si="19"/>
        <v>0.1959840941542059</v>
      </c>
      <c r="H59" s="65">
        <f t="shared" si="20"/>
        <v>22.752716132635388</v>
      </c>
      <c r="I59" s="61">
        <v>15.625</v>
      </c>
      <c r="J59" s="61">
        <v>369.94</v>
      </c>
      <c r="K59" s="53">
        <f t="shared" si="21"/>
        <v>45.617383248866481</v>
      </c>
      <c r="L59" s="61">
        <v>15.15</v>
      </c>
      <c r="M59" s="61">
        <v>0.85</v>
      </c>
      <c r="N59" s="53">
        <f t="shared" si="22"/>
        <v>50.182944769870552</v>
      </c>
      <c r="O59" s="61" t="s">
        <v>29</v>
      </c>
      <c r="P59" s="61" t="s">
        <v>29</v>
      </c>
      <c r="Q59" s="61" t="s">
        <v>29</v>
      </c>
    </row>
    <row r="60" spans="1:17" x14ac:dyDescent="0.25">
      <c r="A60" s="97" t="s">
        <v>7</v>
      </c>
      <c r="B60" s="97">
        <f>B59/(B58*B55)</f>
        <v>1.0980873039075989</v>
      </c>
      <c r="C60" s="100"/>
      <c r="D60" s="15">
        <v>18.5</v>
      </c>
      <c r="E60" s="57">
        <f t="shared" si="17"/>
        <v>5.8047353870291385</v>
      </c>
      <c r="F60" s="58">
        <f t="shared" si="18"/>
        <v>1934.9117956763798</v>
      </c>
      <c r="G60" s="59">
        <f t="shared" si="19"/>
        <v>0.1959840941542059</v>
      </c>
      <c r="H60" s="60">
        <f t="shared" si="20"/>
        <v>22.752716132635388</v>
      </c>
      <c r="I60" s="15">
        <v>15.625</v>
      </c>
      <c r="J60" s="15">
        <v>1164.19</v>
      </c>
      <c r="K60" s="52">
        <f t="shared" si="21"/>
        <v>45.617383248866481</v>
      </c>
      <c r="L60" s="15">
        <v>14.4</v>
      </c>
      <c r="M60" s="15">
        <v>0.85</v>
      </c>
      <c r="N60" s="52">
        <f t="shared" si="22"/>
        <v>58.004973143301306</v>
      </c>
      <c r="O60" s="15" t="s">
        <v>29</v>
      </c>
      <c r="P60" s="15" t="s">
        <v>29</v>
      </c>
      <c r="Q60" s="15" t="s">
        <v>29</v>
      </c>
    </row>
    <row r="61" spans="1:17" x14ac:dyDescent="0.25">
      <c r="A61" s="97"/>
      <c r="B61" s="97"/>
      <c r="C61" s="102">
        <v>450</v>
      </c>
      <c r="D61" s="20">
        <v>44.6</v>
      </c>
      <c r="E61" s="88">
        <f t="shared" si="17"/>
        <v>9.0128883690775972</v>
      </c>
      <c r="F61" s="89">
        <f t="shared" si="18"/>
        <v>3004.2961230258661</v>
      </c>
      <c r="G61" s="90">
        <f t="shared" si="19"/>
        <v>0.19670165927715827</v>
      </c>
      <c r="H61" s="91">
        <f t="shared" si="20"/>
        <v>35.457001941547283</v>
      </c>
      <c r="I61" s="20">
        <v>23.437000000000001</v>
      </c>
      <c r="J61" s="20">
        <v>610.36</v>
      </c>
      <c r="K61" s="86">
        <f t="shared" si="21"/>
        <v>51.286435727897263</v>
      </c>
      <c r="L61" s="20">
        <v>18.149999999999999</v>
      </c>
      <c r="M61" s="20">
        <v>0.83</v>
      </c>
      <c r="N61" s="86">
        <f t="shared" si="22"/>
        <v>95.355382598056664</v>
      </c>
      <c r="O61" s="20" t="s">
        <v>29</v>
      </c>
      <c r="P61" s="20" t="s">
        <v>29</v>
      </c>
      <c r="Q61" s="20" t="s">
        <v>29</v>
      </c>
    </row>
    <row r="62" spans="1:17" x14ac:dyDescent="0.25">
      <c r="A62" s="98" t="s">
        <v>25</v>
      </c>
      <c r="B62" s="98"/>
      <c r="C62" s="102"/>
      <c r="D62" s="92">
        <v>44.7</v>
      </c>
      <c r="E62" s="93">
        <f t="shared" si="17"/>
        <v>9.0229868466083527</v>
      </c>
      <c r="F62" s="94">
        <f t="shared" si="18"/>
        <v>3007.6622822027848</v>
      </c>
      <c r="G62" s="95">
        <f t="shared" si="19"/>
        <v>0.19670311237299448</v>
      </c>
      <c r="H62" s="96">
        <f t="shared" si="20"/>
        <v>35.496991912569079</v>
      </c>
      <c r="I62" s="92">
        <v>15.625</v>
      </c>
      <c r="J62" s="92">
        <v>773.73</v>
      </c>
      <c r="K62" s="87">
        <f t="shared" si="21"/>
        <v>127.1807482404421</v>
      </c>
      <c r="L62" s="92">
        <v>14.4</v>
      </c>
      <c r="M62" s="92">
        <v>0.85</v>
      </c>
      <c r="N62" s="87">
        <f t="shared" si="22"/>
        <v>146.50688828172974</v>
      </c>
      <c r="O62" s="92" t="s">
        <v>29</v>
      </c>
      <c r="P62" s="92" t="s">
        <v>29</v>
      </c>
      <c r="Q62" s="92" t="s">
        <v>29</v>
      </c>
    </row>
    <row r="63" spans="1:17" x14ac:dyDescent="0.25">
      <c r="A63" s="98"/>
      <c r="B63" s="98"/>
      <c r="C63" s="102"/>
      <c r="D63" s="20">
        <v>44.6</v>
      </c>
      <c r="E63" s="88">
        <f t="shared" si="17"/>
        <v>9.0128883690775972</v>
      </c>
      <c r="F63" s="89">
        <f t="shared" si="18"/>
        <v>3004.2961230258661</v>
      </c>
      <c r="G63" s="90">
        <f t="shared" si="19"/>
        <v>0.19670165927715827</v>
      </c>
      <c r="H63" s="91">
        <f t="shared" si="20"/>
        <v>35.457001941547283</v>
      </c>
      <c r="I63" s="20">
        <v>11.71</v>
      </c>
      <c r="J63" s="20">
        <v>565.82000000000005</v>
      </c>
      <c r="K63" s="86">
        <f t="shared" si="21"/>
        <v>202.79250163575819</v>
      </c>
      <c r="L63" s="20">
        <v>4.6500000000000004</v>
      </c>
      <c r="M63" s="20">
        <v>0.44</v>
      </c>
      <c r="N63" s="86">
        <f t="shared" si="22"/>
        <v>662.51617078596303</v>
      </c>
      <c r="O63" s="20">
        <v>14.4</v>
      </c>
      <c r="P63" s="20">
        <v>0.62</v>
      </c>
      <c r="Q63" s="86">
        <f t="shared" ref="Q63:Q75" si="23">((H63-O63)/O63)*100</f>
        <v>146.22918014963392</v>
      </c>
    </row>
    <row r="64" spans="1:17" x14ac:dyDescent="0.25">
      <c r="C64" s="102"/>
      <c r="D64" s="92">
        <v>44.8</v>
      </c>
      <c r="E64" s="93">
        <f t="shared" si="17"/>
        <v>9.0330740346064076</v>
      </c>
      <c r="F64" s="94">
        <f t="shared" si="18"/>
        <v>3011.0246782021363</v>
      </c>
      <c r="G64" s="95">
        <f t="shared" si="19"/>
        <v>0.19670456060083541</v>
      </c>
      <c r="H64" s="96">
        <f t="shared" si="20"/>
        <v>35.536937177041374</v>
      </c>
      <c r="I64" s="92">
        <v>39.061999999999998</v>
      </c>
      <c r="J64" s="92">
        <v>315.66000000000003</v>
      </c>
      <c r="K64" s="87">
        <f t="shared" si="21"/>
        <v>-9.0242763375111981</v>
      </c>
      <c r="L64" s="92">
        <v>9.65</v>
      </c>
      <c r="M64" s="92">
        <v>0.48</v>
      </c>
      <c r="N64" s="87">
        <f t="shared" si="22"/>
        <v>268.25841634239765</v>
      </c>
      <c r="O64" s="92">
        <v>19.899999999999999</v>
      </c>
      <c r="P64" s="92">
        <v>0.38</v>
      </c>
      <c r="Q64" s="87">
        <f t="shared" si="23"/>
        <v>78.577573753976765</v>
      </c>
    </row>
    <row r="65" spans="1:17" x14ac:dyDescent="0.25">
      <c r="C65" s="102"/>
      <c r="D65" s="20">
        <v>45</v>
      </c>
      <c r="E65" s="88">
        <f t="shared" si="17"/>
        <v>9.053214692909183</v>
      </c>
      <c r="F65" s="89">
        <f t="shared" si="18"/>
        <v>3017.7382309697277</v>
      </c>
      <c r="G65" s="90">
        <f t="shared" si="19"/>
        <v>0.19670744256079939</v>
      </c>
      <c r="H65" s="91">
        <f t="shared" si="20"/>
        <v>35.616694183920359</v>
      </c>
      <c r="I65" s="20" t="s">
        <v>29</v>
      </c>
      <c r="J65" s="20" t="s">
        <v>29</v>
      </c>
      <c r="K65" s="88" t="s">
        <v>29</v>
      </c>
      <c r="L65" s="20" t="s">
        <v>29</v>
      </c>
      <c r="M65" s="20" t="s">
        <v>29</v>
      </c>
      <c r="N65" s="88" t="s">
        <v>29</v>
      </c>
      <c r="O65" s="20" t="s">
        <v>29</v>
      </c>
      <c r="P65" s="20" t="s">
        <v>29</v>
      </c>
      <c r="Q65" s="88" t="s">
        <v>29</v>
      </c>
    </row>
    <row r="66" spans="1:17" x14ac:dyDescent="0.25">
      <c r="C66" s="100">
        <v>600</v>
      </c>
      <c r="D66" s="15">
        <v>82.6</v>
      </c>
      <c r="E66" s="57">
        <f t="shared" si="17"/>
        <v>12.265537549836212</v>
      </c>
      <c r="F66" s="58">
        <f t="shared" si="18"/>
        <v>4088.5125166120715</v>
      </c>
      <c r="G66" s="59">
        <f t="shared" si="19"/>
        <v>0.19704596109608291</v>
      </c>
      <c r="H66" s="60">
        <f t="shared" si="20"/>
        <v>48.337492697351408</v>
      </c>
      <c r="I66" s="15">
        <v>15.625</v>
      </c>
      <c r="J66" s="15">
        <v>643.35</v>
      </c>
      <c r="K66" s="52">
        <f t="shared" si="21"/>
        <v>209.35995326304902</v>
      </c>
      <c r="L66" s="15">
        <v>2.65</v>
      </c>
      <c r="M66" s="15">
        <v>0.64</v>
      </c>
      <c r="N66" s="52">
        <f t="shared" si="22"/>
        <v>1724.0563282019402</v>
      </c>
      <c r="O66" s="15">
        <v>16.899999999999999</v>
      </c>
      <c r="P66" s="15">
        <v>0.85</v>
      </c>
      <c r="Q66" s="52">
        <f t="shared" si="23"/>
        <v>186.02066684823319</v>
      </c>
    </row>
    <row r="67" spans="1:17" x14ac:dyDescent="0.25">
      <c r="C67" s="100"/>
      <c r="D67" s="61">
        <v>82.4</v>
      </c>
      <c r="E67" s="62">
        <f t="shared" si="17"/>
        <v>12.250679231177996</v>
      </c>
      <c r="F67" s="63">
        <f t="shared" si="18"/>
        <v>4083.5597437259989</v>
      </c>
      <c r="G67" s="64">
        <f t="shared" si="19"/>
        <v>0.19704480398358495</v>
      </c>
      <c r="H67" s="65">
        <f t="shared" si="20"/>
        <v>48.278653755464859</v>
      </c>
      <c r="I67" s="61">
        <v>15.625</v>
      </c>
      <c r="J67" s="61">
        <v>1027.33</v>
      </c>
      <c r="K67" s="53">
        <f t="shared" si="21"/>
        <v>208.98338403497513</v>
      </c>
      <c r="L67" s="61">
        <v>12.5</v>
      </c>
      <c r="M67" s="61">
        <v>0.82</v>
      </c>
      <c r="N67" s="53">
        <f t="shared" si="22"/>
        <v>286.22923004371887</v>
      </c>
      <c r="O67" s="61">
        <v>40</v>
      </c>
      <c r="P67" s="61">
        <v>0.69</v>
      </c>
      <c r="Q67" s="53">
        <f t="shared" si="23"/>
        <v>20.696634388662147</v>
      </c>
    </row>
    <row r="68" spans="1:17" x14ac:dyDescent="0.25">
      <c r="C68" s="100"/>
      <c r="D68" s="15">
        <v>82.4</v>
      </c>
      <c r="E68" s="57">
        <f t="shared" si="17"/>
        <v>12.250679231177996</v>
      </c>
      <c r="F68" s="58">
        <f t="shared" si="18"/>
        <v>4083.5597437259989</v>
      </c>
      <c r="G68" s="59">
        <f t="shared" si="19"/>
        <v>0.19704480398358495</v>
      </c>
      <c r="H68" s="60">
        <f t="shared" si="20"/>
        <v>48.278653755464859</v>
      </c>
      <c r="I68" s="15">
        <v>15.625</v>
      </c>
      <c r="J68" s="15">
        <v>633.13</v>
      </c>
      <c r="K68" s="52">
        <f t="shared" si="21"/>
        <v>208.98338403497513</v>
      </c>
      <c r="L68" s="15">
        <v>12.5</v>
      </c>
      <c r="M68" s="15">
        <v>0.83</v>
      </c>
      <c r="N68" s="52">
        <f t="shared" si="22"/>
        <v>286.22923004371887</v>
      </c>
      <c r="O68" s="15">
        <v>40</v>
      </c>
      <c r="P68" s="15">
        <v>0.75</v>
      </c>
      <c r="Q68" s="52">
        <f t="shared" si="23"/>
        <v>20.696634388662147</v>
      </c>
    </row>
    <row r="69" spans="1:17" x14ac:dyDescent="0.25">
      <c r="C69" s="100"/>
      <c r="D69" s="61">
        <v>82.5</v>
      </c>
      <c r="E69" s="62">
        <f t="shared" si="17"/>
        <v>12.258110641768127</v>
      </c>
      <c r="F69" s="63">
        <f t="shared" si="18"/>
        <v>4086.0368805893763</v>
      </c>
      <c r="G69" s="64">
        <f t="shared" si="19"/>
        <v>0.19704538306579422</v>
      </c>
      <c r="H69" s="65">
        <f t="shared" si="20"/>
        <v>48.308082141401783</v>
      </c>
      <c r="I69" s="61">
        <v>7.8120000000000003</v>
      </c>
      <c r="J69" s="61">
        <v>735.93</v>
      </c>
      <c r="K69" s="53">
        <f t="shared" si="21"/>
        <v>518.38302792372997</v>
      </c>
      <c r="L69" s="61">
        <v>7.5</v>
      </c>
      <c r="M69" s="61">
        <v>0.85</v>
      </c>
      <c r="N69" s="53">
        <f t="shared" si="22"/>
        <v>544.10776188535715</v>
      </c>
      <c r="O69" s="61" t="s">
        <v>29</v>
      </c>
      <c r="P69" s="61" t="s">
        <v>29</v>
      </c>
      <c r="Q69" s="53" t="s">
        <v>29</v>
      </c>
    </row>
    <row r="70" spans="1:17" x14ac:dyDescent="0.25">
      <c r="C70" s="100"/>
      <c r="D70" s="15">
        <v>82.1</v>
      </c>
      <c r="E70" s="57">
        <f t="shared" si="17"/>
        <v>12.228357902162355</v>
      </c>
      <c r="F70" s="58">
        <f t="shared" si="18"/>
        <v>4076.1193007207853</v>
      </c>
      <c r="G70" s="59">
        <f t="shared" si="19"/>
        <v>0.1970430603934212</v>
      </c>
      <c r="H70" s="60">
        <f t="shared" si="20"/>
        <v>48.190261292562923</v>
      </c>
      <c r="I70" s="15">
        <v>39.0625</v>
      </c>
      <c r="J70" s="15">
        <v>744.2</v>
      </c>
      <c r="K70" s="52">
        <f t="shared" si="21"/>
        <v>23.367068908961084</v>
      </c>
      <c r="L70" s="15">
        <v>7.5</v>
      </c>
      <c r="M70" s="15">
        <v>0.49</v>
      </c>
      <c r="N70" s="52">
        <f t="shared" si="22"/>
        <v>542.5368172341723</v>
      </c>
      <c r="O70" s="15">
        <v>37.5</v>
      </c>
      <c r="P70" s="15">
        <v>0.8</v>
      </c>
      <c r="Q70" s="52">
        <f t="shared" si="23"/>
        <v>28.507363446834461</v>
      </c>
    </row>
    <row r="71" spans="1:17" x14ac:dyDescent="0.25">
      <c r="C71" s="102">
        <v>750</v>
      </c>
      <c r="D71" s="20">
        <v>132.19999999999999</v>
      </c>
      <c r="E71" s="88">
        <f t="shared" si="17"/>
        <v>15.517161859391447</v>
      </c>
      <c r="F71" s="89">
        <f t="shared" si="18"/>
        <v>5172.387286463817</v>
      </c>
      <c r="G71" s="90">
        <f t="shared" si="19"/>
        <v>0.19724588013542455</v>
      </c>
      <c r="H71" s="91">
        <f t="shared" si="20"/>
        <v>61.213924963190131</v>
      </c>
      <c r="I71" s="20">
        <v>35.155999999999999</v>
      </c>
      <c r="J71" s="20">
        <v>460.81</v>
      </c>
      <c r="K71" s="86">
        <f t="shared" si="21"/>
        <v>74.120846976874873</v>
      </c>
      <c r="L71" s="20">
        <v>2.5</v>
      </c>
      <c r="M71" s="20">
        <v>0.65</v>
      </c>
      <c r="N71" s="86">
        <f t="shared" si="22"/>
        <v>2348.5569985276052</v>
      </c>
      <c r="O71" s="20">
        <v>10</v>
      </c>
      <c r="P71" s="20">
        <v>0.64</v>
      </c>
      <c r="Q71" s="86">
        <f t="shared" si="23"/>
        <v>512.13924963190129</v>
      </c>
    </row>
    <row r="72" spans="1:17" x14ac:dyDescent="0.25">
      <c r="C72" s="102"/>
      <c r="D72" s="92">
        <v>132.1</v>
      </c>
      <c r="E72" s="93">
        <f t="shared" si="17"/>
        <v>15.511291928461006</v>
      </c>
      <c r="F72" s="94">
        <f t="shared" si="18"/>
        <v>5170.4306428203363</v>
      </c>
      <c r="G72" s="95">
        <f t="shared" si="19"/>
        <v>0.19724559475419784</v>
      </c>
      <c r="H72" s="96">
        <f t="shared" si="20"/>
        <v>61.190680036705579</v>
      </c>
      <c r="I72" s="92">
        <v>3.9060000000000001</v>
      </c>
      <c r="J72" s="92">
        <v>796.5</v>
      </c>
      <c r="K72" s="87">
        <f t="shared" si="21"/>
        <v>1466.5816701665535</v>
      </c>
      <c r="L72" s="92">
        <v>15</v>
      </c>
      <c r="M72" s="92">
        <v>0.85</v>
      </c>
      <c r="N72" s="87">
        <f t="shared" si="22"/>
        <v>307.93786691137058</v>
      </c>
      <c r="O72" s="92" t="s">
        <v>29</v>
      </c>
      <c r="P72" s="92" t="s">
        <v>29</v>
      </c>
      <c r="Q72" s="87" t="s">
        <v>29</v>
      </c>
    </row>
    <row r="73" spans="1:17" x14ac:dyDescent="0.25">
      <c r="C73" s="102"/>
      <c r="D73" s="20">
        <v>131.80000000000001</v>
      </c>
      <c r="E73" s="88">
        <f t="shared" si="17"/>
        <v>15.493668792384202</v>
      </c>
      <c r="F73" s="89">
        <f t="shared" si="18"/>
        <v>5164.5562641280685</v>
      </c>
      <c r="G73" s="90">
        <f t="shared" si="19"/>
        <v>0.19724473666264558</v>
      </c>
      <c r="H73" s="91">
        <f t="shared" si="20"/>
        <v>61.120892417841439</v>
      </c>
      <c r="I73" s="20">
        <v>19.530999999999999</v>
      </c>
      <c r="J73" s="20">
        <v>1178.4000000000001</v>
      </c>
      <c r="K73" s="86">
        <f t="shared" si="21"/>
        <v>212.94297484942626</v>
      </c>
      <c r="L73" s="20">
        <v>2.5</v>
      </c>
      <c r="M73" s="20">
        <v>0.85</v>
      </c>
      <c r="N73" s="86">
        <f t="shared" si="22"/>
        <v>2344.8356967136574</v>
      </c>
      <c r="O73" s="20">
        <v>17.5</v>
      </c>
      <c r="P73" s="20">
        <v>0.85</v>
      </c>
      <c r="Q73" s="86">
        <f t="shared" si="23"/>
        <v>249.26224238766537</v>
      </c>
    </row>
    <row r="74" spans="1:17" x14ac:dyDescent="0.25">
      <c r="C74" s="102"/>
      <c r="D74" s="92">
        <v>131.30000000000001</v>
      </c>
      <c r="E74" s="93">
        <f t="shared" si="17"/>
        <v>15.46425226918633</v>
      </c>
      <c r="F74" s="94">
        <f t="shared" si="18"/>
        <v>5154.7507563954441</v>
      </c>
      <c r="G74" s="95">
        <f t="shared" si="19"/>
        <v>0.19724329998008913</v>
      </c>
      <c r="H74" s="96">
        <f t="shared" si="20"/>
        <v>61.004402985977862</v>
      </c>
      <c r="I74" s="92">
        <v>23.437000000000001</v>
      </c>
      <c r="J74" s="92">
        <v>541.76</v>
      </c>
      <c r="K74" s="87">
        <f t="shared" si="21"/>
        <v>160.29100561495866</v>
      </c>
      <c r="L74" s="92">
        <v>15</v>
      </c>
      <c r="M74" s="92">
        <v>0.85</v>
      </c>
      <c r="N74" s="87">
        <f t="shared" si="22"/>
        <v>306.6960199065191</v>
      </c>
      <c r="O74" s="92" t="s">
        <v>29</v>
      </c>
      <c r="P74" s="92" t="s">
        <v>29</v>
      </c>
      <c r="Q74" s="87" t="s">
        <v>29</v>
      </c>
    </row>
    <row r="75" spans="1:17" x14ac:dyDescent="0.25">
      <c r="C75" s="102"/>
      <c r="D75" s="20">
        <v>131.69999999999999</v>
      </c>
      <c r="E75" s="88">
        <f t="shared" si="17"/>
        <v>15.48778995749513</v>
      </c>
      <c r="F75" s="89">
        <f t="shared" si="18"/>
        <v>5162.5966524983769</v>
      </c>
      <c r="G75" s="90">
        <f t="shared" si="19"/>
        <v>0.19724444998078394</v>
      </c>
      <c r="H75" s="91">
        <f t="shared" si="20"/>
        <v>61.097612231680721</v>
      </c>
      <c r="I75" s="20">
        <v>3.9060000000000001</v>
      </c>
      <c r="J75" s="20">
        <v>1059.49</v>
      </c>
      <c r="K75" s="86">
        <f t="shared" si="21"/>
        <v>1464.1989818658658</v>
      </c>
      <c r="L75" s="20">
        <v>10</v>
      </c>
      <c r="M75" s="20">
        <v>0.85</v>
      </c>
      <c r="N75" s="86">
        <f t="shared" si="22"/>
        <v>510.97612231680722</v>
      </c>
      <c r="O75" s="20">
        <v>20</v>
      </c>
      <c r="P75" s="20">
        <v>0.75</v>
      </c>
      <c r="Q75" s="86">
        <f t="shared" si="23"/>
        <v>205.48806115840361</v>
      </c>
    </row>
    <row r="76" spans="1:17" x14ac:dyDescent="0.25">
      <c r="C76" s="2"/>
      <c r="D76" s="1"/>
      <c r="E76" s="1"/>
      <c r="F76" s="1"/>
      <c r="G76" s="1"/>
      <c r="H76" s="1"/>
    </row>
    <row r="77" spans="1:17" ht="29.45" customHeight="1" x14ac:dyDescent="0.25">
      <c r="A77" s="99" t="s">
        <v>26</v>
      </c>
      <c r="B77" s="99"/>
      <c r="C77" s="99"/>
      <c r="D77" s="99"/>
      <c r="E77" s="99"/>
      <c r="F77" s="99"/>
      <c r="G77" s="99"/>
      <c r="H77" s="99"/>
      <c r="I77" s="99"/>
      <c r="J77" s="99"/>
      <c r="K77" s="99"/>
      <c r="L77" s="99"/>
      <c r="M77" s="99"/>
      <c r="N77" s="99"/>
      <c r="O77" s="99"/>
      <c r="P77" s="99"/>
      <c r="Q77" s="99"/>
    </row>
    <row r="78" spans="1:17" ht="45" x14ac:dyDescent="0.25">
      <c r="A78" s="97" t="s">
        <v>2</v>
      </c>
      <c r="B78" s="97">
        <v>287.053</v>
      </c>
      <c r="C78" s="97" t="s">
        <v>1</v>
      </c>
      <c r="D78" s="97" t="s">
        <v>8</v>
      </c>
      <c r="E78" s="97" t="s">
        <v>9</v>
      </c>
      <c r="F78" s="97" t="s">
        <v>10</v>
      </c>
      <c r="G78" s="97" t="s">
        <v>11</v>
      </c>
      <c r="H78" s="97" t="s">
        <v>12</v>
      </c>
      <c r="I78" s="17" t="s">
        <v>13</v>
      </c>
      <c r="J78" s="17" t="s">
        <v>14</v>
      </c>
      <c r="K78" s="17" t="s">
        <v>17</v>
      </c>
      <c r="L78" s="17" t="s">
        <v>15</v>
      </c>
      <c r="M78" s="17" t="s">
        <v>16</v>
      </c>
      <c r="N78" s="17" t="s">
        <v>17</v>
      </c>
      <c r="O78" s="17" t="s">
        <v>18</v>
      </c>
      <c r="P78" s="17" t="s">
        <v>16</v>
      </c>
      <c r="Q78" s="17" t="s">
        <v>17</v>
      </c>
    </row>
    <row r="79" spans="1:17" x14ac:dyDescent="0.25">
      <c r="A79" s="97" t="s">
        <v>3</v>
      </c>
      <c r="B79" s="97">
        <v>24.8</v>
      </c>
      <c r="C79" s="100">
        <v>300</v>
      </c>
      <c r="D79" s="3">
        <v>16</v>
      </c>
      <c r="E79" s="4">
        <f>((2*D79)/($B$83))^0.5</f>
        <v>5.4351669357868317</v>
      </c>
      <c r="F79" s="5">
        <f>(1.225*E79*0.09)/0.00018375</f>
        <v>3261.1001614720994</v>
      </c>
      <c r="G79" s="6">
        <f>0.198*(1-(19.7/F79))</f>
        <v>0.19680390058358735</v>
      </c>
      <c r="H79" s="7">
        <f>(G79*E79)/0.09</f>
        <v>11.885133925397698</v>
      </c>
      <c r="I79" s="8">
        <v>3.9060000000000001</v>
      </c>
      <c r="J79" s="8">
        <v>320.05</v>
      </c>
      <c r="K79" s="8">
        <f>((H79-I79)/I79)*100</f>
        <v>204.27890233993077</v>
      </c>
      <c r="L79" s="8">
        <v>14</v>
      </c>
      <c r="M79" s="8">
        <v>0.41</v>
      </c>
      <c r="N79" s="8">
        <f>((H79-L79)/L79)*100</f>
        <v>-15.1061862471593</v>
      </c>
      <c r="O79" s="8" t="s">
        <v>29</v>
      </c>
      <c r="P79" s="8" t="s">
        <v>29</v>
      </c>
      <c r="Q79" s="8" t="s">
        <v>29</v>
      </c>
    </row>
    <row r="80" spans="1:17" x14ac:dyDescent="0.25">
      <c r="A80" s="97" t="s">
        <v>4</v>
      </c>
      <c r="B80" s="97">
        <v>926</v>
      </c>
      <c r="C80" s="100"/>
      <c r="D80" s="9">
        <v>17</v>
      </c>
      <c r="E80" s="10">
        <f t="shared" ref="E80:E98" si="24">((2*D80)/($B$83))^0.5</f>
        <v>5.6024418422784468</v>
      </c>
      <c r="F80" s="11">
        <f t="shared" ref="F80:F98" si="25">(1.225*E80*0.09)/0.00018375</f>
        <v>3361.4651053670686</v>
      </c>
      <c r="G80" s="12">
        <f t="shared" ref="G80:G98" si="26">0.198*(1-(19.7/F80))</f>
        <v>0.19683961312173906</v>
      </c>
      <c r="H80" s="13">
        <f t="shared" ref="H80:H98" si="27">(G80*E80)/0.09</f>
        <v>12.253138719679251</v>
      </c>
      <c r="I80" s="14">
        <v>3.9060000000000001</v>
      </c>
      <c r="J80" s="14">
        <v>226.22</v>
      </c>
      <c r="K80" s="14">
        <f t="shared" ref="K80:K98" si="28">((H80-I80)/I80)*100</f>
        <v>213.7004280511841</v>
      </c>
      <c r="L80" s="14">
        <v>14</v>
      </c>
      <c r="M80" s="14">
        <v>0.71</v>
      </c>
      <c r="N80" s="14">
        <f t="shared" ref="N80:N98" si="29">((H80-L80)/L80)*100</f>
        <v>-12.477580573719635</v>
      </c>
      <c r="O80" s="14" t="s">
        <v>29</v>
      </c>
      <c r="P80" s="14" t="s">
        <v>29</v>
      </c>
      <c r="Q80" s="14" t="s">
        <v>29</v>
      </c>
    </row>
    <row r="81" spans="1:17" x14ac:dyDescent="0.25">
      <c r="A81" s="97" t="s">
        <v>5</v>
      </c>
      <c r="B81" s="97">
        <f>B79+273</f>
        <v>297.8</v>
      </c>
      <c r="C81" s="100"/>
      <c r="D81" s="3">
        <v>17.100000000000001</v>
      </c>
      <c r="E81" s="4">
        <f t="shared" si="24"/>
        <v>5.6188954513975879</v>
      </c>
      <c r="F81" s="5">
        <f t="shared" si="25"/>
        <v>3371.3372708385532</v>
      </c>
      <c r="G81" s="6">
        <f t="shared" si="26"/>
        <v>0.19684301104082957</v>
      </c>
      <c r="H81" s="7">
        <f t="shared" si="27"/>
        <v>12.289336659741361</v>
      </c>
      <c r="I81" s="8">
        <v>3.9060000000000001</v>
      </c>
      <c r="J81" s="8">
        <v>438.79</v>
      </c>
      <c r="K81" s="8">
        <f t="shared" si="28"/>
        <v>214.62715462727496</v>
      </c>
      <c r="L81" s="8">
        <v>14</v>
      </c>
      <c r="M81" s="8">
        <v>0.46</v>
      </c>
      <c r="N81" s="8">
        <f t="shared" si="29"/>
        <v>-12.219023858990282</v>
      </c>
      <c r="O81" s="8" t="s">
        <v>29</v>
      </c>
      <c r="P81" s="8" t="s">
        <v>29</v>
      </c>
      <c r="Q81" s="8" t="s">
        <v>29</v>
      </c>
    </row>
    <row r="82" spans="1:17" x14ac:dyDescent="0.25">
      <c r="A82" s="97" t="s">
        <v>6</v>
      </c>
      <c r="B82" s="97">
        <f>B80*100</f>
        <v>92600</v>
      </c>
      <c r="C82" s="100"/>
      <c r="D82" s="9">
        <v>17</v>
      </c>
      <c r="E82" s="10">
        <f t="shared" si="24"/>
        <v>5.6024418422784468</v>
      </c>
      <c r="F82" s="11">
        <f t="shared" si="25"/>
        <v>3361.4651053670686</v>
      </c>
      <c r="G82" s="12">
        <f t="shared" si="26"/>
        <v>0.19683961312173906</v>
      </c>
      <c r="H82" s="13">
        <f t="shared" si="27"/>
        <v>12.253138719679251</v>
      </c>
      <c r="I82" s="14">
        <v>3.9060000000000001</v>
      </c>
      <c r="J82" s="14">
        <v>330.34</v>
      </c>
      <c r="K82" s="14">
        <f t="shared" si="28"/>
        <v>213.7004280511841</v>
      </c>
      <c r="L82" s="14">
        <v>9</v>
      </c>
      <c r="M82" s="14">
        <v>0.85</v>
      </c>
      <c r="N82" s="14">
        <f t="shared" si="29"/>
        <v>36.145985774213898</v>
      </c>
      <c r="O82" s="14" t="s">
        <v>29</v>
      </c>
      <c r="P82" s="14" t="s">
        <v>29</v>
      </c>
      <c r="Q82" s="14" t="s">
        <v>29</v>
      </c>
    </row>
    <row r="83" spans="1:17" x14ac:dyDescent="0.25">
      <c r="A83" s="97" t="s">
        <v>7</v>
      </c>
      <c r="B83" s="97">
        <f>B82/(B81*B78)</f>
        <v>1.0832387895541631</v>
      </c>
      <c r="C83" s="100"/>
      <c r="D83" s="3">
        <v>17</v>
      </c>
      <c r="E83" s="4">
        <f t="shared" si="24"/>
        <v>5.6024418422784468</v>
      </c>
      <c r="F83" s="5">
        <f t="shared" si="25"/>
        <v>3361.4651053670686</v>
      </c>
      <c r="G83" s="6">
        <f t="shared" si="26"/>
        <v>0.19683961312173906</v>
      </c>
      <c r="H83" s="7">
        <f t="shared" si="27"/>
        <v>12.253138719679251</v>
      </c>
      <c r="I83" s="8">
        <v>3.0960000000000001</v>
      </c>
      <c r="J83" s="8">
        <v>347.44</v>
      </c>
      <c r="K83" s="8">
        <f t="shared" si="28"/>
        <v>295.77321445992413</v>
      </c>
      <c r="L83" s="8">
        <v>14</v>
      </c>
      <c r="M83" s="8">
        <v>0.44</v>
      </c>
      <c r="N83" s="8">
        <f t="shared" si="29"/>
        <v>-12.477580573719635</v>
      </c>
      <c r="O83" s="8" t="s">
        <v>29</v>
      </c>
      <c r="P83" s="8" t="s">
        <v>29</v>
      </c>
      <c r="Q83" s="8" t="s">
        <v>29</v>
      </c>
    </row>
    <row r="84" spans="1:17" x14ac:dyDescent="0.25">
      <c r="A84" s="97"/>
      <c r="B84" s="97"/>
      <c r="C84" s="101">
        <v>450</v>
      </c>
      <c r="D84" s="27">
        <v>41.5</v>
      </c>
      <c r="E84" s="28">
        <f t="shared" si="24"/>
        <v>8.7534034246137011</v>
      </c>
      <c r="F84" s="29">
        <f t="shared" si="25"/>
        <v>5252.0420547682215</v>
      </c>
      <c r="G84" s="30">
        <f t="shared" si="26"/>
        <v>0.19725731744732344</v>
      </c>
      <c r="H84" s="31">
        <f t="shared" si="27"/>
        <v>19.185254200816811</v>
      </c>
      <c r="I84" s="32">
        <v>15.625</v>
      </c>
      <c r="J84" s="32">
        <v>1095</v>
      </c>
      <c r="K84" s="32">
        <f t="shared" si="28"/>
        <v>22.78562688522759</v>
      </c>
      <c r="L84" s="32">
        <v>9</v>
      </c>
      <c r="M84" s="32">
        <v>0.85</v>
      </c>
      <c r="N84" s="32">
        <f t="shared" si="29"/>
        <v>113.16949112018679</v>
      </c>
      <c r="O84" s="32">
        <v>14</v>
      </c>
      <c r="P84" s="32">
        <v>0.85</v>
      </c>
      <c r="Q84" s="32">
        <f>((H84-O84)/O84)*100</f>
        <v>37.037530005834363</v>
      </c>
    </row>
    <row r="85" spans="1:17" x14ac:dyDescent="0.25">
      <c r="A85" s="98" t="s">
        <v>27</v>
      </c>
      <c r="B85" s="98"/>
      <c r="C85" s="101"/>
      <c r="D85" s="21">
        <v>41.8</v>
      </c>
      <c r="E85" s="22">
        <f t="shared" si="24"/>
        <v>8.7849852593451434</v>
      </c>
      <c r="F85" s="23">
        <f t="shared" si="25"/>
        <v>5270.9911556070856</v>
      </c>
      <c r="G85" s="24">
        <f t="shared" si="26"/>
        <v>0.19725998737526801</v>
      </c>
      <c r="H85" s="25">
        <f t="shared" si="27"/>
        <v>19.254734237225982</v>
      </c>
      <c r="I85" s="26">
        <v>15.625</v>
      </c>
      <c r="J85" s="26">
        <v>790.48</v>
      </c>
      <c r="K85" s="26">
        <f t="shared" si="28"/>
        <v>23.230299118246283</v>
      </c>
      <c r="L85" s="26">
        <v>9</v>
      </c>
      <c r="M85" s="26">
        <v>0.56000000000000005</v>
      </c>
      <c r="N85" s="26">
        <f t="shared" si="29"/>
        <v>113.94149152473314</v>
      </c>
      <c r="O85" s="26">
        <v>18</v>
      </c>
      <c r="P85" s="26">
        <v>0.69</v>
      </c>
      <c r="Q85" s="26">
        <f t="shared" ref="Q85:Q98" si="30">((H85-O85)/O85)*100</f>
        <v>6.9707457623665663</v>
      </c>
    </row>
    <row r="86" spans="1:17" x14ac:dyDescent="0.25">
      <c r="A86" s="98"/>
      <c r="B86" s="98"/>
      <c r="C86" s="101"/>
      <c r="D86" s="27">
        <v>41.7</v>
      </c>
      <c r="E86" s="28">
        <f t="shared" si="24"/>
        <v>8.7744706113410214</v>
      </c>
      <c r="F86" s="29">
        <f t="shared" si="25"/>
        <v>5264.6823668046136</v>
      </c>
      <c r="G86" s="30">
        <f t="shared" si="26"/>
        <v>0.19725910060128329</v>
      </c>
      <c r="H86" s="31">
        <f t="shared" si="27"/>
        <v>19.231602011616914</v>
      </c>
      <c r="I86" s="32">
        <v>19.530999999999999</v>
      </c>
      <c r="J86" s="32">
        <v>643.04999999999995</v>
      </c>
      <c r="K86" s="32">
        <f t="shared" si="28"/>
        <v>-1.5329373221191165</v>
      </c>
      <c r="L86" s="32">
        <v>10</v>
      </c>
      <c r="M86" s="32">
        <v>0.85</v>
      </c>
      <c r="N86" s="32">
        <f t="shared" si="29"/>
        <v>92.316020116169142</v>
      </c>
      <c r="O86" s="32" t="s">
        <v>29</v>
      </c>
      <c r="P86" s="32" t="s">
        <v>29</v>
      </c>
      <c r="Q86" s="32" t="s">
        <v>29</v>
      </c>
    </row>
    <row r="87" spans="1:17" x14ac:dyDescent="0.25">
      <c r="C87" s="101"/>
      <c r="D87" s="21">
        <v>41.6</v>
      </c>
      <c r="E87" s="22">
        <f t="shared" si="24"/>
        <v>8.7639433482686933</v>
      </c>
      <c r="F87" s="23">
        <f t="shared" si="25"/>
        <v>5258.3660089612158</v>
      </c>
      <c r="G87" s="24">
        <f t="shared" si="26"/>
        <v>0.19725821063171475</v>
      </c>
      <c r="H87" s="25">
        <f t="shared" si="27"/>
        <v>19.208442032857793</v>
      </c>
      <c r="I87" s="26">
        <v>15.625</v>
      </c>
      <c r="J87" s="26">
        <v>842.16</v>
      </c>
      <c r="K87" s="26">
        <f t="shared" si="28"/>
        <v>22.934029010289876</v>
      </c>
      <c r="L87" s="26">
        <v>12</v>
      </c>
      <c r="M87" s="26">
        <v>0.85</v>
      </c>
      <c r="N87" s="26">
        <f t="shared" si="29"/>
        <v>60.070350273814945</v>
      </c>
      <c r="O87" s="26" t="s">
        <v>29</v>
      </c>
      <c r="P87" s="26" t="s">
        <v>29</v>
      </c>
      <c r="Q87" s="26" t="s">
        <v>29</v>
      </c>
    </row>
    <row r="88" spans="1:17" x14ac:dyDescent="0.25">
      <c r="C88" s="101"/>
      <c r="D88" s="27">
        <v>41.6</v>
      </c>
      <c r="E88" s="28">
        <f t="shared" si="24"/>
        <v>8.7639433482686933</v>
      </c>
      <c r="F88" s="29">
        <f t="shared" si="25"/>
        <v>5258.3660089612158</v>
      </c>
      <c r="G88" s="30">
        <f t="shared" si="26"/>
        <v>0.19725821063171475</v>
      </c>
      <c r="H88" s="31">
        <f t="shared" si="27"/>
        <v>19.208442032857793</v>
      </c>
      <c r="I88" s="32">
        <v>11.718</v>
      </c>
      <c r="J88" s="32">
        <v>624.79</v>
      </c>
      <c r="K88" s="32">
        <f t="shared" si="28"/>
        <v>63.922529722288722</v>
      </c>
      <c r="L88" s="32">
        <v>12</v>
      </c>
      <c r="M88" s="32">
        <v>0.69</v>
      </c>
      <c r="N88" s="32">
        <f t="shared" si="29"/>
        <v>60.070350273814945</v>
      </c>
      <c r="O88" s="32" t="s">
        <v>29</v>
      </c>
      <c r="P88" s="32" t="s">
        <v>29</v>
      </c>
      <c r="Q88" s="32" t="s">
        <v>29</v>
      </c>
    </row>
    <row r="89" spans="1:17" x14ac:dyDescent="0.25">
      <c r="C89" s="100">
        <v>600</v>
      </c>
      <c r="D89" s="3">
        <v>76.7</v>
      </c>
      <c r="E89" s="4">
        <f t="shared" si="24"/>
        <v>11.900099103694632</v>
      </c>
      <c r="F89" s="5">
        <f t="shared" si="25"/>
        <v>7140.05946221678</v>
      </c>
      <c r="G89" s="6">
        <f t="shared" si="26"/>
        <v>0.19745370202858381</v>
      </c>
      <c r="H89" s="7">
        <f t="shared" si="27"/>
        <v>26.107984694794858</v>
      </c>
      <c r="I89" s="8">
        <v>23.437000000000001</v>
      </c>
      <c r="J89" s="8">
        <v>7369.3</v>
      </c>
      <c r="K89" s="8">
        <f t="shared" si="28"/>
        <v>11.396444488607147</v>
      </c>
      <c r="L89" s="8">
        <v>53</v>
      </c>
      <c r="M89" s="8">
        <v>0.85</v>
      </c>
      <c r="N89" s="8">
        <f t="shared" si="29"/>
        <v>-50.739651519254977</v>
      </c>
      <c r="O89" s="8">
        <v>120</v>
      </c>
      <c r="P89" s="8">
        <v>0.85</v>
      </c>
      <c r="Q89" s="8">
        <f t="shared" si="30"/>
        <v>-78.243346087670957</v>
      </c>
    </row>
    <row r="90" spans="1:17" x14ac:dyDescent="0.25">
      <c r="C90" s="100"/>
      <c r="D90" s="9">
        <v>77.2</v>
      </c>
      <c r="E90" s="10">
        <f t="shared" si="24"/>
        <v>11.938823902121799</v>
      </c>
      <c r="F90" s="11">
        <f t="shared" si="25"/>
        <v>7163.2943412730792</v>
      </c>
      <c r="G90" s="12">
        <f t="shared" si="26"/>
        <v>0.19745547400202088</v>
      </c>
      <c r="H90" s="13">
        <f t="shared" si="27"/>
        <v>26.193179251334627</v>
      </c>
      <c r="I90" s="14">
        <v>23.437000000000001</v>
      </c>
      <c r="J90" s="14">
        <v>7448.27</v>
      </c>
      <c r="K90" s="14">
        <f t="shared" si="28"/>
        <v>11.759949017940118</v>
      </c>
      <c r="L90" s="14">
        <v>53</v>
      </c>
      <c r="M90" s="14">
        <v>0.85</v>
      </c>
      <c r="N90" s="14">
        <f t="shared" si="29"/>
        <v>-50.578907072953541</v>
      </c>
      <c r="O90" s="14">
        <v>120</v>
      </c>
      <c r="P90" s="14">
        <v>0.85</v>
      </c>
      <c r="Q90" s="14">
        <f t="shared" si="30"/>
        <v>-78.172350623887809</v>
      </c>
    </row>
    <row r="91" spans="1:17" x14ac:dyDescent="0.25">
      <c r="C91" s="100"/>
      <c r="D91" s="3">
        <v>77.2</v>
      </c>
      <c r="E91" s="4">
        <f t="shared" si="24"/>
        <v>11.938823902121799</v>
      </c>
      <c r="F91" s="5">
        <f t="shared" si="25"/>
        <v>7163.2943412730792</v>
      </c>
      <c r="G91" s="6">
        <f t="shared" si="26"/>
        <v>0.19745547400202088</v>
      </c>
      <c r="H91" s="7">
        <f t="shared" si="27"/>
        <v>26.193179251334627</v>
      </c>
      <c r="I91" s="8">
        <v>23.437000000000001</v>
      </c>
      <c r="J91" s="8">
        <v>6350.92</v>
      </c>
      <c r="K91" s="8">
        <f t="shared" si="28"/>
        <v>11.759949017940118</v>
      </c>
      <c r="L91" s="8">
        <v>0</v>
      </c>
      <c r="M91" s="8">
        <v>0.6</v>
      </c>
      <c r="N91" s="8" t="e">
        <f t="shared" si="29"/>
        <v>#DIV/0!</v>
      </c>
      <c r="O91" s="8">
        <v>53</v>
      </c>
      <c r="P91" s="8">
        <v>0.85</v>
      </c>
      <c r="Q91" s="8">
        <f t="shared" si="30"/>
        <v>-50.578907072953541</v>
      </c>
    </row>
    <row r="92" spans="1:17" x14ac:dyDescent="0.25">
      <c r="C92" s="100"/>
      <c r="D92" s="9">
        <v>77</v>
      </c>
      <c r="E92" s="10">
        <f t="shared" si="24"/>
        <v>11.923349075265152</v>
      </c>
      <c r="F92" s="11">
        <f t="shared" si="25"/>
        <v>7154.0094451590921</v>
      </c>
      <c r="G92" s="12">
        <f t="shared" si="26"/>
        <v>0.19745476728401032</v>
      </c>
      <c r="H92" s="13">
        <f t="shared" si="27"/>
        <v>26.159134632250005</v>
      </c>
      <c r="I92" s="14">
        <v>23.437000000000001</v>
      </c>
      <c r="J92" s="14">
        <v>7219.42</v>
      </c>
      <c r="K92" s="14">
        <f t="shared" si="28"/>
        <v>11.614688877629407</v>
      </c>
      <c r="L92" s="14">
        <v>10</v>
      </c>
      <c r="M92" s="14">
        <v>0.43</v>
      </c>
      <c r="N92" s="14">
        <f t="shared" si="29"/>
        <v>161.59134632250004</v>
      </c>
      <c r="O92" s="14">
        <v>53</v>
      </c>
      <c r="P92" s="14">
        <v>0.85</v>
      </c>
      <c r="Q92" s="14">
        <f t="shared" si="30"/>
        <v>-50.643142203301871</v>
      </c>
    </row>
    <row r="93" spans="1:17" x14ac:dyDescent="0.25">
      <c r="C93" s="100"/>
      <c r="D93" s="3">
        <v>77</v>
      </c>
      <c r="E93" s="4">
        <f t="shared" si="24"/>
        <v>11.923349075265152</v>
      </c>
      <c r="F93" s="5">
        <f t="shared" si="25"/>
        <v>7154.0094451590921</v>
      </c>
      <c r="G93" s="6">
        <f t="shared" si="26"/>
        <v>0.19745476728401032</v>
      </c>
      <c r="H93" s="7">
        <f t="shared" si="27"/>
        <v>26.159134632250005</v>
      </c>
      <c r="I93" s="8" t="s">
        <v>29</v>
      </c>
      <c r="J93" s="8" t="s">
        <v>29</v>
      </c>
      <c r="K93" s="8" t="s">
        <v>29</v>
      </c>
      <c r="L93" s="8" t="s">
        <v>29</v>
      </c>
      <c r="M93" s="8" t="s">
        <v>29</v>
      </c>
      <c r="N93" s="8" t="s">
        <v>29</v>
      </c>
      <c r="O93" s="8" t="s">
        <v>29</v>
      </c>
      <c r="P93" s="8" t="s">
        <v>29</v>
      </c>
      <c r="Q93" s="8" t="s">
        <v>29</v>
      </c>
    </row>
    <row r="94" spans="1:17" x14ac:dyDescent="0.25">
      <c r="C94" s="101">
        <v>750</v>
      </c>
      <c r="D94" s="27">
        <v>124.8</v>
      </c>
      <c r="E94" s="28">
        <f t="shared" si="24"/>
        <v>15.179595153856681</v>
      </c>
      <c r="F94" s="29">
        <f t="shared" si="25"/>
        <v>9107.7570923140083</v>
      </c>
      <c r="G94" s="30">
        <f t="shared" si="26"/>
        <v>0.19757172770853854</v>
      </c>
      <c r="H94" s="31">
        <f t="shared" si="27"/>
        <v>33.322876005151372</v>
      </c>
      <c r="I94" s="32">
        <v>23.437000000000001</v>
      </c>
      <c r="J94" s="32">
        <v>7518.98</v>
      </c>
      <c r="K94" s="32">
        <f t="shared" si="28"/>
        <v>42.180637475578656</v>
      </c>
      <c r="L94" s="32">
        <v>53</v>
      </c>
      <c r="M94" s="32">
        <v>0.85</v>
      </c>
      <c r="N94" s="32">
        <f t="shared" si="29"/>
        <v>-37.126649046884204</v>
      </c>
      <c r="O94" s="32">
        <v>120</v>
      </c>
      <c r="P94" s="32">
        <v>0.85</v>
      </c>
      <c r="Q94" s="32">
        <f t="shared" si="30"/>
        <v>-72.230936662373864</v>
      </c>
    </row>
    <row r="95" spans="1:17" x14ac:dyDescent="0.25">
      <c r="C95" s="101"/>
      <c r="D95" s="21">
        <v>124.8</v>
      </c>
      <c r="E95" s="22">
        <f t="shared" si="24"/>
        <v>15.179595153856681</v>
      </c>
      <c r="F95" s="23">
        <f t="shared" si="25"/>
        <v>9107.7570923140083</v>
      </c>
      <c r="G95" s="24">
        <f t="shared" si="26"/>
        <v>0.19757172770853854</v>
      </c>
      <c r="H95" s="25">
        <f t="shared" si="27"/>
        <v>33.322876005151372</v>
      </c>
      <c r="I95" s="26">
        <v>23.437000000000001</v>
      </c>
      <c r="J95" s="26">
        <v>7509.68</v>
      </c>
      <c r="K95" s="26">
        <f t="shared" si="28"/>
        <v>42.180637475578656</v>
      </c>
      <c r="L95" s="26">
        <v>53</v>
      </c>
      <c r="M95" s="26">
        <v>0.85</v>
      </c>
      <c r="N95" s="26">
        <f t="shared" si="29"/>
        <v>-37.126649046884204</v>
      </c>
      <c r="O95" s="26">
        <v>120</v>
      </c>
      <c r="P95" s="26">
        <v>0.85</v>
      </c>
      <c r="Q95" s="26">
        <f t="shared" si="30"/>
        <v>-72.230936662373864</v>
      </c>
    </row>
    <row r="96" spans="1:17" x14ac:dyDescent="0.25">
      <c r="C96" s="101"/>
      <c r="D96" s="27">
        <v>125</v>
      </c>
      <c r="E96" s="28">
        <f t="shared" si="24"/>
        <v>15.191753421848237</v>
      </c>
      <c r="F96" s="29">
        <f t="shared" si="25"/>
        <v>9115.0520531089423</v>
      </c>
      <c r="G96" s="30">
        <f t="shared" si="26"/>
        <v>0.19757207046352857</v>
      </c>
      <c r="H96" s="31">
        <f t="shared" si="27"/>
        <v>33.34962419473279</v>
      </c>
      <c r="I96" s="32">
        <v>23.437000000000001</v>
      </c>
      <c r="J96" s="32">
        <v>7465.43</v>
      </c>
      <c r="K96" s="32">
        <f t="shared" si="28"/>
        <v>42.294765519190975</v>
      </c>
      <c r="L96" s="32">
        <v>53</v>
      </c>
      <c r="M96" s="32">
        <v>0.85</v>
      </c>
      <c r="N96" s="32">
        <f t="shared" si="29"/>
        <v>-37.076180764655113</v>
      </c>
      <c r="O96" s="32">
        <v>120</v>
      </c>
      <c r="P96" s="32">
        <v>0.85</v>
      </c>
      <c r="Q96" s="32">
        <f t="shared" si="30"/>
        <v>-72.208646504389336</v>
      </c>
    </row>
    <row r="97" spans="3:17" x14ac:dyDescent="0.25">
      <c r="C97" s="101"/>
      <c r="D97" s="21">
        <v>124.7</v>
      </c>
      <c r="E97" s="22">
        <f t="shared" si="24"/>
        <v>15.173512366534158</v>
      </c>
      <c r="F97" s="23">
        <f t="shared" si="25"/>
        <v>9104.1074199204941</v>
      </c>
      <c r="G97" s="24">
        <f t="shared" si="26"/>
        <v>0.19757155602190446</v>
      </c>
      <c r="H97" s="25">
        <f t="shared" si="27"/>
        <v>33.309493873041824</v>
      </c>
      <c r="I97" s="26">
        <v>23.437000000000001</v>
      </c>
      <c r="J97" s="26">
        <v>7512.2</v>
      </c>
      <c r="K97" s="26">
        <f t="shared" si="28"/>
        <v>42.123539160480526</v>
      </c>
      <c r="L97" s="26">
        <v>10</v>
      </c>
      <c r="M97" s="26">
        <v>0.63</v>
      </c>
      <c r="N97" s="26">
        <f t="shared" si="29"/>
        <v>233.09493873041825</v>
      </c>
      <c r="O97" s="26">
        <v>53</v>
      </c>
      <c r="P97" s="26">
        <v>0.85</v>
      </c>
      <c r="Q97" s="26">
        <f t="shared" si="30"/>
        <v>-37.151898352751275</v>
      </c>
    </row>
    <row r="98" spans="3:17" x14ac:dyDescent="0.25">
      <c r="C98" s="101"/>
      <c r="D98" s="27">
        <v>124.6</v>
      </c>
      <c r="E98" s="28">
        <f t="shared" si="24"/>
        <v>15.167427139753823</v>
      </c>
      <c r="F98" s="29">
        <f t="shared" si="25"/>
        <v>9100.4562838522943</v>
      </c>
      <c r="G98" s="30">
        <f t="shared" si="26"/>
        <v>0.19757138412862649</v>
      </c>
      <c r="H98" s="31">
        <f t="shared" si="27"/>
        <v>33.296106374125074</v>
      </c>
      <c r="I98" s="32">
        <v>23.437000000000001</v>
      </c>
      <c r="J98" s="32">
        <v>7545.12</v>
      </c>
      <c r="K98" s="32">
        <f t="shared" si="28"/>
        <v>42.066417946516502</v>
      </c>
      <c r="L98" s="32">
        <v>53</v>
      </c>
      <c r="M98" s="32">
        <v>0.85</v>
      </c>
      <c r="N98" s="32">
        <f t="shared" si="29"/>
        <v>-37.177157784669674</v>
      </c>
      <c r="O98" s="32">
        <v>121</v>
      </c>
      <c r="P98" s="32">
        <v>0.85</v>
      </c>
      <c r="Q98" s="32">
        <f t="shared" si="30"/>
        <v>-72.482556715599117</v>
      </c>
    </row>
    <row r="99" spans="3:17" x14ac:dyDescent="0.25">
      <c r="C99" s="2"/>
      <c r="D99" s="1"/>
      <c r="E99" s="1"/>
      <c r="F99" s="1"/>
      <c r="G99" s="1"/>
      <c r="H99" s="1"/>
    </row>
    <row r="100" spans="3:17" x14ac:dyDescent="0.25">
      <c r="C100" s="2"/>
      <c r="D100" s="1"/>
      <c r="E100" s="1"/>
      <c r="F100" s="1"/>
      <c r="G100" s="1"/>
      <c r="H100" s="1"/>
    </row>
    <row r="101" spans="3:17" x14ac:dyDescent="0.25">
      <c r="C101" s="2"/>
      <c r="D101" s="1"/>
      <c r="E101" s="1"/>
      <c r="F101" s="1"/>
      <c r="G101" s="1"/>
      <c r="H101" s="1"/>
    </row>
    <row r="102" spans="3:17" x14ac:dyDescent="0.25">
      <c r="C102" s="2"/>
      <c r="D102" s="1"/>
      <c r="E102" s="1"/>
      <c r="F102" s="1"/>
      <c r="G102" s="1"/>
      <c r="H102" s="1"/>
    </row>
    <row r="103" spans="3:17" x14ac:dyDescent="0.25">
      <c r="C103" s="2"/>
      <c r="D103" s="1"/>
      <c r="E103" s="1"/>
      <c r="F103" s="1"/>
      <c r="G103" s="1"/>
      <c r="H103" s="1"/>
    </row>
    <row r="104" spans="3:17" x14ac:dyDescent="0.25">
      <c r="C104" s="2"/>
      <c r="D104" s="1"/>
      <c r="E104" s="1"/>
      <c r="F104" s="1"/>
      <c r="G104" s="1"/>
      <c r="H104" s="1"/>
    </row>
    <row r="105" spans="3:17" x14ac:dyDescent="0.25">
      <c r="C105" s="2"/>
      <c r="D105" s="1"/>
      <c r="E105" s="1"/>
      <c r="F105" s="1"/>
      <c r="G105" s="1"/>
      <c r="H105" s="1"/>
    </row>
    <row r="106" spans="3:17" x14ac:dyDescent="0.25">
      <c r="C106" s="2"/>
      <c r="D106" s="1"/>
      <c r="E106" s="1"/>
      <c r="F106" s="1"/>
      <c r="G106" s="1"/>
      <c r="H106" s="1"/>
    </row>
    <row r="107" spans="3:17" x14ac:dyDescent="0.25">
      <c r="C107" s="2"/>
      <c r="D107" s="1"/>
      <c r="E107" s="1"/>
      <c r="F107" s="1"/>
      <c r="G107" s="1"/>
      <c r="H107" s="1"/>
    </row>
    <row r="108" spans="3:17" x14ac:dyDescent="0.25">
      <c r="C108" s="2"/>
      <c r="D108" s="1"/>
      <c r="E108" s="1"/>
      <c r="F108" s="1"/>
      <c r="G108" s="1"/>
      <c r="H108" s="1"/>
    </row>
    <row r="109" spans="3:17" x14ac:dyDescent="0.25">
      <c r="C109" s="2"/>
      <c r="D109" s="1"/>
      <c r="E109" s="1"/>
      <c r="F109" s="1"/>
      <c r="G109" s="1"/>
      <c r="H109" s="1"/>
    </row>
    <row r="110" spans="3:17" x14ac:dyDescent="0.25">
      <c r="C110" s="2"/>
      <c r="D110" s="1"/>
      <c r="E110" s="1"/>
      <c r="F110" s="1"/>
      <c r="G110" s="1"/>
      <c r="H110" s="1"/>
    </row>
    <row r="111" spans="3:17" x14ac:dyDescent="0.25">
      <c r="C111" s="2"/>
      <c r="D111" s="1"/>
      <c r="E111" s="1"/>
      <c r="F111" s="1"/>
      <c r="G111" s="1"/>
      <c r="H111" s="1"/>
    </row>
    <row r="112" spans="3:17" x14ac:dyDescent="0.25">
      <c r="C112" s="2"/>
      <c r="D112" s="1"/>
      <c r="E112" s="1"/>
      <c r="F112" s="1"/>
      <c r="G112" s="1"/>
      <c r="H112" s="1"/>
    </row>
    <row r="113" spans="3:8" x14ac:dyDescent="0.25">
      <c r="C113" s="2"/>
      <c r="D113" s="1"/>
      <c r="E113" s="1"/>
      <c r="F113" s="1"/>
      <c r="G113" s="1"/>
      <c r="H113" s="1"/>
    </row>
  </sheetData>
  <mergeCells count="22">
    <mergeCell ref="A3:Q3"/>
    <mergeCell ref="A17:Q17"/>
    <mergeCell ref="A31:Q31"/>
    <mergeCell ref="A11:B12"/>
    <mergeCell ref="A25:B26"/>
    <mergeCell ref="A39:B40"/>
    <mergeCell ref="A54:Q54"/>
    <mergeCell ref="C56:C60"/>
    <mergeCell ref="C33:C37"/>
    <mergeCell ref="C38:C42"/>
    <mergeCell ref="C43:C47"/>
    <mergeCell ref="C48:C52"/>
    <mergeCell ref="C94:C98"/>
    <mergeCell ref="C89:C93"/>
    <mergeCell ref="C71:C75"/>
    <mergeCell ref="C66:C70"/>
    <mergeCell ref="C61:C65"/>
    <mergeCell ref="A62:B63"/>
    <mergeCell ref="A77:Q77"/>
    <mergeCell ref="C79:C83"/>
    <mergeCell ref="C84:C88"/>
    <mergeCell ref="A85:B8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</dc:creator>
  <cp:lastModifiedBy>janh duque</cp:lastModifiedBy>
  <dcterms:created xsi:type="dcterms:W3CDTF">2019-09-14T18:24:16Z</dcterms:created>
  <dcterms:modified xsi:type="dcterms:W3CDTF">2020-06-03T19:33:42Z</dcterms:modified>
</cp:coreProperties>
</file>