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ngerlist\Desktop\LEIDER\PASANTIA\ANEXOS\ANEXOS\13.4 OTROS DOCUMENTOS\"/>
    </mc:Choice>
  </mc:AlternateContent>
  <bookViews>
    <workbookView xWindow="0" yWindow="0" windowWidth="23040" windowHeight="9384"/>
  </bookViews>
  <sheets>
    <sheet name="6.3 CONTROL PROGRAMACIÓN" sheetId="1" r:id="rId1"/>
  </sheets>
  <externalReferences>
    <externalReference r:id="rId2"/>
  </externalReferences>
  <definedNames>
    <definedName name="_xlnm.Print_Area" localSheetId="0">'6.3 CONTROL PROGRAMACIÓN'!$A$1:$R$300</definedName>
    <definedName name="_xlnm.Print_Titles" localSheetId="0">'6.3 CONTROL PROGRAMACIÓN'!$1:$15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H285" i="1" l="1"/>
  <c r="I285" i="1"/>
  <c r="J285" i="1"/>
  <c r="K285" i="1"/>
  <c r="L285" i="1"/>
  <c r="M285" i="1"/>
  <c r="H260" i="1"/>
  <c r="I260" i="1"/>
  <c r="J260" i="1"/>
  <c r="K260" i="1"/>
  <c r="L260" i="1"/>
  <c r="M260" i="1"/>
  <c r="H231" i="1"/>
  <c r="I231" i="1"/>
  <c r="J231" i="1"/>
  <c r="K231" i="1"/>
  <c r="L231" i="1"/>
  <c r="M231" i="1"/>
  <c r="H205" i="1"/>
  <c r="I205" i="1"/>
  <c r="J205" i="1"/>
  <c r="K205" i="1"/>
  <c r="L205" i="1"/>
  <c r="M205" i="1"/>
  <c r="H191" i="1"/>
  <c r="I191" i="1"/>
  <c r="J191" i="1"/>
  <c r="K191" i="1"/>
  <c r="L191" i="1"/>
  <c r="M191" i="1"/>
  <c r="H175" i="1"/>
  <c r="I175" i="1"/>
  <c r="J175" i="1"/>
  <c r="K175" i="1"/>
  <c r="L175" i="1"/>
  <c r="M175" i="1"/>
  <c r="H157" i="1"/>
  <c r="I157" i="1"/>
  <c r="J157" i="1"/>
  <c r="K157" i="1"/>
  <c r="L157" i="1"/>
  <c r="M157" i="1"/>
  <c r="H148" i="1"/>
  <c r="I148" i="1"/>
  <c r="J148" i="1"/>
  <c r="K148" i="1"/>
  <c r="L148" i="1"/>
  <c r="M148" i="1"/>
  <c r="H110" i="1"/>
  <c r="I110" i="1"/>
  <c r="J110" i="1"/>
  <c r="K110" i="1"/>
  <c r="L110" i="1"/>
  <c r="M110" i="1"/>
  <c r="H58" i="1"/>
  <c r="I58" i="1"/>
  <c r="J58" i="1"/>
  <c r="K58" i="1"/>
  <c r="L58" i="1"/>
  <c r="M58" i="1"/>
  <c r="H38" i="1"/>
  <c r="I38" i="1"/>
  <c r="J38" i="1"/>
  <c r="K38" i="1"/>
  <c r="L38" i="1"/>
  <c r="M38" i="1"/>
  <c r="H16" i="1"/>
  <c r="I16" i="1"/>
  <c r="K16" i="1"/>
  <c r="L16" i="1"/>
  <c r="M16" i="1"/>
  <c r="N285" i="1"/>
  <c r="N260" i="1"/>
  <c r="N231" i="1"/>
  <c r="N205" i="1"/>
  <c r="N191" i="1"/>
  <c r="N175" i="1"/>
  <c r="N157" i="1"/>
  <c r="N148" i="1"/>
  <c r="N110" i="1"/>
  <c r="N58" i="1"/>
  <c r="N38" i="1"/>
  <c r="N16" i="1"/>
  <c r="J298" i="1" l="1"/>
  <c r="N298" i="1"/>
  <c r="M298" i="1"/>
  <c r="K298" i="1"/>
  <c r="L298" i="1"/>
  <c r="I298" i="1"/>
  <c r="H298" i="1"/>
  <c r="S296" i="1"/>
  <c r="R296" i="1"/>
  <c r="N296" i="1"/>
  <c r="D296" i="1"/>
  <c r="O296" i="1" s="1"/>
  <c r="A296" i="1"/>
  <c r="S295" i="1"/>
  <c r="R295" i="1"/>
  <c r="N295" i="1"/>
  <c r="D295" i="1"/>
  <c r="E295" i="1" s="1"/>
  <c r="A295" i="1"/>
  <c r="A294" i="1"/>
  <c r="S293" i="1"/>
  <c r="R293" i="1"/>
  <c r="N293" i="1"/>
  <c r="D293" i="1"/>
  <c r="O293" i="1" s="1"/>
  <c r="P293" i="1" s="1"/>
  <c r="Q293" i="1" s="1"/>
  <c r="A293" i="1"/>
  <c r="S292" i="1"/>
  <c r="R292" i="1"/>
  <c r="N292" i="1"/>
  <c r="D292" i="1"/>
  <c r="O292" i="1" s="1"/>
  <c r="A292" i="1"/>
  <c r="S291" i="1"/>
  <c r="R291" i="1"/>
  <c r="N291" i="1"/>
  <c r="E291" i="1"/>
  <c r="D291" i="1"/>
  <c r="O291" i="1" s="1"/>
  <c r="P291" i="1" s="1"/>
  <c r="Q291" i="1" s="1"/>
  <c r="A291" i="1"/>
  <c r="A290" i="1"/>
  <c r="S289" i="1"/>
  <c r="R289" i="1"/>
  <c r="N289" i="1"/>
  <c r="D289" i="1"/>
  <c r="O289" i="1" s="1"/>
  <c r="A289" i="1"/>
  <c r="A288" i="1"/>
  <c r="S287" i="1"/>
  <c r="R287" i="1"/>
  <c r="N287" i="1"/>
  <c r="D287" i="1"/>
  <c r="A287" i="1"/>
  <c r="A286" i="1"/>
  <c r="A285" i="1"/>
  <c r="S284" i="1"/>
  <c r="R284" i="1"/>
  <c r="N284" i="1"/>
  <c r="D284" i="1"/>
  <c r="A284" i="1"/>
  <c r="A283" i="1"/>
  <c r="S282" i="1"/>
  <c r="R282" i="1"/>
  <c r="N282" i="1"/>
  <c r="D282" i="1"/>
  <c r="E282" i="1" s="1"/>
  <c r="A282" i="1"/>
  <c r="S281" i="1"/>
  <c r="R281" i="1"/>
  <c r="N281" i="1"/>
  <c r="D281" i="1"/>
  <c r="O281" i="1" s="1"/>
  <c r="A281" i="1"/>
  <c r="S280" i="1"/>
  <c r="R280" i="1"/>
  <c r="N280" i="1"/>
  <c r="O280" i="1" s="1"/>
  <c r="P280" i="1" s="1"/>
  <c r="Q280" i="1" s="1"/>
  <c r="E280" i="1"/>
  <c r="D280" i="1"/>
  <c r="G280" i="1" s="1"/>
  <c r="A280" i="1"/>
  <c r="A279" i="1"/>
  <c r="S278" i="1"/>
  <c r="R278" i="1"/>
  <c r="N278" i="1"/>
  <c r="E278" i="1"/>
  <c r="D278" i="1"/>
  <c r="O278" i="1" s="1"/>
  <c r="P278" i="1" s="1"/>
  <c r="Q278" i="1" s="1"/>
  <c r="A278" i="1"/>
  <c r="S277" i="1"/>
  <c r="R277" i="1"/>
  <c r="N277" i="1"/>
  <c r="D277" i="1"/>
  <c r="A277" i="1"/>
  <c r="S276" i="1"/>
  <c r="R276" i="1"/>
  <c r="N276" i="1"/>
  <c r="E276" i="1"/>
  <c r="D276" i="1"/>
  <c r="O276" i="1" s="1"/>
  <c r="P276" i="1" s="1"/>
  <c r="Q276" i="1" s="1"/>
  <c r="A276" i="1"/>
  <c r="A275" i="1"/>
  <c r="S274" i="1"/>
  <c r="R274" i="1"/>
  <c r="O274" i="1"/>
  <c r="N274" i="1"/>
  <c r="E274" i="1"/>
  <c r="D274" i="1"/>
  <c r="A274" i="1"/>
  <c r="S273" i="1"/>
  <c r="R273" i="1"/>
  <c r="N273" i="1"/>
  <c r="D273" i="1"/>
  <c r="E273" i="1" s="1"/>
  <c r="A273" i="1"/>
  <c r="S272" i="1"/>
  <c r="R272" i="1"/>
  <c r="O272" i="1"/>
  <c r="N272" i="1"/>
  <c r="E272" i="1"/>
  <c r="D272" i="1"/>
  <c r="A272" i="1"/>
  <c r="S271" i="1"/>
  <c r="R271" i="1"/>
  <c r="N271" i="1"/>
  <c r="D271" i="1"/>
  <c r="E271" i="1" s="1"/>
  <c r="A271" i="1"/>
  <c r="S270" i="1"/>
  <c r="R270" i="1"/>
  <c r="O270" i="1"/>
  <c r="N270" i="1"/>
  <c r="E270" i="1"/>
  <c r="D270" i="1"/>
  <c r="A270" i="1"/>
  <c r="S269" i="1"/>
  <c r="R269" i="1"/>
  <c r="N269" i="1"/>
  <c r="D269" i="1"/>
  <c r="E269" i="1" s="1"/>
  <c r="A269" i="1"/>
  <c r="S268" i="1"/>
  <c r="R268" i="1"/>
  <c r="O268" i="1"/>
  <c r="N268" i="1"/>
  <c r="E268" i="1"/>
  <c r="D268" i="1"/>
  <c r="A268" i="1"/>
  <c r="S267" i="1"/>
  <c r="R267" i="1"/>
  <c r="N267" i="1"/>
  <c r="D267" i="1"/>
  <c r="E267" i="1" s="1"/>
  <c r="A267" i="1"/>
  <c r="A266" i="1"/>
  <c r="S265" i="1"/>
  <c r="R265" i="1"/>
  <c r="N265" i="1"/>
  <c r="D265" i="1"/>
  <c r="O265" i="1" s="1"/>
  <c r="P265" i="1" s="1"/>
  <c r="Q265" i="1" s="1"/>
  <c r="A265" i="1"/>
  <c r="S264" i="1"/>
  <c r="R264" i="1"/>
  <c r="N264" i="1"/>
  <c r="O264" i="1" s="1"/>
  <c r="D264" i="1"/>
  <c r="A264" i="1"/>
  <c r="A263" i="1"/>
  <c r="S262" i="1"/>
  <c r="R262" i="1"/>
  <c r="N262" i="1"/>
  <c r="D262" i="1"/>
  <c r="E262" i="1" s="1"/>
  <c r="A262" i="1"/>
  <c r="A261" i="1"/>
  <c r="A260" i="1"/>
  <c r="S259" i="1"/>
  <c r="F259" i="1" s="1"/>
  <c r="R259" i="1"/>
  <c r="N259" i="1"/>
  <c r="D259" i="1"/>
  <c r="A259" i="1"/>
  <c r="S258" i="1"/>
  <c r="F258" i="1" s="1"/>
  <c r="E258" i="1" s="1"/>
  <c r="R258" i="1"/>
  <c r="N258" i="1"/>
  <c r="D258" i="1"/>
  <c r="O258" i="1" s="1"/>
  <c r="A258" i="1"/>
  <c r="S257" i="1"/>
  <c r="R257" i="1"/>
  <c r="O257" i="1"/>
  <c r="N257" i="1"/>
  <c r="F257" i="1"/>
  <c r="E257" i="1" s="1"/>
  <c r="D257" i="1"/>
  <c r="P257" i="1" s="1"/>
  <c r="A257" i="1"/>
  <c r="S256" i="1"/>
  <c r="F256" i="1" s="1"/>
  <c r="R256" i="1"/>
  <c r="N256" i="1"/>
  <c r="D256" i="1"/>
  <c r="A256" i="1"/>
  <c r="S255" i="1"/>
  <c r="F255" i="1" s="1"/>
  <c r="R255" i="1"/>
  <c r="N255" i="1"/>
  <c r="D255" i="1"/>
  <c r="A255" i="1"/>
  <c r="S254" i="1"/>
  <c r="F254" i="1" s="1"/>
  <c r="E254" i="1" s="1"/>
  <c r="R254" i="1"/>
  <c r="N254" i="1"/>
  <c r="D254" i="1"/>
  <c r="A254" i="1"/>
  <c r="S253" i="1"/>
  <c r="F253" i="1" s="1"/>
  <c r="R253" i="1"/>
  <c r="N253" i="1"/>
  <c r="D253" i="1"/>
  <c r="O253" i="1" s="1"/>
  <c r="P253" i="1" s="1"/>
  <c r="A253" i="1"/>
  <c r="A252" i="1"/>
  <c r="S251" i="1"/>
  <c r="F251" i="1" s="1"/>
  <c r="R251" i="1"/>
  <c r="N251" i="1"/>
  <c r="D251" i="1"/>
  <c r="A251" i="1"/>
  <c r="S250" i="1"/>
  <c r="F250" i="1" s="1"/>
  <c r="R250" i="1"/>
  <c r="N250" i="1"/>
  <c r="D250" i="1"/>
  <c r="A250" i="1"/>
  <c r="A249" i="1"/>
  <c r="S248" i="1"/>
  <c r="F248" i="1" s="1"/>
  <c r="R248" i="1"/>
  <c r="N248" i="1"/>
  <c r="D248" i="1"/>
  <c r="A248" i="1"/>
  <c r="S247" i="1"/>
  <c r="F247" i="1" s="1"/>
  <c r="R247" i="1"/>
  <c r="N247" i="1"/>
  <c r="D247" i="1"/>
  <c r="A247" i="1"/>
  <c r="S246" i="1"/>
  <c r="F246" i="1" s="1"/>
  <c r="R246" i="1"/>
  <c r="N246" i="1"/>
  <c r="D246" i="1"/>
  <c r="A246" i="1"/>
  <c r="S245" i="1"/>
  <c r="F245" i="1" s="1"/>
  <c r="R245" i="1"/>
  <c r="N245" i="1"/>
  <c r="D245" i="1"/>
  <c r="O245" i="1" s="1"/>
  <c r="P245" i="1" s="1"/>
  <c r="A245" i="1"/>
  <c r="S244" i="1"/>
  <c r="F244" i="1" s="1"/>
  <c r="E244" i="1" s="1"/>
  <c r="R244" i="1"/>
  <c r="N244" i="1"/>
  <c r="O244" i="1" s="1"/>
  <c r="D244" i="1"/>
  <c r="A244" i="1"/>
  <c r="S243" i="1"/>
  <c r="F243" i="1" s="1"/>
  <c r="E243" i="1" s="1"/>
  <c r="R243" i="1"/>
  <c r="N243" i="1"/>
  <c r="D243" i="1"/>
  <c r="A243" i="1"/>
  <c r="A242" i="1"/>
  <c r="S240" i="1"/>
  <c r="R240" i="1"/>
  <c r="N240" i="1"/>
  <c r="O240" i="1" s="1"/>
  <c r="P240" i="1" s="1"/>
  <c r="Q240" i="1" s="1"/>
  <c r="E240" i="1"/>
  <c r="D240" i="1"/>
  <c r="G240" i="1" s="1"/>
  <c r="A240" i="1"/>
  <c r="S239" i="1"/>
  <c r="R239" i="1"/>
  <c r="N239" i="1"/>
  <c r="D239" i="1"/>
  <c r="O239" i="1" s="1"/>
  <c r="A239" i="1"/>
  <c r="S238" i="1"/>
  <c r="R238" i="1"/>
  <c r="N238" i="1"/>
  <c r="D238" i="1"/>
  <c r="E238" i="1" s="1"/>
  <c r="A238" i="1"/>
  <c r="S237" i="1"/>
  <c r="R237" i="1"/>
  <c r="N237" i="1"/>
  <c r="D237" i="1"/>
  <c r="O237" i="1" s="1"/>
  <c r="A237" i="1"/>
  <c r="S236" i="1"/>
  <c r="R236" i="1"/>
  <c r="N236" i="1"/>
  <c r="O236" i="1" s="1"/>
  <c r="P236" i="1" s="1"/>
  <c r="Q236" i="1" s="1"/>
  <c r="E236" i="1"/>
  <c r="D236" i="1"/>
  <c r="G236" i="1" s="1"/>
  <c r="A236" i="1"/>
  <c r="S235" i="1"/>
  <c r="R235" i="1"/>
  <c r="N235" i="1"/>
  <c r="D235" i="1"/>
  <c r="O235" i="1" s="1"/>
  <c r="A235" i="1"/>
  <c r="A234" i="1"/>
  <c r="S233" i="1"/>
  <c r="R233" i="1"/>
  <c r="N233" i="1"/>
  <c r="D233" i="1"/>
  <c r="O233" i="1" s="1"/>
  <c r="A233" i="1"/>
  <c r="A232" i="1"/>
  <c r="A231" i="1"/>
  <c r="S230" i="1"/>
  <c r="R230" i="1"/>
  <c r="N230" i="1"/>
  <c r="D230" i="1"/>
  <c r="O230" i="1" s="1"/>
  <c r="A230" i="1"/>
  <c r="A229" i="1"/>
  <c r="S228" i="1"/>
  <c r="R228" i="1"/>
  <c r="N228" i="1"/>
  <c r="D228" i="1"/>
  <c r="E228" i="1" s="1"/>
  <c r="A228" i="1"/>
  <c r="S227" i="1"/>
  <c r="R227" i="1"/>
  <c r="N227" i="1"/>
  <c r="D227" i="1"/>
  <c r="O227" i="1" s="1"/>
  <c r="A227" i="1"/>
  <c r="A226" i="1"/>
  <c r="S225" i="1"/>
  <c r="R225" i="1"/>
  <c r="N225" i="1"/>
  <c r="D225" i="1"/>
  <c r="O225" i="1" s="1"/>
  <c r="A225" i="1"/>
  <c r="S224" i="1"/>
  <c r="R224" i="1"/>
  <c r="N224" i="1"/>
  <c r="D224" i="1"/>
  <c r="O224" i="1" s="1"/>
  <c r="P224" i="1" s="1"/>
  <c r="Q224" i="1" s="1"/>
  <c r="A224" i="1"/>
  <c r="S223" i="1"/>
  <c r="R223" i="1"/>
  <c r="N223" i="1"/>
  <c r="D223" i="1"/>
  <c r="G223" i="1" s="1"/>
  <c r="A223" i="1"/>
  <c r="S222" i="1"/>
  <c r="R222" i="1"/>
  <c r="N222" i="1"/>
  <c r="D222" i="1"/>
  <c r="A222" i="1"/>
  <c r="S221" i="1"/>
  <c r="R221" i="1"/>
  <c r="N221" i="1"/>
  <c r="D221" i="1"/>
  <c r="A221" i="1"/>
  <c r="S220" i="1"/>
  <c r="R220" i="1"/>
  <c r="N220" i="1"/>
  <c r="E220" i="1"/>
  <c r="D220" i="1"/>
  <c r="O220" i="1" s="1"/>
  <c r="P220" i="1" s="1"/>
  <c r="Q220" i="1" s="1"/>
  <c r="A220" i="1"/>
  <c r="S219" i="1"/>
  <c r="R219" i="1"/>
  <c r="N219" i="1"/>
  <c r="G219" i="1"/>
  <c r="D219" i="1"/>
  <c r="A219" i="1"/>
  <c r="A218" i="1"/>
  <c r="S217" i="1"/>
  <c r="R217" i="1"/>
  <c r="N217" i="1"/>
  <c r="D217" i="1"/>
  <c r="E217" i="1" s="1"/>
  <c r="A217" i="1"/>
  <c r="S216" i="1"/>
  <c r="R216" i="1"/>
  <c r="N216" i="1"/>
  <c r="D216" i="1"/>
  <c r="A216" i="1"/>
  <c r="S215" i="1"/>
  <c r="R215" i="1"/>
  <c r="N215" i="1"/>
  <c r="D215" i="1"/>
  <c r="A215" i="1"/>
  <c r="S214" i="1"/>
  <c r="R214" i="1"/>
  <c r="N214" i="1"/>
  <c r="O214" i="1" s="1"/>
  <c r="P214" i="1" s="1"/>
  <c r="E214" i="1"/>
  <c r="D214" i="1"/>
  <c r="G214" i="1" s="1"/>
  <c r="A214" i="1"/>
  <c r="S213" i="1"/>
  <c r="R213" i="1"/>
  <c r="N213" i="1"/>
  <c r="D213" i="1"/>
  <c r="A213" i="1"/>
  <c r="A212" i="1"/>
  <c r="S211" i="1"/>
  <c r="R211" i="1"/>
  <c r="N211" i="1"/>
  <c r="D211" i="1"/>
  <c r="A211" i="1"/>
  <c r="A210" i="1"/>
  <c r="S209" i="1"/>
  <c r="R209" i="1"/>
  <c r="N209" i="1"/>
  <c r="D209" i="1"/>
  <c r="E209" i="1" s="1"/>
  <c r="A209" i="1"/>
  <c r="A208" i="1"/>
  <c r="S207" i="1"/>
  <c r="R207" i="1"/>
  <c r="N207" i="1"/>
  <c r="D207" i="1"/>
  <c r="O207" i="1" s="1"/>
  <c r="P207" i="1" s="1"/>
  <c r="Q207" i="1" s="1"/>
  <c r="A207" i="1"/>
  <c r="A206" i="1"/>
  <c r="A205" i="1"/>
  <c r="S204" i="1"/>
  <c r="R204" i="1"/>
  <c r="N204" i="1"/>
  <c r="E204" i="1"/>
  <c r="D204" i="1"/>
  <c r="O204" i="1" s="1"/>
  <c r="P204" i="1" s="1"/>
  <c r="Q204" i="1" s="1"/>
  <c r="A204" i="1"/>
  <c r="S203" i="1"/>
  <c r="F203" i="1" s="1"/>
  <c r="R203" i="1"/>
  <c r="N203" i="1"/>
  <c r="D203" i="1"/>
  <c r="A203" i="1"/>
  <c r="S202" i="1"/>
  <c r="F202" i="1" s="1"/>
  <c r="R202" i="1"/>
  <c r="N202" i="1"/>
  <c r="D202" i="1"/>
  <c r="A202" i="1"/>
  <c r="S201" i="1"/>
  <c r="F201" i="1" s="1"/>
  <c r="R201" i="1"/>
  <c r="N201" i="1"/>
  <c r="D201" i="1"/>
  <c r="O201" i="1" s="1"/>
  <c r="A201" i="1"/>
  <c r="S200" i="1"/>
  <c r="F200" i="1" s="1"/>
  <c r="R200" i="1"/>
  <c r="O200" i="1"/>
  <c r="P200" i="1" s="1"/>
  <c r="N200" i="1"/>
  <c r="E200" i="1"/>
  <c r="D200" i="1"/>
  <c r="A200" i="1"/>
  <c r="S199" i="1"/>
  <c r="Q199" i="1"/>
  <c r="N199" i="1"/>
  <c r="O199" i="1" s="1"/>
  <c r="P199" i="1" s="1"/>
  <c r="G199" i="1"/>
  <c r="A199" i="1"/>
  <c r="S198" i="1"/>
  <c r="O198" i="1"/>
  <c r="P198" i="1" s="1"/>
  <c r="Q198" i="1" s="1"/>
  <c r="N198" i="1"/>
  <c r="G198" i="1"/>
  <c r="A198" i="1"/>
  <c r="S197" i="1"/>
  <c r="O197" i="1"/>
  <c r="P197" i="1" s="1"/>
  <c r="Q197" i="1" s="1"/>
  <c r="N197" i="1"/>
  <c r="G197" i="1"/>
  <c r="A197" i="1"/>
  <c r="A196" i="1"/>
  <c r="S195" i="1"/>
  <c r="R195" i="1"/>
  <c r="P195" i="1"/>
  <c r="N195" i="1"/>
  <c r="E195" i="1"/>
  <c r="D195" i="1"/>
  <c r="O195" i="1" s="1"/>
  <c r="A195" i="1"/>
  <c r="A194" i="1"/>
  <c r="S193" i="1"/>
  <c r="R193" i="1"/>
  <c r="N193" i="1"/>
  <c r="D193" i="1"/>
  <c r="O193" i="1" s="1"/>
  <c r="A193" i="1"/>
  <c r="A192" i="1"/>
  <c r="A191" i="1"/>
  <c r="S190" i="1"/>
  <c r="R190" i="1"/>
  <c r="N190" i="1"/>
  <c r="D190" i="1"/>
  <c r="O190" i="1" s="1"/>
  <c r="A190" i="1"/>
  <c r="S189" i="1"/>
  <c r="F189" i="1" s="1"/>
  <c r="R189" i="1"/>
  <c r="N189" i="1"/>
  <c r="D189" i="1"/>
  <c r="A189" i="1"/>
  <c r="A188" i="1"/>
  <c r="S187" i="1"/>
  <c r="R187" i="1"/>
  <c r="N187" i="1"/>
  <c r="O187" i="1" s="1"/>
  <c r="P187" i="1" s="1"/>
  <c r="Q187" i="1" s="1"/>
  <c r="D187" i="1"/>
  <c r="G187" i="1" s="1"/>
  <c r="A187" i="1"/>
  <c r="S186" i="1"/>
  <c r="R186" i="1"/>
  <c r="N186" i="1"/>
  <c r="D186" i="1"/>
  <c r="A186" i="1"/>
  <c r="S185" i="1"/>
  <c r="R185" i="1"/>
  <c r="N185" i="1"/>
  <c r="D185" i="1"/>
  <c r="E185" i="1" s="1"/>
  <c r="A185" i="1"/>
  <c r="S184" i="1"/>
  <c r="R184" i="1"/>
  <c r="N184" i="1"/>
  <c r="D184" i="1"/>
  <c r="O184" i="1" s="1"/>
  <c r="A184" i="1"/>
  <c r="A183" i="1"/>
  <c r="S182" i="1"/>
  <c r="R182" i="1"/>
  <c r="N182" i="1"/>
  <c r="G182" i="1"/>
  <c r="D182" i="1"/>
  <c r="A182" i="1"/>
  <c r="S181" i="1"/>
  <c r="R181" i="1"/>
  <c r="N181" i="1"/>
  <c r="D181" i="1"/>
  <c r="O181" i="1" s="1"/>
  <c r="P181" i="1" s="1"/>
  <c r="A181" i="1"/>
  <c r="S180" i="1"/>
  <c r="R180" i="1"/>
  <c r="N180" i="1"/>
  <c r="G180" i="1"/>
  <c r="D180" i="1"/>
  <c r="A180" i="1"/>
  <c r="S179" i="1"/>
  <c r="R179" i="1"/>
  <c r="N179" i="1"/>
  <c r="D179" i="1"/>
  <c r="O179" i="1" s="1"/>
  <c r="P179" i="1" s="1"/>
  <c r="A179" i="1"/>
  <c r="A178" i="1"/>
  <c r="S177" i="1"/>
  <c r="R177" i="1"/>
  <c r="N177" i="1"/>
  <c r="D177" i="1"/>
  <c r="A177" i="1"/>
  <c r="A176" i="1"/>
  <c r="A175" i="1"/>
  <c r="S174" i="1"/>
  <c r="R174" i="1"/>
  <c r="N174" i="1"/>
  <c r="D174" i="1"/>
  <c r="A174" i="1"/>
  <c r="S173" i="1"/>
  <c r="R173" i="1"/>
  <c r="N173" i="1"/>
  <c r="D173" i="1"/>
  <c r="E173" i="1" s="1"/>
  <c r="A173" i="1"/>
  <c r="S172" i="1"/>
  <c r="R172" i="1"/>
  <c r="N172" i="1"/>
  <c r="D172" i="1"/>
  <c r="O172" i="1" s="1"/>
  <c r="A172" i="1"/>
  <c r="A171" i="1"/>
  <c r="S170" i="1"/>
  <c r="R170" i="1"/>
  <c r="N170" i="1"/>
  <c r="D170" i="1"/>
  <c r="G170" i="1" s="1"/>
  <c r="A170" i="1"/>
  <c r="S169" i="1"/>
  <c r="R169" i="1"/>
  <c r="N169" i="1"/>
  <c r="D169" i="1"/>
  <c r="O169" i="1" s="1"/>
  <c r="P169" i="1" s="1"/>
  <c r="A169" i="1"/>
  <c r="S168" i="1"/>
  <c r="R168" i="1"/>
  <c r="N168" i="1"/>
  <c r="D168" i="1"/>
  <c r="G168" i="1" s="1"/>
  <c r="A168" i="1"/>
  <c r="S167" i="1"/>
  <c r="R167" i="1"/>
  <c r="N167" i="1"/>
  <c r="E167" i="1"/>
  <c r="D167" i="1"/>
  <c r="O167" i="1" s="1"/>
  <c r="P167" i="1" s="1"/>
  <c r="A167" i="1"/>
  <c r="S166" i="1"/>
  <c r="R166" i="1"/>
  <c r="N166" i="1"/>
  <c r="D166" i="1"/>
  <c r="G166" i="1" s="1"/>
  <c r="A166" i="1"/>
  <c r="A165" i="1"/>
  <c r="S164" i="1"/>
  <c r="R164" i="1"/>
  <c r="N164" i="1"/>
  <c r="D164" i="1"/>
  <c r="E164" i="1" s="1"/>
  <c r="A164" i="1"/>
  <c r="S163" i="1"/>
  <c r="N163" i="1"/>
  <c r="O163" i="1" s="1"/>
  <c r="P163" i="1" s="1"/>
  <c r="Q163" i="1" s="1"/>
  <c r="G163" i="1"/>
  <c r="A163" i="1"/>
  <c r="S162" i="1"/>
  <c r="N162" i="1"/>
  <c r="O162" i="1" s="1"/>
  <c r="P162" i="1" s="1"/>
  <c r="Q162" i="1" s="1"/>
  <c r="G162" i="1"/>
  <c r="A162" i="1"/>
  <c r="S161" i="1"/>
  <c r="R161" i="1"/>
  <c r="N161" i="1"/>
  <c r="D161" i="1"/>
  <c r="E161" i="1" s="1"/>
  <c r="A161" i="1"/>
  <c r="A160" i="1"/>
  <c r="S159" i="1"/>
  <c r="R159" i="1"/>
  <c r="N159" i="1"/>
  <c r="E159" i="1"/>
  <c r="D159" i="1"/>
  <c r="O159" i="1" s="1"/>
  <c r="P159" i="1" s="1"/>
  <c r="A159" i="1"/>
  <c r="A158" i="1"/>
  <c r="A157" i="1"/>
  <c r="S156" i="1"/>
  <c r="R156" i="1"/>
  <c r="N156" i="1"/>
  <c r="D156" i="1"/>
  <c r="O156" i="1" s="1"/>
  <c r="A156" i="1"/>
  <c r="S155" i="1"/>
  <c r="R155" i="1"/>
  <c r="N155" i="1"/>
  <c r="D155" i="1"/>
  <c r="O155" i="1" s="1"/>
  <c r="A155" i="1"/>
  <c r="A154" i="1"/>
  <c r="S153" i="1"/>
  <c r="R153" i="1"/>
  <c r="N153" i="1"/>
  <c r="D153" i="1"/>
  <c r="E153" i="1" s="1"/>
  <c r="A153" i="1"/>
  <c r="S152" i="1"/>
  <c r="R152" i="1"/>
  <c r="N152" i="1"/>
  <c r="E152" i="1"/>
  <c r="D152" i="1"/>
  <c r="A152" i="1"/>
  <c r="A151" i="1"/>
  <c r="S150" i="1"/>
  <c r="R150" i="1"/>
  <c r="N150" i="1"/>
  <c r="D150" i="1"/>
  <c r="G150" i="1" s="1"/>
  <c r="A150" i="1"/>
  <c r="A149" i="1"/>
  <c r="A148" i="1"/>
  <c r="S147" i="1"/>
  <c r="R147" i="1"/>
  <c r="N147" i="1"/>
  <c r="D147" i="1"/>
  <c r="G147" i="1" s="1"/>
  <c r="A147" i="1"/>
  <c r="S146" i="1"/>
  <c r="R146" i="1"/>
  <c r="D146" i="1"/>
  <c r="O146" i="1" s="1"/>
  <c r="A146" i="1"/>
  <c r="S145" i="1"/>
  <c r="R145" i="1"/>
  <c r="N145" i="1"/>
  <c r="O145" i="1" s="1"/>
  <c r="P145" i="1" s="1"/>
  <c r="Q145" i="1" s="1"/>
  <c r="D145" i="1"/>
  <c r="G145" i="1" s="1"/>
  <c r="A145" i="1"/>
  <c r="S144" i="1"/>
  <c r="R144" i="1"/>
  <c r="N144" i="1"/>
  <c r="D144" i="1"/>
  <c r="A144" i="1"/>
  <c r="S143" i="1"/>
  <c r="R143" i="1"/>
  <c r="E143" i="1"/>
  <c r="D143" i="1"/>
  <c r="G143" i="1" s="1"/>
  <c r="A143" i="1"/>
  <c r="S142" i="1"/>
  <c r="R142" i="1"/>
  <c r="N142" i="1"/>
  <c r="D142" i="1"/>
  <c r="O142" i="1" s="1"/>
  <c r="A142" i="1"/>
  <c r="S141" i="1"/>
  <c r="R141" i="1"/>
  <c r="D141" i="1"/>
  <c r="O141" i="1" s="1"/>
  <c r="P141" i="1" s="1"/>
  <c r="Q141" i="1" s="1"/>
  <c r="A141" i="1"/>
  <c r="S140" i="1"/>
  <c r="R140" i="1"/>
  <c r="D140" i="1"/>
  <c r="A140" i="1"/>
  <c r="S139" i="1"/>
  <c r="R139" i="1"/>
  <c r="O139" i="1"/>
  <c r="P139" i="1" s="1"/>
  <c r="Q139" i="1" s="1"/>
  <c r="D139" i="1"/>
  <c r="G139" i="1" s="1"/>
  <c r="A139" i="1"/>
  <c r="S138" i="1"/>
  <c r="R138" i="1"/>
  <c r="D138" i="1"/>
  <c r="O138" i="1" s="1"/>
  <c r="A138" i="1"/>
  <c r="A137" i="1"/>
  <c r="S136" i="1"/>
  <c r="R136" i="1"/>
  <c r="N136" i="1"/>
  <c r="D136" i="1"/>
  <c r="A136" i="1"/>
  <c r="S135" i="1"/>
  <c r="R135" i="1"/>
  <c r="D135" i="1"/>
  <c r="O135" i="1" s="1"/>
  <c r="P135" i="1" s="1"/>
  <c r="Q135" i="1" s="1"/>
  <c r="A135" i="1"/>
  <c r="S134" i="1"/>
  <c r="R134" i="1"/>
  <c r="N134" i="1"/>
  <c r="O134" i="1" s="1"/>
  <c r="D134" i="1"/>
  <c r="A134" i="1"/>
  <c r="S133" i="1"/>
  <c r="R133" i="1"/>
  <c r="N133" i="1"/>
  <c r="D133" i="1"/>
  <c r="O133" i="1" s="1"/>
  <c r="P133" i="1" s="1"/>
  <c r="Q133" i="1" s="1"/>
  <c r="A133" i="1"/>
  <c r="S132" i="1"/>
  <c r="R132" i="1"/>
  <c r="N132" i="1"/>
  <c r="O132" i="1" s="1"/>
  <c r="D132" i="1"/>
  <c r="A132" i="1"/>
  <c r="S131" i="1"/>
  <c r="R131" i="1"/>
  <c r="N131" i="1"/>
  <c r="D131" i="1"/>
  <c r="O131" i="1" s="1"/>
  <c r="P131" i="1" s="1"/>
  <c r="Q131" i="1" s="1"/>
  <c r="A131" i="1"/>
  <c r="S130" i="1"/>
  <c r="R130" i="1"/>
  <c r="N130" i="1"/>
  <c r="O130" i="1" s="1"/>
  <c r="D130" i="1"/>
  <c r="A130" i="1"/>
  <c r="S129" i="1"/>
  <c r="R129" i="1"/>
  <c r="N129" i="1"/>
  <c r="D129" i="1"/>
  <c r="O129" i="1" s="1"/>
  <c r="P129" i="1" s="1"/>
  <c r="Q129" i="1" s="1"/>
  <c r="A129" i="1"/>
  <c r="S128" i="1"/>
  <c r="R128" i="1"/>
  <c r="N128" i="1"/>
  <c r="O128" i="1" s="1"/>
  <c r="D128" i="1"/>
  <c r="A128" i="1"/>
  <c r="S127" i="1"/>
  <c r="R127" i="1"/>
  <c r="N127" i="1"/>
  <c r="D127" i="1"/>
  <c r="O127" i="1" s="1"/>
  <c r="P127" i="1" s="1"/>
  <c r="Q127" i="1" s="1"/>
  <c r="A127" i="1"/>
  <c r="S126" i="1"/>
  <c r="R126" i="1"/>
  <c r="N126" i="1"/>
  <c r="O126" i="1" s="1"/>
  <c r="D126" i="1"/>
  <c r="A126" i="1"/>
  <c r="S125" i="1"/>
  <c r="R125" i="1"/>
  <c r="N125" i="1"/>
  <c r="D125" i="1"/>
  <c r="O125" i="1" s="1"/>
  <c r="P125" i="1" s="1"/>
  <c r="Q125" i="1" s="1"/>
  <c r="A125" i="1"/>
  <c r="S124" i="1"/>
  <c r="R124" i="1"/>
  <c r="N124" i="1"/>
  <c r="O124" i="1" s="1"/>
  <c r="D124" i="1"/>
  <c r="A124" i="1"/>
  <c r="A123" i="1"/>
  <c r="S122" i="1"/>
  <c r="R122" i="1"/>
  <c r="N122" i="1"/>
  <c r="D122" i="1"/>
  <c r="G122" i="1" s="1"/>
  <c r="A122" i="1"/>
  <c r="S121" i="1"/>
  <c r="R121" i="1"/>
  <c r="N121" i="1"/>
  <c r="D121" i="1"/>
  <c r="A121" i="1"/>
  <c r="S120" i="1"/>
  <c r="R120" i="1"/>
  <c r="N120" i="1"/>
  <c r="D120" i="1"/>
  <c r="E120" i="1" s="1"/>
  <c r="A120" i="1"/>
  <c r="S119" i="1"/>
  <c r="R119" i="1"/>
  <c r="N119" i="1"/>
  <c r="D119" i="1"/>
  <c r="O119" i="1" s="1"/>
  <c r="A119" i="1"/>
  <c r="S118" i="1"/>
  <c r="R118" i="1"/>
  <c r="N118" i="1"/>
  <c r="E118" i="1"/>
  <c r="D118" i="1"/>
  <c r="G118" i="1" s="1"/>
  <c r="A118" i="1"/>
  <c r="S117" i="1"/>
  <c r="R117" i="1"/>
  <c r="N117" i="1"/>
  <c r="D117" i="1"/>
  <c r="O117" i="1" s="1"/>
  <c r="A117" i="1"/>
  <c r="S116" i="1"/>
  <c r="R116" i="1"/>
  <c r="N116" i="1"/>
  <c r="D116" i="1"/>
  <c r="E116" i="1" s="1"/>
  <c r="A116" i="1"/>
  <c r="S115" i="1"/>
  <c r="R115" i="1"/>
  <c r="N115" i="1"/>
  <c r="D115" i="1"/>
  <c r="O115" i="1" s="1"/>
  <c r="A115" i="1"/>
  <c r="S114" i="1"/>
  <c r="R114" i="1"/>
  <c r="N114" i="1"/>
  <c r="D114" i="1"/>
  <c r="G114" i="1" s="1"/>
  <c r="A114" i="1"/>
  <c r="A113" i="1"/>
  <c r="S112" i="1"/>
  <c r="R112" i="1"/>
  <c r="N112" i="1"/>
  <c r="E112" i="1"/>
  <c r="D112" i="1"/>
  <c r="O112" i="1" s="1"/>
  <c r="P112" i="1" s="1"/>
  <c r="Q112" i="1" s="1"/>
  <c r="A112" i="1"/>
  <c r="A111" i="1"/>
  <c r="A110" i="1"/>
  <c r="S109" i="1"/>
  <c r="R109" i="1"/>
  <c r="N109" i="1"/>
  <c r="D109" i="1"/>
  <c r="O109" i="1" s="1"/>
  <c r="P109" i="1" s="1"/>
  <c r="Q109" i="1" s="1"/>
  <c r="A109" i="1"/>
  <c r="S108" i="1"/>
  <c r="R108" i="1"/>
  <c r="N108" i="1"/>
  <c r="D108" i="1"/>
  <c r="A108" i="1"/>
  <c r="S107" i="1"/>
  <c r="O107" i="1"/>
  <c r="P107" i="1" s="1"/>
  <c r="Q107" i="1" s="1"/>
  <c r="N107" i="1"/>
  <c r="A107" i="1"/>
  <c r="S106" i="1"/>
  <c r="R106" i="1"/>
  <c r="N106" i="1"/>
  <c r="O106" i="1" s="1"/>
  <c r="D106" i="1"/>
  <c r="A106" i="1"/>
  <c r="S105" i="1"/>
  <c r="R105" i="1"/>
  <c r="N105" i="1"/>
  <c r="D105" i="1"/>
  <c r="O105" i="1" s="1"/>
  <c r="P105" i="1" s="1"/>
  <c r="Q105" i="1" s="1"/>
  <c r="A105" i="1"/>
  <c r="S104" i="1"/>
  <c r="R104" i="1"/>
  <c r="N104" i="1"/>
  <c r="D104" i="1"/>
  <c r="A104" i="1"/>
  <c r="S103" i="1"/>
  <c r="R103" i="1"/>
  <c r="N103" i="1"/>
  <c r="D103" i="1"/>
  <c r="O103" i="1" s="1"/>
  <c r="P103" i="1" s="1"/>
  <c r="Q103" i="1" s="1"/>
  <c r="A103" i="1"/>
  <c r="S102" i="1"/>
  <c r="R102" i="1"/>
  <c r="N102" i="1"/>
  <c r="D102" i="1"/>
  <c r="A102" i="1"/>
  <c r="S101" i="1"/>
  <c r="R101" i="1"/>
  <c r="N101" i="1"/>
  <c r="D101" i="1"/>
  <c r="O101" i="1" s="1"/>
  <c r="P101" i="1" s="1"/>
  <c r="Q101" i="1" s="1"/>
  <c r="A101" i="1"/>
  <c r="S100" i="1"/>
  <c r="R100" i="1"/>
  <c r="N100" i="1"/>
  <c r="O100" i="1" s="1"/>
  <c r="D100" i="1"/>
  <c r="A100" i="1"/>
  <c r="S99" i="1"/>
  <c r="R99" i="1"/>
  <c r="N99" i="1"/>
  <c r="D99" i="1"/>
  <c r="O99" i="1" s="1"/>
  <c r="P99" i="1" s="1"/>
  <c r="Q99" i="1" s="1"/>
  <c r="A99" i="1"/>
  <c r="A98" i="1"/>
  <c r="S97" i="1"/>
  <c r="F97" i="1" s="1"/>
  <c r="R97" i="1"/>
  <c r="N97" i="1"/>
  <c r="D97" i="1"/>
  <c r="O97" i="1" s="1"/>
  <c r="P97" i="1" s="1"/>
  <c r="A97" i="1"/>
  <c r="S96" i="1"/>
  <c r="F96" i="1" s="1"/>
  <c r="E96" i="1" s="1"/>
  <c r="R96" i="1"/>
  <c r="N96" i="1"/>
  <c r="D96" i="1"/>
  <c r="A96" i="1"/>
  <c r="S95" i="1"/>
  <c r="R95" i="1"/>
  <c r="N95" i="1"/>
  <c r="F95" i="1"/>
  <c r="D95" i="1"/>
  <c r="A95" i="1"/>
  <c r="S94" i="1"/>
  <c r="O94" i="1"/>
  <c r="P94" i="1" s="1"/>
  <c r="Q94" i="1" s="1"/>
  <c r="N94" i="1"/>
  <c r="A94" i="1"/>
  <c r="S93" i="1"/>
  <c r="F93" i="1" s="1"/>
  <c r="R93" i="1"/>
  <c r="N93" i="1"/>
  <c r="D93" i="1"/>
  <c r="A93" i="1"/>
  <c r="S92" i="1"/>
  <c r="F92" i="1" s="1"/>
  <c r="R92" i="1"/>
  <c r="N92" i="1"/>
  <c r="D92" i="1"/>
  <c r="A92" i="1"/>
  <c r="S91" i="1"/>
  <c r="F91" i="1" s="1"/>
  <c r="R91" i="1"/>
  <c r="N91" i="1"/>
  <c r="D91" i="1"/>
  <c r="O91" i="1" s="1"/>
  <c r="P91" i="1" s="1"/>
  <c r="Q91" i="1" s="1"/>
  <c r="A91" i="1"/>
  <c r="S90" i="1"/>
  <c r="F90" i="1" s="1"/>
  <c r="R90" i="1"/>
  <c r="N90" i="1"/>
  <c r="D90" i="1"/>
  <c r="O90" i="1" s="1"/>
  <c r="P90" i="1" s="1"/>
  <c r="A90" i="1"/>
  <c r="S89" i="1"/>
  <c r="F89" i="1" s="1"/>
  <c r="R89" i="1"/>
  <c r="N89" i="1"/>
  <c r="D89" i="1"/>
  <c r="A89" i="1"/>
  <c r="S88" i="1"/>
  <c r="F88" i="1" s="1"/>
  <c r="E88" i="1" s="1"/>
  <c r="R88" i="1"/>
  <c r="N88" i="1"/>
  <c r="D88" i="1"/>
  <c r="A88" i="1"/>
  <c r="S87" i="1"/>
  <c r="R87" i="1"/>
  <c r="N87" i="1"/>
  <c r="D87" i="1"/>
  <c r="O87" i="1" s="1"/>
  <c r="P87" i="1" s="1"/>
  <c r="Q87" i="1" s="1"/>
  <c r="A87" i="1"/>
  <c r="S86" i="1"/>
  <c r="N86" i="1"/>
  <c r="O86" i="1" s="1"/>
  <c r="P86" i="1" s="1"/>
  <c r="Q86" i="1" s="1"/>
  <c r="G86" i="1"/>
  <c r="A86" i="1"/>
  <c r="S85" i="1"/>
  <c r="F85" i="1" s="1"/>
  <c r="R85" i="1"/>
  <c r="N85" i="1"/>
  <c r="D85" i="1"/>
  <c r="A85" i="1"/>
  <c r="S84" i="1"/>
  <c r="F84" i="1" s="1"/>
  <c r="R84" i="1"/>
  <c r="N84" i="1"/>
  <c r="D84" i="1"/>
  <c r="O84" i="1" s="1"/>
  <c r="A84" i="1"/>
  <c r="S83" i="1"/>
  <c r="N83" i="1"/>
  <c r="O83" i="1" s="1"/>
  <c r="P83" i="1" s="1"/>
  <c r="Q83" i="1" s="1"/>
  <c r="A83" i="1"/>
  <c r="S82" i="1"/>
  <c r="A82" i="1"/>
  <c r="S81" i="1"/>
  <c r="N81" i="1"/>
  <c r="O81" i="1" s="1"/>
  <c r="P81" i="1" s="1"/>
  <c r="Q81" i="1" s="1"/>
  <c r="G81" i="1"/>
  <c r="A81" i="1"/>
  <c r="S80" i="1"/>
  <c r="A80" i="1"/>
  <c r="S79" i="1"/>
  <c r="F79" i="1" s="1"/>
  <c r="R79" i="1"/>
  <c r="N79" i="1"/>
  <c r="D79" i="1"/>
  <c r="A79" i="1"/>
  <c r="S78" i="1"/>
  <c r="A78" i="1"/>
  <c r="S77" i="1"/>
  <c r="R77" i="1"/>
  <c r="N77" i="1"/>
  <c r="O77" i="1" s="1"/>
  <c r="P77" i="1" s="1"/>
  <c r="Q77" i="1" s="1"/>
  <c r="D77" i="1"/>
  <c r="G77" i="1" s="1"/>
  <c r="A77" i="1"/>
  <c r="S76" i="1"/>
  <c r="F76" i="1" s="1"/>
  <c r="R76" i="1"/>
  <c r="D76" i="1"/>
  <c r="A76" i="1"/>
  <c r="S75" i="1"/>
  <c r="N75" i="1"/>
  <c r="O75" i="1" s="1"/>
  <c r="P75" i="1" s="1"/>
  <c r="Q75" i="1" s="1"/>
  <c r="G75" i="1"/>
  <c r="A75" i="1"/>
  <c r="S74" i="1"/>
  <c r="R74" i="1"/>
  <c r="N74" i="1"/>
  <c r="D74" i="1"/>
  <c r="E74" i="1" s="1"/>
  <c r="A74" i="1"/>
  <c r="S73" i="1"/>
  <c r="O73" i="1"/>
  <c r="P73" i="1" s="1"/>
  <c r="Q73" i="1" s="1"/>
  <c r="A73" i="1"/>
  <c r="S72" i="1"/>
  <c r="F72" i="1" s="1"/>
  <c r="R72" i="1"/>
  <c r="N72" i="1"/>
  <c r="D72" i="1"/>
  <c r="A72" i="1"/>
  <c r="A71" i="1"/>
  <c r="W70" i="1"/>
  <c r="S70" i="1"/>
  <c r="R70" i="1"/>
  <c r="N70" i="1"/>
  <c r="D70" i="1"/>
  <c r="O70" i="1" s="1"/>
  <c r="A70" i="1"/>
  <c r="S69" i="1"/>
  <c r="R69" i="1"/>
  <c r="N69" i="1"/>
  <c r="D69" i="1"/>
  <c r="O69" i="1" s="1"/>
  <c r="P69" i="1" s="1"/>
  <c r="Q69" i="1" s="1"/>
  <c r="A69" i="1"/>
  <c r="S68" i="1"/>
  <c r="N68" i="1"/>
  <c r="O68" i="1" s="1"/>
  <c r="P68" i="1" s="1"/>
  <c r="Q68" i="1" s="1"/>
  <c r="G68" i="1"/>
  <c r="A68" i="1"/>
  <c r="S67" i="1"/>
  <c r="R67" i="1"/>
  <c r="N67" i="1"/>
  <c r="O67" i="1" s="1"/>
  <c r="P67" i="1" s="1"/>
  <c r="E67" i="1"/>
  <c r="D67" i="1"/>
  <c r="A67" i="1"/>
  <c r="S66" i="1"/>
  <c r="N66" i="1"/>
  <c r="O66" i="1" s="1"/>
  <c r="P66" i="1" s="1"/>
  <c r="Q66" i="1" s="1"/>
  <c r="G66" i="1"/>
  <c r="A66" i="1"/>
  <c r="S65" i="1"/>
  <c r="Q65" i="1"/>
  <c r="N65" i="1"/>
  <c r="O65" i="1" s="1"/>
  <c r="P65" i="1" s="1"/>
  <c r="G65" i="1"/>
  <c r="A65" i="1"/>
  <c r="A64" i="1"/>
  <c r="S63" i="1"/>
  <c r="R63" i="1"/>
  <c r="N63" i="1"/>
  <c r="D63" i="1"/>
  <c r="O63" i="1" s="1"/>
  <c r="A63" i="1"/>
  <c r="R62" i="1"/>
  <c r="F62" i="1"/>
  <c r="D62" i="1"/>
  <c r="O62" i="1" s="1"/>
  <c r="A62" i="1"/>
  <c r="S61" i="1"/>
  <c r="N61" i="1"/>
  <c r="O61" i="1" s="1"/>
  <c r="P61" i="1" s="1"/>
  <c r="Q61" i="1" s="1"/>
  <c r="G61" i="1"/>
  <c r="A61" i="1"/>
  <c r="S60" i="1"/>
  <c r="R60" i="1"/>
  <c r="N60" i="1"/>
  <c r="D60" i="1"/>
  <c r="G60" i="1" s="1"/>
  <c r="A60" i="1"/>
  <c r="A59" i="1"/>
  <c r="S57" i="1"/>
  <c r="R57" i="1"/>
  <c r="N57" i="1"/>
  <c r="D57" i="1"/>
  <c r="E57" i="1" s="1"/>
  <c r="A57" i="1"/>
  <c r="S56" i="1"/>
  <c r="R56" i="1"/>
  <c r="N56" i="1"/>
  <c r="D56" i="1"/>
  <c r="E56" i="1" s="1"/>
  <c r="A56" i="1"/>
  <c r="S55" i="1"/>
  <c r="R55" i="1"/>
  <c r="N55" i="1"/>
  <c r="D55" i="1"/>
  <c r="E55" i="1" s="1"/>
  <c r="A55" i="1"/>
  <c r="S54" i="1"/>
  <c r="F54" i="1" s="1"/>
  <c r="E54" i="1" s="1"/>
  <c r="R54" i="1"/>
  <c r="N54" i="1"/>
  <c r="D54" i="1"/>
  <c r="A54" i="1"/>
  <c r="S53" i="1"/>
  <c r="F53" i="1" s="1"/>
  <c r="R53" i="1"/>
  <c r="O53" i="1"/>
  <c r="N53" i="1"/>
  <c r="D53" i="1"/>
  <c r="A53" i="1"/>
  <c r="S52" i="1"/>
  <c r="F52" i="1" s="1"/>
  <c r="R52" i="1"/>
  <c r="N52" i="1"/>
  <c r="D52" i="1"/>
  <c r="O52" i="1" s="1"/>
  <c r="A52" i="1"/>
  <c r="S51" i="1"/>
  <c r="F51" i="1" s="1"/>
  <c r="R51" i="1"/>
  <c r="N51" i="1"/>
  <c r="D51" i="1"/>
  <c r="A51" i="1"/>
  <c r="S50" i="1"/>
  <c r="F50" i="1" s="1"/>
  <c r="R50" i="1"/>
  <c r="N50" i="1"/>
  <c r="D50" i="1"/>
  <c r="A50" i="1"/>
  <c r="S49" i="1"/>
  <c r="F49" i="1" s="1"/>
  <c r="R49" i="1"/>
  <c r="N49" i="1"/>
  <c r="D49" i="1"/>
  <c r="O49" i="1" s="1"/>
  <c r="A49" i="1"/>
  <c r="S48" i="1"/>
  <c r="F48" i="1" s="1"/>
  <c r="R48" i="1"/>
  <c r="N48" i="1"/>
  <c r="D48" i="1"/>
  <c r="O48" i="1" s="1"/>
  <c r="A48" i="1"/>
  <c r="A47" i="1"/>
  <c r="S46" i="1"/>
  <c r="R46" i="1"/>
  <c r="N46" i="1"/>
  <c r="D46" i="1"/>
  <c r="O46" i="1" s="1"/>
  <c r="A46" i="1"/>
  <c r="S45" i="1"/>
  <c r="R45" i="1"/>
  <c r="N45" i="1"/>
  <c r="D45" i="1"/>
  <c r="G45" i="1" s="1"/>
  <c r="A45" i="1"/>
  <c r="S44" i="1"/>
  <c r="R44" i="1"/>
  <c r="N44" i="1"/>
  <c r="D44" i="1"/>
  <c r="A44" i="1"/>
  <c r="S43" i="1"/>
  <c r="R43" i="1"/>
  <c r="N43" i="1"/>
  <c r="O43" i="1" s="1"/>
  <c r="P43" i="1" s="1"/>
  <c r="Q43" i="1" s="1"/>
  <c r="D43" i="1"/>
  <c r="G43" i="1" s="1"/>
  <c r="A43" i="1"/>
  <c r="S42" i="1"/>
  <c r="N42" i="1"/>
  <c r="O42" i="1" s="1"/>
  <c r="P42" i="1" s="1"/>
  <c r="Q42" i="1" s="1"/>
  <c r="G42" i="1"/>
  <c r="A42" i="1"/>
  <c r="A41" i="1"/>
  <c r="S40" i="1"/>
  <c r="R40" i="1"/>
  <c r="N40" i="1"/>
  <c r="D40" i="1"/>
  <c r="A40" i="1"/>
  <c r="A39" i="1"/>
  <c r="A38" i="1"/>
  <c r="S37" i="1"/>
  <c r="R37" i="1"/>
  <c r="N37" i="1"/>
  <c r="D37" i="1"/>
  <c r="A37" i="1"/>
  <c r="S36" i="1"/>
  <c r="R36" i="1"/>
  <c r="N36" i="1"/>
  <c r="D36" i="1"/>
  <c r="E36" i="1" s="1"/>
  <c r="A36" i="1"/>
  <c r="S35" i="1"/>
  <c r="R35" i="1"/>
  <c r="N35" i="1"/>
  <c r="D35" i="1"/>
  <c r="O35" i="1" s="1"/>
  <c r="A35" i="1"/>
  <c r="S34" i="1"/>
  <c r="R34" i="1"/>
  <c r="N34" i="1"/>
  <c r="D34" i="1"/>
  <c r="E34" i="1" s="1"/>
  <c r="A34" i="1"/>
  <c r="A33" i="1"/>
  <c r="S32" i="1"/>
  <c r="R32" i="1"/>
  <c r="N32" i="1"/>
  <c r="E32" i="1"/>
  <c r="D32" i="1"/>
  <c r="O32" i="1" s="1"/>
  <c r="P32" i="1" s="1"/>
  <c r="A32" i="1"/>
  <c r="S31" i="1"/>
  <c r="R31" i="1"/>
  <c r="N31" i="1"/>
  <c r="D31" i="1"/>
  <c r="A31" i="1"/>
  <c r="A30" i="1"/>
  <c r="S29" i="1"/>
  <c r="R29" i="1"/>
  <c r="N29" i="1"/>
  <c r="D29" i="1"/>
  <c r="E29" i="1" s="1"/>
  <c r="A29" i="1"/>
  <c r="S28" i="1"/>
  <c r="R28" i="1"/>
  <c r="N28" i="1"/>
  <c r="D28" i="1"/>
  <c r="A28" i="1"/>
  <c r="S27" i="1"/>
  <c r="R27" i="1"/>
  <c r="N27" i="1"/>
  <c r="D27" i="1"/>
  <c r="E27" i="1" s="1"/>
  <c r="A27" i="1"/>
  <c r="S26" i="1"/>
  <c r="R26" i="1"/>
  <c r="N26" i="1"/>
  <c r="D26" i="1"/>
  <c r="O26" i="1" s="1"/>
  <c r="A26" i="1"/>
  <c r="A25" i="1"/>
  <c r="S24" i="1"/>
  <c r="R24" i="1"/>
  <c r="N24" i="1"/>
  <c r="D24" i="1"/>
  <c r="G24" i="1" s="1"/>
  <c r="A24" i="1"/>
  <c r="S23" i="1"/>
  <c r="R23" i="1"/>
  <c r="N23" i="1"/>
  <c r="D23" i="1"/>
  <c r="O23" i="1" s="1"/>
  <c r="P23" i="1" s="1"/>
  <c r="A23" i="1"/>
  <c r="S22" i="1"/>
  <c r="N22" i="1"/>
  <c r="O22" i="1" s="1"/>
  <c r="P22" i="1" s="1"/>
  <c r="Q22" i="1" s="1"/>
  <c r="G22" i="1"/>
  <c r="A22" i="1"/>
  <c r="S21" i="1"/>
  <c r="R21" i="1"/>
  <c r="N21" i="1"/>
  <c r="D21" i="1"/>
  <c r="G21" i="1" s="1"/>
  <c r="A21" i="1"/>
  <c r="A20" i="1"/>
  <c r="S19" i="1"/>
  <c r="N19" i="1"/>
  <c r="O19" i="1" s="1"/>
  <c r="P19" i="1" s="1"/>
  <c r="G19" i="1"/>
  <c r="A19" i="1"/>
  <c r="R18" i="1"/>
  <c r="N18" i="1"/>
  <c r="D18" i="1"/>
  <c r="P18" i="1" s="1"/>
  <c r="A18" i="1"/>
  <c r="A7" i="1"/>
  <c r="A3" i="1"/>
  <c r="R2" i="1"/>
  <c r="A1" i="1"/>
  <c r="E181" i="1" l="1"/>
  <c r="O189" i="1"/>
  <c r="P189" i="1" s="1"/>
  <c r="Q189" i="1" s="1"/>
  <c r="E179" i="1"/>
  <c r="E187" i="1"/>
  <c r="E189" i="1"/>
  <c r="E169" i="1"/>
  <c r="O153" i="1"/>
  <c r="P153" i="1"/>
  <c r="E114" i="1"/>
  <c r="E122" i="1"/>
  <c r="O143" i="1"/>
  <c r="P143" i="1" s="1"/>
  <c r="Q143" i="1" s="1"/>
  <c r="O122" i="1"/>
  <c r="P122" i="1" s="1"/>
  <c r="Q122" i="1" s="1"/>
  <c r="E145" i="1"/>
  <c r="O114" i="1"/>
  <c r="P114" i="1" s="1"/>
  <c r="Q114" i="1" s="1"/>
  <c r="O118" i="1"/>
  <c r="P118" i="1" s="1"/>
  <c r="Q118" i="1" s="1"/>
  <c r="E139" i="1"/>
  <c r="O147" i="1"/>
  <c r="P147" i="1" s="1"/>
  <c r="Q147" i="1" s="1"/>
  <c r="E147" i="1"/>
  <c r="O104" i="1"/>
  <c r="P104" i="1" s="1"/>
  <c r="Q104" i="1" s="1"/>
  <c r="O102" i="1"/>
  <c r="E69" i="1"/>
  <c r="E60" i="1"/>
  <c r="O60" i="1"/>
  <c r="P60" i="1" s="1"/>
  <c r="Q60" i="1" s="1"/>
  <c r="E77" i="1"/>
  <c r="Q67" i="1"/>
  <c r="E109" i="1"/>
  <c r="E45" i="1"/>
  <c r="O45" i="1"/>
  <c r="P45" i="1" s="1"/>
  <c r="Q45" i="1" s="1"/>
  <c r="E53" i="1"/>
  <c r="O54" i="1"/>
  <c r="P53" i="1"/>
  <c r="Q53" i="1" s="1"/>
  <c r="E43" i="1"/>
  <c r="O57" i="1"/>
  <c r="P57" i="1" s="1"/>
  <c r="Q57" i="1" s="1"/>
  <c r="O21" i="1"/>
  <c r="P21" i="1" s="1"/>
  <c r="Q21" i="1" s="1"/>
  <c r="G72" i="1"/>
  <c r="G92" i="1"/>
  <c r="E21" i="1"/>
  <c r="G95" i="1"/>
  <c r="G293" i="1"/>
  <c r="G295" i="1"/>
  <c r="E289" i="1"/>
  <c r="G291" i="1"/>
  <c r="E293" i="1"/>
  <c r="O295" i="1"/>
  <c r="P295" i="1" s="1"/>
  <c r="Q295" i="1" s="1"/>
  <c r="G262" i="1"/>
  <c r="G265" i="1"/>
  <c r="G267" i="1"/>
  <c r="G269" i="1"/>
  <c r="G271" i="1"/>
  <c r="G273" i="1"/>
  <c r="G282" i="1"/>
  <c r="O262" i="1"/>
  <c r="P262" i="1" s="1"/>
  <c r="Q262" i="1" s="1"/>
  <c r="E265" i="1"/>
  <c r="O267" i="1"/>
  <c r="P267" i="1" s="1"/>
  <c r="Q267" i="1" s="1"/>
  <c r="O269" i="1"/>
  <c r="P269" i="1" s="1"/>
  <c r="Q269" i="1" s="1"/>
  <c r="O271" i="1"/>
  <c r="P271" i="1" s="1"/>
  <c r="Q271" i="1" s="1"/>
  <c r="O273" i="1"/>
  <c r="P273" i="1" s="1"/>
  <c r="Q273" i="1" s="1"/>
  <c r="G276" i="1"/>
  <c r="O277" i="1"/>
  <c r="G278" i="1"/>
  <c r="E281" i="1"/>
  <c r="O282" i="1"/>
  <c r="P282" i="1" s="1"/>
  <c r="Q282" i="1" s="1"/>
  <c r="G238" i="1"/>
  <c r="E245" i="1"/>
  <c r="O246" i="1"/>
  <c r="P246" i="1" s="1"/>
  <c r="Q246" i="1" s="1"/>
  <c r="O251" i="1"/>
  <c r="P251" i="1" s="1"/>
  <c r="Q251" i="1" s="1"/>
  <c r="E253" i="1"/>
  <c r="P254" i="1"/>
  <c r="Q254" i="1" s="1"/>
  <c r="P258" i="1"/>
  <c r="Q258" i="1" s="1"/>
  <c r="O238" i="1"/>
  <c r="P238" i="1" s="1"/>
  <c r="Q238" i="1" s="1"/>
  <c r="O243" i="1"/>
  <c r="E251" i="1"/>
  <c r="O254" i="1"/>
  <c r="G259" i="1"/>
  <c r="G207" i="1"/>
  <c r="G209" i="1"/>
  <c r="G215" i="1"/>
  <c r="G217" i="1"/>
  <c r="O223" i="1"/>
  <c r="G224" i="1"/>
  <c r="G228" i="1"/>
  <c r="E207" i="1"/>
  <c r="O209" i="1"/>
  <c r="P209" i="1" s="1"/>
  <c r="Q209" i="1" s="1"/>
  <c r="O211" i="1"/>
  <c r="E215" i="1"/>
  <c r="O215" i="1"/>
  <c r="P215" i="1" s="1"/>
  <c r="Q215" i="1" s="1"/>
  <c r="O217" i="1"/>
  <c r="P217" i="1" s="1"/>
  <c r="Q217" i="1" s="1"/>
  <c r="O219" i="1"/>
  <c r="G220" i="1"/>
  <c r="E224" i="1"/>
  <c r="O228" i="1"/>
  <c r="P228" i="1" s="1"/>
  <c r="Q228" i="1" s="1"/>
  <c r="P201" i="1"/>
  <c r="Q201" i="1" s="1"/>
  <c r="O202" i="1"/>
  <c r="E202" i="1"/>
  <c r="E203" i="1"/>
  <c r="G204" i="1"/>
  <c r="G185" i="1"/>
  <c r="O180" i="1"/>
  <c r="P180" i="1" s="1"/>
  <c r="Q180" i="1" s="1"/>
  <c r="O182" i="1"/>
  <c r="O185" i="1"/>
  <c r="P185" i="1" s="1"/>
  <c r="Q185" i="1" s="1"/>
  <c r="G189" i="1"/>
  <c r="G161" i="1"/>
  <c r="G164" i="1"/>
  <c r="G173" i="1"/>
  <c r="O161" i="1"/>
  <c r="P161" i="1" s="1"/>
  <c r="Q161" i="1" s="1"/>
  <c r="O164" i="1"/>
  <c r="P164" i="1" s="1"/>
  <c r="Q164" i="1" s="1"/>
  <c r="O166" i="1"/>
  <c r="P166" i="1" s="1"/>
  <c r="Q166" i="1" s="1"/>
  <c r="O168" i="1"/>
  <c r="O170" i="1"/>
  <c r="O173" i="1"/>
  <c r="P173" i="1" s="1"/>
  <c r="Q173" i="1" s="1"/>
  <c r="O150" i="1"/>
  <c r="Q153" i="1"/>
  <c r="O152" i="1"/>
  <c r="P152" i="1" s="1"/>
  <c r="Q152" i="1" s="1"/>
  <c r="G153" i="1"/>
  <c r="G116" i="1"/>
  <c r="Q116" i="1"/>
  <c r="G120" i="1"/>
  <c r="G125" i="1"/>
  <c r="G127" i="1"/>
  <c r="G129" i="1"/>
  <c r="G131" i="1"/>
  <c r="G133" i="1"/>
  <c r="G135" i="1"/>
  <c r="G141" i="1"/>
  <c r="G112" i="1"/>
  <c r="O116" i="1"/>
  <c r="P116" i="1" s="1"/>
  <c r="O120" i="1"/>
  <c r="P120" i="1" s="1"/>
  <c r="Q120" i="1" s="1"/>
  <c r="E125" i="1"/>
  <c r="E127" i="1"/>
  <c r="E129" i="1"/>
  <c r="E131" i="1"/>
  <c r="E133" i="1"/>
  <c r="E135" i="1"/>
  <c r="O136" i="1"/>
  <c r="P136" i="1" s="1"/>
  <c r="Q136" i="1" s="1"/>
  <c r="E141" i="1"/>
  <c r="G99" i="1"/>
  <c r="G101" i="1"/>
  <c r="G103" i="1"/>
  <c r="G105" i="1"/>
  <c r="G74" i="1"/>
  <c r="O79" i="1"/>
  <c r="P79" i="1" s="1"/>
  <c r="Q79" i="1" s="1"/>
  <c r="P84" i="1"/>
  <c r="Q84" i="1" s="1"/>
  <c r="O85" i="1"/>
  <c r="P85" i="1" s="1"/>
  <c r="Q85" i="1" s="1"/>
  <c r="G87" i="1"/>
  <c r="E62" i="1"/>
  <c r="G67" i="1"/>
  <c r="G69" i="1"/>
  <c r="E72" i="1"/>
  <c r="O72" i="1"/>
  <c r="O74" i="1"/>
  <c r="P74" i="1" s="1"/>
  <c r="Q74" i="1" s="1"/>
  <c r="O76" i="1"/>
  <c r="P76" i="1" s="1"/>
  <c r="Q76" i="1" s="1"/>
  <c r="E76" i="1"/>
  <c r="E85" i="1"/>
  <c r="E87" i="1"/>
  <c r="O88" i="1"/>
  <c r="P88" i="1" s="1"/>
  <c r="Q88" i="1" s="1"/>
  <c r="E90" i="1"/>
  <c r="E92" i="1"/>
  <c r="O92" i="1"/>
  <c r="P92" i="1" s="1"/>
  <c r="Q92" i="1" s="1"/>
  <c r="E95" i="1"/>
  <c r="O95" i="1"/>
  <c r="E97" i="1"/>
  <c r="E99" i="1"/>
  <c r="E101" i="1"/>
  <c r="E103" i="1"/>
  <c r="E105" i="1"/>
  <c r="O108" i="1"/>
  <c r="G109" i="1"/>
  <c r="E48" i="1"/>
  <c r="P49" i="1"/>
  <c r="Q49" i="1" s="1"/>
  <c r="O50" i="1"/>
  <c r="P50" i="1" s="1"/>
  <c r="Q50" i="1" s="1"/>
  <c r="G55" i="1"/>
  <c r="E49" i="1"/>
  <c r="E50" i="1"/>
  <c r="O51" i="1"/>
  <c r="P51" i="1" s="1"/>
  <c r="Q51" i="1" s="1"/>
  <c r="E51" i="1"/>
  <c r="E52" i="1"/>
  <c r="O55" i="1"/>
  <c r="P55" i="1" s="1"/>
  <c r="Q55" i="1" s="1"/>
  <c r="O56" i="1"/>
  <c r="G57" i="1"/>
  <c r="E246" i="1"/>
  <c r="G246" i="1"/>
  <c r="O24" i="1"/>
  <c r="P24" i="1" s="1"/>
  <c r="Q24" i="1" s="1"/>
  <c r="G27" i="1"/>
  <c r="G29" i="1"/>
  <c r="G34" i="1"/>
  <c r="G36" i="1"/>
  <c r="E18" i="1"/>
  <c r="Q18" i="1"/>
  <c r="E23" i="1"/>
  <c r="O27" i="1"/>
  <c r="P27" i="1" s="1"/>
  <c r="Q27" i="1" s="1"/>
  <c r="O29" i="1"/>
  <c r="P29" i="1" s="1"/>
  <c r="Q29" i="1" s="1"/>
  <c r="O31" i="1"/>
  <c r="P31" i="1" s="1"/>
  <c r="Q31" i="1" s="1"/>
  <c r="O34" i="1"/>
  <c r="P34" i="1" s="1"/>
  <c r="Q34" i="1" s="1"/>
  <c r="O36" i="1"/>
  <c r="P36" i="1" s="1"/>
  <c r="Q36" i="1" s="1"/>
  <c r="G50" i="1"/>
  <c r="G85" i="1"/>
  <c r="G88" i="1"/>
  <c r="G202" i="1"/>
  <c r="G243" i="1"/>
  <c r="G254" i="1"/>
  <c r="O37" i="1"/>
  <c r="P37" i="1" s="1"/>
  <c r="Q37" i="1" s="1"/>
  <c r="E84" i="1"/>
  <c r="G84" i="1"/>
  <c r="G121" i="1"/>
  <c r="E121" i="1"/>
  <c r="G18" i="1"/>
  <c r="Q23" i="1"/>
  <c r="E28" i="1"/>
  <c r="G32" i="1"/>
  <c r="Q32" i="1"/>
  <c r="E35" i="1"/>
  <c r="P35" i="1"/>
  <c r="Q35" i="1" s="1"/>
  <c r="E37" i="1"/>
  <c r="E40" i="1"/>
  <c r="E44" i="1"/>
  <c r="E46" i="1"/>
  <c r="P46" i="1"/>
  <c r="Q46" i="1" s="1"/>
  <c r="P48" i="1"/>
  <c r="Q48" i="1" s="1"/>
  <c r="G49" i="1"/>
  <c r="P52" i="1"/>
  <c r="Q52" i="1" s="1"/>
  <c r="G53" i="1"/>
  <c r="G54" i="1"/>
  <c r="G62" i="1"/>
  <c r="P63" i="1"/>
  <c r="Q63" i="1" s="1"/>
  <c r="E63" i="1"/>
  <c r="E79" i="1"/>
  <c r="G79" i="1"/>
  <c r="O89" i="1"/>
  <c r="P89" i="1" s="1"/>
  <c r="Q89" i="1" s="1"/>
  <c r="Q90" i="1"/>
  <c r="E91" i="1"/>
  <c r="G91" i="1"/>
  <c r="O93" i="1"/>
  <c r="P93" i="1" s="1"/>
  <c r="Q93" i="1" s="1"/>
  <c r="P95" i="1"/>
  <c r="Q95" i="1" s="1"/>
  <c r="G96" i="1"/>
  <c r="G140" i="1"/>
  <c r="E140" i="1"/>
  <c r="G144" i="1"/>
  <c r="E144" i="1"/>
  <c r="G174" i="1"/>
  <c r="E174" i="1"/>
  <c r="O174" i="1"/>
  <c r="P174" i="1" s="1"/>
  <c r="Q174" i="1" s="1"/>
  <c r="G186" i="1"/>
  <c r="E186" i="1"/>
  <c r="O186" i="1"/>
  <c r="P186" i="1" s="1"/>
  <c r="Q186" i="1" s="1"/>
  <c r="O28" i="1"/>
  <c r="P28" i="1" s="1"/>
  <c r="Q28" i="1" s="1"/>
  <c r="O40" i="1"/>
  <c r="P40" i="1" s="1"/>
  <c r="Q40" i="1" s="1"/>
  <c r="O44" i="1"/>
  <c r="P44" i="1" s="1"/>
  <c r="Q44" i="1" s="1"/>
  <c r="G89" i="1"/>
  <c r="G93" i="1"/>
  <c r="G23" i="1"/>
  <c r="E26" i="1"/>
  <c r="P26" i="1"/>
  <c r="Q26" i="1" s="1"/>
  <c r="E24" i="1"/>
  <c r="G26" i="1"/>
  <c r="G28" i="1"/>
  <c r="E31" i="1"/>
  <c r="G35" i="1"/>
  <c r="G37" i="1"/>
  <c r="G40" i="1"/>
  <c r="G44" i="1"/>
  <c r="G46" i="1"/>
  <c r="G48" i="1"/>
  <c r="G52" i="1"/>
  <c r="P54" i="1"/>
  <c r="Q54" i="1" s="1"/>
  <c r="P62" i="1"/>
  <c r="Q62" i="1" s="1"/>
  <c r="G63" i="1"/>
  <c r="G70" i="1"/>
  <c r="P70" i="1"/>
  <c r="Q70" i="1" s="1"/>
  <c r="E70" i="1"/>
  <c r="P72" i="1"/>
  <c r="Q72" i="1" s="1"/>
  <c r="O96" i="1"/>
  <c r="P96" i="1" s="1"/>
  <c r="Q96" i="1" s="1"/>
  <c r="Q97" i="1"/>
  <c r="G115" i="1"/>
  <c r="P115" i="1"/>
  <c r="Q115" i="1" s="1"/>
  <c r="E115" i="1"/>
  <c r="G119" i="1"/>
  <c r="P119" i="1"/>
  <c r="Q119" i="1" s="1"/>
  <c r="E119" i="1"/>
  <c r="O121" i="1"/>
  <c r="P121" i="1" s="1"/>
  <c r="Q121" i="1" s="1"/>
  <c r="G287" i="1"/>
  <c r="E287" i="1"/>
  <c r="O287" i="1"/>
  <c r="P287" i="1" s="1"/>
  <c r="Q287" i="1" s="1"/>
  <c r="G117" i="1"/>
  <c r="P117" i="1"/>
  <c r="Q117" i="1" s="1"/>
  <c r="E117" i="1"/>
  <c r="G177" i="1"/>
  <c r="E177" i="1"/>
  <c r="O177" i="1"/>
  <c r="P177" i="1" s="1"/>
  <c r="Q177" i="1" s="1"/>
  <c r="G31" i="1"/>
  <c r="G51" i="1"/>
  <c r="G56" i="1"/>
  <c r="P56" i="1"/>
  <c r="Q56" i="1" s="1"/>
  <c r="E89" i="1"/>
  <c r="E93" i="1"/>
  <c r="G138" i="1"/>
  <c r="P138" i="1"/>
  <c r="Q138" i="1" s="1"/>
  <c r="E138" i="1"/>
  <c r="O140" i="1"/>
  <c r="P140" i="1" s="1"/>
  <c r="Q140" i="1" s="1"/>
  <c r="G142" i="1"/>
  <c r="P142" i="1"/>
  <c r="Q142" i="1" s="1"/>
  <c r="E142" i="1"/>
  <c r="O144" i="1"/>
  <c r="P144" i="1" s="1"/>
  <c r="Q144" i="1" s="1"/>
  <c r="G146" i="1"/>
  <c r="P146" i="1"/>
  <c r="Q146" i="1" s="1"/>
  <c r="E146" i="1"/>
  <c r="G213" i="1"/>
  <c r="E213" i="1"/>
  <c r="O213" i="1"/>
  <c r="P213" i="1" s="1"/>
  <c r="Q213" i="1" s="1"/>
  <c r="G248" i="1"/>
  <c r="O248" i="1"/>
  <c r="P248" i="1" s="1"/>
  <c r="Q248" i="1" s="1"/>
  <c r="E248" i="1"/>
  <c r="G256" i="1"/>
  <c r="E256" i="1"/>
  <c r="P155" i="1"/>
  <c r="E155" i="1"/>
  <c r="Q155" i="1"/>
  <c r="G156" i="1"/>
  <c r="P156" i="1"/>
  <c r="Q156" i="1" s="1"/>
  <c r="P202" i="1"/>
  <c r="Q202" i="1" s="1"/>
  <c r="G203" i="1"/>
  <c r="G222" i="1"/>
  <c r="E222" i="1"/>
  <c r="G247" i="1"/>
  <c r="G255" i="1"/>
  <c r="O256" i="1"/>
  <c r="P256" i="1" s="1"/>
  <c r="Q256" i="1" s="1"/>
  <c r="G284" i="1"/>
  <c r="E284" i="1"/>
  <c r="O284" i="1"/>
  <c r="P284" i="1" s="1"/>
  <c r="Q284" i="1" s="1"/>
  <c r="G76" i="1"/>
  <c r="G90" i="1"/>
  <c r="G97" i="1"/>
  <c r="E100" i="1"/>
  <c r="P100" i="1"/>
  <c r="Q100" i="1" s="1"/>
  <c r="E102" i="1"/>
  <c r="P102" i="1"/>
  <c r="Q102" i="1" s="1"/>
  <c r="E104" i="1"/>
  <c r="E106" i="1"/>
  <c r="P106" i="1"/>
  <c r="Q106" i="1" s="1"/>
  <c r="E108" i="1"/>
  <c r="P108" i="1"/>
  <c r="Q108" i="1" s="1"/>
  <c r="E124" i="1"/>
  <c r="P124" i="1"/>
  <c r="Q124" i="1" s="1"/>
  <c r="E126" i="1"/>
  <c r="P126" i="1"/>
  <c r="Q126" i="1" s="1"/>
  <c r="E128" i="1"/>
  <c r="P128" i="1"/>
  <c r="Q128" i="1" s="1"/>
  <c r="E130" i="1"/>
  <c r="P130" i="1"/>
  <c r="Q130" i="1" s="1"/>
  <c r="E132" i="1"/>
  <c r="P132" i="1"/>
  <c r="Q132" i="1" s="1"/>
  <c r="E134" i="1"/>
  <c r="P134" i="1"/>
  <c r="Q134" i="1" s="1"/>
  <c r="E136" i="1"/>
  <c r="P150" i="1"/>
  <c r="Q150" i="1" s="1"/>
  <c r="E150" i="1"/>
  <c r="G155" i="1"/>
  <c r="E156" i="1"/>
  <c r="P168" i="1"/>
  <c r="Q168" i="1" s="1"/>
  <c r="G172" i="1"/>
  <c r="P172" i="1"/>
  <c r="Q172" i="1" s="1"/>
  <c r="E172" i="1"/>
  <c r="G184" i="1"/>
  <c r="P184" i="1"/>
  <c r="Q184" i="1" s="1"/>
  <c r="E184" i="1"/>
  <c r="Q200" i="1"/>
  <c r="E201" i="1"/>
  <c r="G201" i="1"/>
  <c r="O203" i="1"/>
  <c r="P203" i="1" s="1"/>
  <c r="Q203" i="1" s="1"/>
  <c r="G216" i="1"/>
  <c r="O216" i="1"/>
  <c r="P216" i="1" s="1"/>
  <c r="Q216" i="1" s="1"/>
  <c r="E216" i="1"/>
  <c r="G250" i="1"/>
  <c r="O250" i="1"/>
  <c r="P250" i="1" s="1"/>
  <c r="Q250" i="1" s="1"/>
  <c r="E250" i="1"/>
  <c r="G100" i="1"/>
  <c r="G102" i="1"/>
  <c r="G104" i="1"/>
  <c r="G106" i="1"/>
  <c r="G108" i="1"/>
  <c r="G124" i="1"/>
  <c r="G126" i="1"/>
  <c r="G128" i="1"/>
  <c r="G130" i="1"/>
  <c r="G132" i="1"/>
  <c r="G134" i="1"/>
  <c r="G136" i="1"/>
  <c r="G152" i="1"/>
  <c r="P170" i="1"/>
  <c r="Q170" i="1" s="1"/>
  <c r="G190" i="1"/>
  <c r="P190" i="1"/>
  <c r="Q190" i="1" s="1"/>
  <c r="E190" i="1"/>
  <c r="G193" i="1"/>
  <c r="P193" i="1"/>
  <c r="Q193" i="1" s="1"/>
  <c r="E193" i="1"/>
  <c r="E221" i="1"/>
  <c r="O221" i="1"/>
  <c r="P221" i="1" s="1"/>
  <c r="Q221" i="1" s="1"/>
  <c r="G221" i="1"/>
  <c r="O222" i="1"/>
  <c r="P222" i="1" s="1"/>
  <c r="Q222" i="1" s="1"/>
  <c r="G159" i="1"/>
  <c r="Q159" i="1"/>
  <c r="G167" i="1"/>
  <c r="Q167" i="1"/>
  <c r="G169" i="1"/>
  <c r="Q169" i="1"/>
  <c r="G179" i="1"/>
  <c r="Q179" i="1"/>
  <c r="G181" i="1"/>
  <c r="Q181" i="1"/>
  <c r="G195" i="1"/>
  <c r="Q195" i="1"/>
  <c r="G227" i="1"/>
  <c r="P227" i="1"/>
  <c r="Q227" i="1" s="1"/>
  <c r="G235" i="1"/>
  <c r="P235" i="1"/>
  <c r="Q235" i="1" s="1"/>
  <c r="G237" i="1"/>
  <c r="P237" i="1"/>
  <c r="Q237" i="1" s="1"/>
  <c r="G239" i="1"/>
  <c r="P239" i="1"/>
  <c r="Q239" i="1" s="1"/>
  <c r="Q245" i="1"/>
  <c r="E247" i="1"/>
  <c r="Q253" i="1"/>
  <c r="E255" i="1"/>
  <c r="O259" i="1"/>
  <c r="P259" i="1" s="1"/>
  <c r="Q259" i="1" s="1"/>
  <c r="G264" i="1"/>
  <c r="P264" i="1"/>
  <c r="Q264" i="1" s="1"/>
  <c r="E264" i="1"/>
  <c r="G268" i="1"/>
  <c r="P268" i="1"/>
  <c r="Q268" i="1" s="1"/>
  <c r="G270" i="1"/>
  <c r="P270" i="1"/>
  <c r="Q270" i="1" s="1"/>
  <c r="G272" i="1"/>
  <c r="P272" i="1"/>
  <c r="Q272" i="1" s="1"/>
  <c r="G274" i="1"/>
  <c r="P274" i="1"/>
  <c r="Q274" i="1" s="1"/>
  <c r="G292" i="1"/>
  <c r="P292" i="1"/>
  <c r="Q292" i="1" s="1"/>
  <c r="E292" i="1"/>
  <c r="G296" i="1"/>
  <c r="P296" i="1"/>
  <c r="Q296" i="1" s="1"/>
  <c r="E166" i="1"/>
  <c r="E168" i="1"/>
  <c r="E170" i="1"/>
  <c r="E180" i="1"/>
  <c r="E182" i="1"/>
  <c r="P182" i="1"/>
  <c r="Q182" i="1" s="1"/>
  <c r="G200" i="1"/>
  <c r="E211" i="1"/>
  <c r="P211" i="1"/>
  <c r="Q211" i="1" s="1"/>
  <c r="Q214" i="1"/>
  <c r="P219" i="1"/>
  <c r="E219" i="1"/>
  <c r="Q219" i="1"/>
  <c r="P223" i="1"/>
  <c r="Q223" i="1" s="1"/>
  <c r="E223" i="1"/>
  <c r="G225" i="1"/>
  <c r="P225" i="1"/>
  <c r="Q225" i="1" s="1"/>
  <c r="E225" i="1"/>
  <c r="E227" i="1"/>
  <c r="G230" i="1"/>
  <c r="P230" i="1"/>
  <c r="Q230" i="1" s="1"/>
  <c r="E230" i="1"/>
  <c r="G233" i="1"/>
  <c r="P233" i="1"/>
  <c r="Q233" i="1" s="1"/>
  <c r="E233" i="1"/>
  <c r="E235" i="1"/>
  <c r="E237" i="1"/>
  <c r="E239" i="1"/>
  <c r="P243" i="1"/>
  <c r="Q243" i="1" s="1"/>
  <c r="G244" i="1"/>
  <c r="P244" i="1"/>
  <c r="Q244" i="1" s="1"/>
  <c r="G258" i="1"/>
  <c r="E296" i="1"/>
  <c r="G211" i="1"/>
  <c r="O247" i="1"/>
  <c r="P247" i="1" s="1"/>
  <c r="Q247" i="1" s="1"/>
  <c r="O255" i="1"/>
  <c r="P255" i="1" s="1"/>
  <c r="Q255" i="1" s="1"/>
  <c r="Q257" i="1"/>
  <c r="E259" i="1"/>
  <c r="G277" i="1"/>
  <c r="P277" i="1"/>
  <c r="Q277" i="1" s="1"/>
  <c r="E277" i="1"/>
  <c r="G281" i="1"/>
  <c r="P281" i="1"/>
  <c r="Q281" i="1" s="1"/>
  <c r="G289" i="1"/>
  <c r="P289" i="1"/>
  <c r="Q289" i="1" s="1"/>
  <c r="G245" i="1"/>
  <c r="G251" i="1"/>
  <c r="G253" i="1"/>
  <c r="G257" i="1"/>
</calcChain>
</file>

<file path=xl/sharedStrings.xml><?xml version="1.0" encoding="utf-8"?>
<sst xmlns="http://schemas.openxmlformats.org/spreadsheetml/2006/main" count="29" uniqueCount="28">
  <si>
    <t xml:space="preserve">INFORME DE INTERVENTORIA </t>
  </si>
  <si>
    <t xml:space="preserve">OBJETO CONTRATO DE OBRA: </t>
  </si>
  <si>
    <t xml:space="preserve">CAPITULO 6. AVANCES FISICOS DEL PROYECTO </t>
  </si>
  <si>
    <t>6.3 CONTROL DE PROGRAMACIÓN</t>
  </si>
  <si>
    <t>ACTIVIDADES CONTRACTUALES</t>
  </si>
  <si>
    <t>PROGRAMADO</t>
  </si>
  <si>
    <t>EJECUTADO</t>
  </si>
  <si>
    <t>ESTADO 31-01-14</t>
  </si>
  <si>
    <t>FECHA INICIO</t>
  </si>
  <si>
    <t>FECHA FINAL</t>
  </si>
  <si>
    <t xml:space="preserve">EN 
DIAS </t>
  </si>
  <si>
    <t>%
 AVANCE</t>
  </si>
  <si>
    <t>DIAS AVANCE</t>
  </si>
  <si>
    <t>DIAS SALDO</t>
  </si>
  <si>
    <t>DIAS
 SALDO</t>
  </si>
  <si>
    <t>DIAS DESFASE</t>
  </si>
  <si>
    <t>TEORICA
FINAL</t>
  </si>
  <si>
    <t xml:space="preserve">DESARENADOR </t>
  </si>
  <si>
    <t xml:space="preserve">PRELIMINARES </t>
  </si>
  <si>
    <t>%
AVANCE AGOSTO</t>
  </si>
  <si>
    <t>%
AVANCE JULIO</t>
  </si>
  <si>
    <t>%
AVANCE MARZO</t>
  </si>
  <si>
    <t>%
AVANCE OCTUBRE</t>
  </si>
  <si>
    <t>%
AVANCE NOVIEMBRE</t>
  </si>
  <si>
    <t>%
AVANCE DICIEMBRE</t>
  </si>
  <si>
    <t>%
AVANCE FEBRERO</t>
  </si>
  <si>
    <t>FILTOS FAFA</t>
  </si>
  <si>
    <t>PROMEDIO GENERAL DE AVANCE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</si>
</sst>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_(&quot;$&quot;\ * #,##0.00_);_(&quot;$&quot;\ * \(#,##0.00\);_(&quot;$&quot;\ * &quot;-&quot;??_);_(@_)"/>
    <numFmt numFmtId="166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000000"/>
      <name val="Arial Narrow"/>
      <family val="2"/>
    </font>
    <font>
      <sz val="11"/>
      <color indexed="8"/>
      <name val="Calibri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b/>
      <sz val="10"/>
      <color theme="1" tint="0.14999847407452621"/>
      <name val="Arial Narrow"/>
      <family val="2"/>
    </font>
    <font>
      <sz val="10"/>
      <color theme="1" tint="0.14999847407452621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0"/>
      <color theme="0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166" fontId="1" fillId="0" borderId="0" applyFont="0" applyFill="0" applyBorder="0" applyAlignment="0" applyProtection="0"/>
  </cellStyleXfs>
  <cellXfs count="98">
    <xf numFmtId="0" fontId="0" fillId="0" borderId="0" xfId="0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0" fontId="5" fillId="8" borderId="2" xfId="1" applyFont="1" applyFill="1" applyBorder="1" applyAlignment="1">
      <alignment vertical="center" wrapText="1"/>
    </xf>
    <xf numFmtId="15" fontId="6" fillId="8" borderId="1" xfId="0" applyNumberFormat="1" applyFont="1" applyFill="1" applyBorder="1" applyAlignment="1">
      <alignment horizontal="center" vertical="center" wrapText="1"/>
    </xf>
    <xf numFmtId="15" fontId="7" fillId="6" borderId="1" xfId="0" applyNumberFormat="1" applyFont="1" applyFill="1" applyBorder="1" applyAlignment="1">
      <alignment horizontal="center" vertical="center" wrapText="1" readingOrder="1"/>
    </xf>
    <xf numFmtId="0" fontId="7" fillId="6" borderId="1" xfId="0" applyFont="1" applyFill="1" applyBorder="1" applyAlignment="1">
      <alignment horizontal="center" vertical="center" wrapText="1" readingOrder="1"/>
    </xf>
    <xf numFmtId="1" fontId="6" fillId="6" borderId="1" xfId="0" applyNumberFormat="1" applyFont="1" applyFill="1" applyBorder="1" applyAlignment="1">
      <alignment horizontal="center" vertical="center" wrapText="1" readingOrder="1"/>
    </xf>
    <xf numFmtId="0" fontId="6" fillId="6" borderId="1" xfId="0" applyFont="1" applyFill="1" applyBorder="1" applyAlignment="1">
      <alignment horizontal="center" vertical="center" wrapText="1" readingOrder="1"/>
    </xf>
    <xf numFmtId="10" fontId="6" fillId="7" borderId="1" xfId="0" applyNumberFormat="1" applyFont="1" applyFill="1" applyBorder="1" applyAlignment="1">
      <alignment horizontal="center" vertical="center" wrapText="1" readingOrder="1"/>
    </xf>
    <xf numFmtId="0" fontId="6" fillId="7" borderId="1" xfId="0" applyFont="1" applyFill="1" applyBorder="1" applyAlignment="1">
      <alignment horizontal="center" vertical="center" wrapText="1" readingOrder="1"/>
    </xf>
    <xf numFmtId="1" fontId="6" fillId="8" borderId="1" xfId="0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1" fontId="9" fillId="5" borderId="1" xfId="0" applyNumberFormat="1" applyFont="1" applyFill="1" applyBorder="1" applyAlignment="1">
      <alignment horizontal="right" vertical="center" wrapText="1"/>
    </xf>
    <xf numFmtId="10" fontId="9" fillId="5" borderId="1" xfId="0" applyNumberFormat="1" applyFont="1" applyFill="1" applyBorder="1" applyAlignment="1">
      <alignment vertical="center" wrapText="1"/>
    </xf>
    <xf numFmtId="1" fontId="10" fillId="5" borderId="1" xfId="0" applyNumberFormat="1" applyFont="1" applyFill="1" applyBorder="1" applyAlignment="1">
      <alignment vertical="center" wrapText="1"/>
    </xf>
    <xf numFmtId="10" fontId="9" fillId="5" borderId="1" xfId="0" applyNumberFormat="1" applyFont="1" applyFill="1" applyBorder="1" applyAlignment="1">
      <alignment vertical="center" wrapText="1" readingOrder="1"/>
    </xf>
    <xf numFmtId="3" fontId="10" fillId="5" borderId="1" xfId="0" applyNumberFormat="1" applyFont="1" applyFill="1" applyBorder="1" applyAlignment="1">
      <alignment horizontal="right" vertical="center" wrapText="1" readingOrder="1"/>
    </xf>
    <xf numFmtId="1" fontId="10" fillId="5" borderId="1" xfId="0" applyNumberFormat="1" applyFont="1" applyFill="1" applyBorder="1" applyAlignment="1">
      <alignment horizontal="right" vertical="center" wrapText="1" readingOrder="1"/>
    </xf>
    <xf numFmtId="1" fontId="9" fillId="5" borderId="1" xfId="3" applyNumberFormat="1" applyFont="1" applyFill="1" applyBorder="1" applyAlignment="1">
      <alignment horizontal="right" vertical="center"/>
    </xf>
    <xf numFmtId="15" fontId="9" fillId="5" borderId="1" xfId="0" applyNumberFormat="1" applyFont="1" applyFill="1" applyBorder="1" applyAlignment="1">
      <alignment horizontal="center" vertical="center" wrapText="1"/>
    </xf>
    <xf numFmtId="0" fontId="11" fillId="5" borderId="2" xfId="2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right" vertical="center" wrapText="1"/>
    </xf>
    <xf numFmtId="1" fontId="9" fillId="0" borderId="1" xfId="0" applyNumberFormat="1" applyFont="1" applyBorder="1" applyAlignment="1">
      <alignment horizontal="right" vertical="center" wrapText="1"/>
    </xf>
    <xf numFmtId="10" fontId="9" fillId="0" borderId="1" xfId="0" applyNumberFormat="1" applyFont="1" applyBorder="1" applyAlignment="1">
      <alignment vertical="center" wrapText="1"/>
    </xf>
    <xf numFmtId="1" fontId="10" fillId="0" borderId="1" xfId="0" applyNumberFormat="1" applyFont="1" applyBorder="1" applyAlignment="1">
      <alignment vertical="center" wrapText="1"/>
    </xf>
    <xf numFmtId="10" fontId="9" fillId="7" borderId="1" xfId="0" applyNumberFormat="1" applyFont="1" applyFill="1" applyBorder="1" applyAlignment="1">
      <alignment vertical="center" wrapText="1" readingOrder="1"/>
    </xf>
    <xf numFmtId="3" fontId="10" fillId="7" borderId="1" xfId="0" applyNumberFormat="1" applyFont="1" applyFill="1" applyBorder="1" applyAlignment="1">
      <alignment horizontal="right" vertical="center" wrapText="1" readingOrder="1"/>
    </xf>
    <xf numFmtId="1" fontId="10" fillId="7" borderId="1" xfId="0" applyNumberFormat="1" applyFont="1" applyFill="1" applyBorder="1" applyAlignment="1">
      <alignment horizontal="right" vertical="center" wrapText="1" readingOrder="1"/>
    </xf>
    <xf numFmtId="1" fontId="9" fillId="0" borderId="1" xfId="3" applyNumberFormat="1" applyFont="1" applyFill="1" applyBorder="1" applyAlignment="1">
      <alignment horizontal="right" vertical="center"/>
    </xf>
    <xf numFmtId="14" fontId="9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vertical="center"/>
    </xf>
    <xf numFmtId="0" fontId="12" fillId="9" borderId="2" xfId="2" applyFont="1" applyFill="1" applyBorder="1" applyAlignment="1">
      <alignment horizontal="left" vertical="center" wrapText="1"/>
    </xf>
    <xf numFmtId="14" fontId="9" fillId="9" borderId="1" xfId="0" applyNumberFormat="1" applyFont="1" applyFill="1" applyBorder="1" applyAlignment="1">
      <alignment horizontal="right" vertical="center" wrapText="1"/>
    </xf>
    <xf numFmtId="1" fontId="9" fillId="9" borderId="1" xfId="0" applyNumberFormat="1" applyFont="1" applyFill="1" applyBorder="1" applyAlignment="1">
      <alignment horizontal="right" vertical="center" wrapText="1"/>
    </xf>
    <xf numFmtId="10" fontId="9" fillId="9" borderId="1" xfId="0" applyNumberFormat="1" applyFont="1" applyFill="1" applyBorder="1" applyAlignment="1">
      <alignment vertical="center" wrapText="1"/>
    </xf>
    <xf numFmtId="10" fontId="9" fillId="9" borderId="1" xfId="0" applyNumberFormat="1" applyFont="1" applyFill="1" applyBorder="1" applyAlignment="1">
      <alignment vertical="center" wrapText="1" readingOrder="1"/>
    </xf>
    <xf numFmtId="3" fontId="10" fillId="9" borderId="1" xfId="0" applyNumberFormat="1" applyFont="1" applyFill="1" applyBorder="1" applyAlignment="1">
      <alignment horizontal="right" vertical="center" wrapText="1" readingOrder="1"/>
    </xf>
    <xf numFmtId="1" fontId="10" fillId="9" borderId="1" xfId="0" applyNumberFormat="1" applyFont="1" applyFill="1" applyBorder="1" applyAlignment="1">
      <alignment horizontal="right" vertical="center" wrapText="1" readingOrder="1"/>
    </xf>
    <xf numFmtId="1" fontId="9" fillId="9" borderId="1" xfId="3" applyNumberFormat="1" applyFont="1" applyFill="1" applyBorder="1" applyAlignment="1">
      <alignment horizontal="right" vertical="center"/>
    </xf>
    <xf numFmtId="14" fontId="9" fillId="9" borderId="1" xfId="3" applyNumberFormat="1" applyFont="1" applyFill="1" applyBorder="1" applyAlignment="1">
      <alignment horizontal="center" vertical="center"/>
    </xf>
    <xf numFmtId="164" fontId="0" fillId="9" borderId="0" xfId="0" applyNumberFormat="1" applyFill="1" applyAlignment="1">
      <alignment horizontal="right" vertical="center"/>
    </xf>
    <xf numFmtId="1" fontId="0" fillId="9" borderId="0" xfId="0" applyNumberFormat="1" applyFill="1" applyAlignment="1">
      <alignment vertical="center"/>
    </xf>
    <xf numFmtId="0" fontId="0" fillId="9" borderId="0" xfId="0" applyFill="1"/>
    <xf numFmtId="14" fontId="0" fillId="0" borderId="0" xfId="0" applyNumberFormat="1"/>
    <xf numFmtId="1" fontId="0" fillId="0" borderId="0" xfId="0" applyNumberFormat="1"/>
    <xf numFmtId="10" fontId="9" fillId="10" borderId="1" xfId="0" applyNumberFormat="1" applyFont="1" applyFill="1" applyBorder="1" applyAlignment="1">
      <alignment vertical="center" wrapText="1"/>
    </xf>
    <xf numFmtId="14" fontId="9" fillId="0" borderId="1" xfId="0" applyNumberFormat="1" applyFont="1" applyBorder="1" applyAlignment="1">
      <alignment horizontal="right" vertical="center" wrapText="1"/>
    </xf>
    <xf numFmtId="10" fontId="9" fillId="0" borderId="1" xfId="0" applyNumberFormat="1" applyFont="1" applyBorder="1" applyAlignment="1">
      <alignment vertical="center" wrapText="1" readingOrder="1"/>
    </xf>
    <xf numFmtId="3" fontId="10" fillId="0" borderId="1" xfId="0" applyNumberFormat="1" applyFont="1" applyBorder="1" applyAlignment="1">
      <alignment horizontal="right" vertical="center" wrapText="1" readingOrder="1"/>
    </xf>
    <xf numFmtId="1" fontId="10" fillId="0" borderId="1" xfId="0" applyNumberFormat="1" applyFont="1" applyBorder="1" applyAlignment="1">
      <alignment horizontal="right" vertical="center" wrapText="1" readingOrder="1"/>
    </xf>
    <xf numFmtId="0" fontId="12" fillId="0" borderId="0" xfId="2" applyFont="1" applyAlignment="1">
      <alignment horizontal="left" vertical="center" wrapText="1"/>
    </xf>
    <xf numFmtId="0" fontId="13" fillId="0" borderId="0" xfId="0" applyFont="1"/>
    <xf numFmtId="1" fontId="0" fillId="11" borderId="0" xfId="0" applyNumberFormat="1" applyFill="1" applyAlignment="1">
      <alignment horizontal="right" vertical="center"/>
    </xf>
    <xf numFmtId="0" fontId="0" fillId="0" borderId="0" xfId="0" applyAlignment="1">
      <alignment horizontal="center" vertical="center"/>
    </xf>
    <xf numFmtId="1" fontId="9" fillId="12" borderId="1" xfId="0" applyNumberFormat="1" applyFont="1" applyFill="1" applyBorder="1" applyAlignment="1">
      <alignment horizontal="right" vertical="center" wrapText="1"/>
    </xf>
    <xf numFmtId="10" fontId="9" fillId="12" borderId="1" xfId="0" applyNumberFormat="1" applyFont="1" applyFill="1" applyBorder="1" applyAlignment="1">
      <alignment vertical="center" wrapText="1"/>
    </xf>
    <xf numFmtId="1" fontId="10" fillId="12" borderId="1" xfId="0" applyNumberFormat="1" applyFont="1" applyFill="1" applyBorder="1" applyAlignment="1">
      <alignment vertical="center" wrapText="1"/>
    </xf>
    <xf numFmtId="3" fontId="10" fillId="12" borderId="1" xfId="0" applyNumberFormat="1" applyFont="1" applyFill="1" applyBorder="1" applyAlignment="1">
      <alignment horizontal="right" vertical="center" wrapText="1" readingOrder="1"/>
    </xf>
    <xf numFmtId="1" fontId="10" fillId="12" borderId="1" xfId="0" applyNumberFormat="1" applyFont="1" applyFill="1" applyBorder="1" applyAlignment="1">
      <alignment horizontal="right" vertical="center" wrapText="1" readingOrder="1"/>
    </xf>
    <xf numFmtId="1" fontId="9" fillId="12" borderId="1" xfId="3" applyNumberFormat="1" applyFont="1" applyFill="1" applyBorder="1" applyAlignment="1">
      <alignment horizontal="right" vertical="center"/>
    </xf>
    <xf numFmtId="15" fontId="9" fillId="12" borderId="1" xfId="0" applyNumberFormat="1" applyFont="1" applyFill="1" applyBorder="1" applyAlignment="1">
      <alignment horizontal="center" vertical="center" wrapText="1"/>
    </xf>
    <xf numFmtId="10" fontId="15" fillId="12" borderId="1" xfId="0" applyNumberFormat="1" applyFont="1" applyFill="1" applyBorder="1" applyAlignment="1">
      <alignment vertical="center" wrapText="1" readingOrder="1"/>
    </xf>
    <xf numFmtId="0" fontId="16" fillId="12" borderId="2" xfId="2" applyFont="1" applyFill="1" applyBorder="1" applyAlignment="1">
      <alignment horizontal="left" vertical="center" wrapText="1"/>
    </xf>
    <xf numFmtId="1" fontId="14" fillId="12" borderId="1" xfId="0" applyNumberFormat="1" applyFont="1" applyFill="1" applyBorder="1" applyAlignment="1">
      <alignment horizontal="right" vertical="center" wrapText="1"/>
    </xf>
    <xf numFmtId="10" fontId="14" fillId="12" borderId="1" xfId="0" applyNumberFormat="1" applyFont="1" applyFill="1" applyBorder="1" applyAlignment="1">
      <alignment vertical="center" wrapText="1"/>
    </xf>
    <xf numFmtId="1" fontId="14" fillId="12" borderId="1" xfId="0" applyNumberFormat="1" applyFont="1" applyFill="1" applyBorder="1" applyAlignment="1">
      <alignment vertical="center" wrapText="1"/>
    </xf>
    <xf numFmtId="3" fontId="14" fillId="12" borderId="1" xfId="0" applyNumberFormat="1" applyFont="1" applyFill="1" applyBorder="1" applyAlignment="1">
      <alignment horizontal="right" vertical="center" wrapText="1" readingOrder="1"/>
    </xf>
    <xf numFmtId="1" fontId="14" fillId="12" borderId="1" xfId="0" applyNumberFormat="1" applyFont="1" applyFill="1" applyBorder="1" applyAlignment="1">
      <alignment horizontal="right" vertical="center" wrapText="1" readingOrder="1"/>
    </xf>
    <xf numFmtId="1" fontId="14" fillId="12" borderId="1" xfId="3" applyNumberFormat="1" applyFont="1" applyFill="1" applyBorder="1" applyAlignment="1">
      <alignment horizontal="right" vertical="center"/>
    </xf>
    <xf numFmtId="15" fontId="14" fillId="12" borderId="1" xfId="0" applyNumberFormat="1" applyFont="1" applyFill="1" applyBorder="1" applyAlignment="1">
      <alignment horizontal="center" vertical="center" wrapText="1"/>
    </xf>
    <xf numFmtId="0" fontId="12" fillId="0" borderId="1" xfId="2" applyFont="1" applyBorder="1" applyAlignment="1">
      <alignment horizontal="left" vertical="center" wrapText="1"/>
    </xf>
    <xf numFmtId="0" fontId="11" fillId="13" borderId="1" xfId="2" applyFont="1" applyFill="1" applyBorder="1" applyAlignment="1">
      <alignment horizontal="left" vertical="center" wrapText="1"/>
    </xf>
    <xf numFmtId="0" fontId="19" fillId="13" borderId="1" xfId="0" applyFont="1" applyFill="1" applyBorder="1"/>
    <xf numFmtId="0" fontId="19" fillId="13" borderId="0" xfId="0" applyFont="1" applyFill="1"/>
    <xf numFmtId="1" fontId="17" fillId="13" borderId="0" xfId="0" applyNumberFormat="1" applyFont="1" applyFill="1"/>
    <xf numFmtId="0" fontId="17" fillId="13" borderId="0" xfId="0" applyFont="1" applyFill="1"/>
    <xf numFmtId="10" fontId="20" fillId="13" borderId="1" xfId="0" applyNumberFormat="1" applyFont="1" applyFill="1" applyBorder="1" applyAlignment="1">
      <alignment vertical="center" wrapText="1" readingOrder="1"/>
    </xf>
    <xf numFmtId="1" fontId="17" fillId="13" borderId="0" xfId="0" applyNumberFormat="1" applyFont="1" applyFill="1" applyAlignment="1">
      <alignment horizontal="right" vertical="center"/>
    </xf>
    <xf numFmtId="0" fontId="17" fillId="13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5" fontId="4" fillId="5" borderId="1" xfId="0" applyNumberFormat="1" applyFont="1" applyFill="1" applyBorder="1" applyAlignment="1">
      <alignment horizontal="center" vertical="center" wrapText="1" readingOrder="1"/>
    </xf>
    <xf numFmtId="0" fontId="5" fillId="6" borderId="1" xfId="1" applyFont="1" applyFill="1" applyBorder="1" applyAlignment="1">
      <alignment horizontal="center" vertical="center" wrapText="1"/>
    </xf>
    <xf numFmtId="0" fontId="5" fillId="7" borderId="2" xfId="1" applyFont="1" applyFill="1" applyBorder="1" applyAlignment="1">
      <alignment horizontal="center" vertical="center" wrapText="1"/>
    </xf>
    <xf numFmtId="0" fontId="5" fillId="7" borderId="3" xfId="1" applyFont="1" applyFill="1" applyBorder="1" applyAlignment="1">
      <alignment horizontal="center" vertical="center" wrapText="1"/>
    </xf>
    <xf numFmtId="0" fontId="5" fillId="7" borderId="4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8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4">
    <cellStyle name="Millares 3" xfId="3"/>
    <cellStyle name="Normal" xfId="0" builtinId="0"/>
    <cellStyle name="Normal 2 2" xfId="1"/>
    <cellStyle name="Normal 4 2" xfId="2"/>
  </cellStyles>
  <dxfs count="17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1/Desktop/JENESANO/JENESANO/INFORME%20INTERVENTORIA/ENERO%20INFORME%20JENES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port"/>
      <sheetName val="2ind"/>
      <sheetName val="Introducción y Objetivos"/>
      <sheetName val="1 GENERALIDADES Y DESCRIP. "/>
      <sheetName val="2 RESUMEN EJECUTIVO "/>
      <sheetName val="3 CONTROL DE POLIZAS "/>
      <sheetName val="4.GESTION SOCIAL"/>
      <sheetName val="5 ASPECTOS FINANCIEROS"/>
      <sheetName val="PRESUPUESTO"/>
      <sheetName val="5.1 EVOLUCION FINANCIERA "/>
      <sheetName val="5.2 CONTROL DE PAGOS"/>
      <sheetName val="6 AVANCES FISICOS"/>
      <sheetName val="6.1 AVANCE OBRA EJECUTADA "/>
      <sheetName val="6.2 ACTA DE AVANCE CONTRACTUAL"/>
      <sheetName val="6.3 CONTROL PROGRAMACIÓN"/>
      <sheetName val="6.4 INTERVENTORIA "/>
      <sheetName val=" 7 INF. AMB."/>
      <sheetName val="REG. FOT. AMB."/>
      <sheetName val="7 CORRESPONDENCIA M"/>
      <sheetName val="8 PAGOS DE SEGURIDAD M "/>
      <sheetName val="9 RESULTADOS DE CALIDAD M"/>
      <sheetName val="10 CONCLUSIONES INTERVENTORIA"/>
      <sheetName val="ACTA DE AVANCE CONTRACTUAL"/>
      <sheetName val="ASISTENCIA PERSONAL M "/>
      <sheetName val="CONTROL DE EQUIPO M  "/>
      <sheetName val="PORT. ANEXOS"/>
      <sheetName val="PORT REGIST"/>
      <sheetName val="INDIC. FOTOS M"/>
      <sheetName val="REG. FOT. M "/>
      <sheetName val="PORT. ACTAS"/>
      <sheetName val="PORT INF SST"/>
      <sheetName val="PORT BITA"/>
      <sheetName val="PORT. CORR ENV"/>
      <sheetName val="PORT. CORR RECB"/>
      <sheetName val="PORT. AFIL CONT"/>
      <sheetName val="PORT. AFIL INTER"/>
      <sheetName val="PORT. AMB "/>
      <sheetName val="Hoja2"/>
      <sheetName val="Hoja3"/>
      <sheetName val="Hoja4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Hoja17"/>
      <sheetName val="Hoja18"/>
      <sheetName val="Hoja19"/>
      <sheetName val="Hoja20"/>
      <sheetName val="Hoja21"/>
      <sheetName val="Hoja22"/>
      <sheetName val="Hoja23"/>
    </sheetNames>
    <sheetDataSet>
      <sheetData sheetId="0">
        <row r="1">
          <cell r="A1" t="str">
            <v xml:space="preserve">INTERVENTORIA TÉCNICA, ADMINISTRATIVA, FINANCIERA, LEGAL Y AMBIENTAL AL CONTRATO DE OBRA PUBLICA PARA LA OPTIMIZACIÓN Y PUESTA EN MARCHA DE LA PLANTA DE TRATAMIENTO DE AGUA RESIDUAL DOMÉSTICA DEL CASCO URBANO EN EL MUNICIPIO DE JENESANO BOYACA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 xml:space="preserve">INTERVENTORIA TÉCNICA, ADMINISTRATIVA, FINANCIERA, LEGAL Y AMBIENTAL AL CONTRATO DE OBRA PUBLICA PARA LA OPTIMIZACIÓN Y PUESTA EN MARCHA DE LA PLANTA DE TRATAMIENTO DE AGUA RESIDUAL DOMÉSTICA DEL CASCO URBANO EN EL MUNICIPIO DE JENESANO BOYACA 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</row>
        <row r="7">
          <cell r="A7" t="str">
            <v xml:space="preserve">OPTIMIZACION Y PUESTA EN MARCHA DE LA PLANTA DE TRATAMIENTO DE AGUA RESIDUAL DOMESTICA DEL CASCO URBANO EN EL MUNICIPIO DE JENESANO, BOYACA 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</row>
      </sheetData>
      <sheetData sheetId="13">
        <row r="17">
          <cell r="A17" t="str">
            <v>1.1.1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9"/>
  <sheetViews>
    <sheetView tabSelected="1" view="pageBreakPreview" topLeftCell="A16" zoomScaleNormal="100" zoomScaleSheetLayoutView="100" workbookViewId="0">
      <selection activeCell="A10" sqref="A10:R10"/>
    </sheetView>
  </sheetViews>
  <sheetFormatPr baseColWidth="10" defaultRowHeight="14.4" x14ac:dyDescent="0.3"/>
  <cols>
    <col min="1" max="1" width="55.6640625" customWidth="1"/>
    <col min="2" max="2" width="13.21875" style="53" customWidth="1"/>
    <col min="3" max="3" width="12.33203125" style="53" hidden="1" customWidth="1"/>
    <col min="4" max="4" width="5.44140625" style="46" hidden="1" customWidth="1"/>
    <col min="5" max="5" width="10" hidden="1" customWidth="1"/>
    <col min="6" max="6" width="7.5546875" style="46" hidden="1" customWidth="1"/>
    <col min="7" max="7" width="4.6640625" style="46" hidden="1" customWidth="1"/>
    <col min="8" max="12" width="12.6640625" style="46" customWidth="1"/>
    <col min="13" max="13" width="11.33203125" style="46" customWidth="1"/>
    <col min="14" max="14" width="12.6640625" customWidth="1"/>
    <col min="15" max="15" width="7.5546875" customWidth="1"/>
    <col min="16" max="16" width="6.6640625" customWidth="1"/>
    <col min="17" max="17" width="8.88671875" style="54" customWidth="1"/>
    <col min="18" max="18" width="10.6640625" style="55" customWidth="1"/>
    <col min="19" max="19" width="11.44140625" style="1" customWidth="1"/>
    <col min="20" max="20" width="11.44140625" style="2" customWidth="1"/>
  </cols>
  <sheetData>
    <row r="1" spans="1:18" ht="54.75" customHeight="1" x14ac:dyDescent="0.3">
      <c r="A1" s="91" t="str">
        <f>'[1]6.1 AVANCE OBRA EJECUTADA '!A1:F1</f>
        <v xml:space="preserve">INTERVENTORIA TÉCNICA, ADMINISTRATIVA, FINANCIERA, LEGAL Y AMBIENTAL AL CONTRATO DE OBRA PUBLICA PARA LA OPTIMIZACIÓN Y PUESTA EN MARCHA DE LA PLANTA DE TRATAMIENTO DE AGUA RESIDUAL DOMÉSTICA DEL CASCO URBANO EN EL MUNICIPIO DE JENESANO BOYACA 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 ht="15" customHeight="1" x14ac:dyDescent="0.3">
      <c r="A2" s="92" t="s">
        <v>0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3" t="str">
        <f>+#REF!</f>
        <v>No. 07</v>
      </c>
    </row>
    <row r="3" spans="1:18" ht="15" customHeight="1" x14ac:dyDescent="0.3">
      <c r="A3" s="95" t="str">
        <f>+#REF!</f>
        <v>PERIODO DEL 01 DE AGOSTO AL 31 DE AGOSTO DE 2020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4"/>
    </row>
    <row r="4" spans="1:18" ht="6.9" customHeight="1" x14ac:dyDescent="0.3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</row>
    <row r="5" spans="1:18" ht="15" customHeight="1" x14ac:dyDescent="0.3">
      <c r="A5" s="96" t="s">
        <v>1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</row>
    <row r="6" spans="1:18" ht="6.9" customHeight="1" x14ac:dyDescent="0.3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</row>
    <row r="7" spans="1:18" ht="24" customHeight="1" x14ac:dyDescent="0.3">
      <c r="A7" s="97" t="str">
        <f>'[1]6.1 AVANCE OBRA EJECUTADA '!A7:F7</f>
        <v xml:space="preserve">OPTIMIZACION Y PUESTA EN MARCHA DE LA PLANTA DE TRATAMIENTO DE AGUA RESIDUAL DOMESTICA DEL CASCO URBANO EN EL MUNICIPIO DE JENESANO, BOYACA 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</row>
    <row r="8" spans="1:18" ht="15" customHeight="1" x14ac:dyDescent="0.3">
      <c r="A8" s="97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</row>
    <row r="9" spans="1:18" ht="6.9" customHeight="1" x14ac:dyDescent="0.3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</row>
    <row r="10" spans="1:18" ht="15" customHeight="1" x14ac:dyDescent="0.3">
      <c r="A10" s="81" t="s">
        <v>2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</row>
    <row r="11" spans="1:18" ht="6.9" customHeight="1" x14ac:dyDescent="0.3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</row>
    <row r="12" spans="1:18" ht="15" customHeight="1" x14ac:dyDescent="0.3">
      <c r="A12" s="81" t="s">
        <v>3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</row>
    <row r="13" spans="1:18" x14ac:dyDescent="0.3">
      <c r="A13" s="82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4"/>
    </row>
    <row r="14" spans="1:18" ht="28.8" x14ac:dyDescent="0.3">
      <c r="A14" s="85" t="s">
        <v>4</v>
      </c>
      <c r="B14" s="86" t="s">
        <v>5</v>
      </c>
      <c r="C14" s="86"/>
      <c r="D14" s="86"/>
      <c r="E14" s="86"/>
      <c r="F14" s="86"/>
      <c r="G14" s="86"/>
      <c r="H14" s="87" t="s">
        <v>6</v>
      </c>
      <c r="I14" s="88"/>
      <c r="J14" s="88"/>
      <c r="K14" s="88"/>
      <c r="L14" s="88"/>
      <c r="M14" s="88"/>
      <c r="N14" s="88"/>
      <c r="O14" s="88"/>
      <c r="P14" s="89"/>
      <c r="Q14" s="3" t="s">
        <v>7</v>
      </c>
      <c r="R14" s="4">
        <v>44074</v>
      </c>
    </row>
    <row r="15" spans="1:18" ht="41.25" customHeight="1" x14ac:dyDescent="0.3">
      <c r="A15" s="85"/>
      <c r="B15" s="5" t="s">
        <v>8</v>
      </c>
      <c r="C15" s="6" t="s">
        <v>9</v>
      </c>
      <c r="D15" s="7" t="s">
        <v>10</v>
      </c>
      <c r="E15" s="8" t="s">
        <v>11</v>
      </c>
      <c r="F15" s="7" t="s">
        <v>12</v>
      </c>
      <c r="G15" s="7" t="s">
        <v>13</v>
      </c>
      <c r="H15" s="9" t="s">
        <v>22</v>
      </c>
      <c r="I15" s="9" t="s">
        <v>23</v>
      </c>
      <c r="J15" s="9" t="s">
        <v>24</v>
      </c>
      <c r="K15" s="9" t="s">
        <v>25</v>
      </c>
      <c r="L15" s="9" t="s">
        <v>21</v>
      </c>
      <c r="M15" s="9" t="s">
        <v>20</v>
      </c>
      <c r="N15" s="9" t="s">
        <v>19</v>
      </c>
      <c r="O15" s="10" t="s">
        <v>12</v>
      </c>
      <c r="P15" s="10" t="s">
        <v>14</v>
      </c>
      <c r="Q15" s="11" t="s">
        <v>15</v>
      </c>
      <c r="R15" s="12" t="s">
        <v>16</v>
      </c>
    </row>
    <row r="16" spans="1:18" ht="20.100000000000001" customHeight="1" x14ac:dyDescent="0.3">
      <c r="A16" s="64" t="s">
        <v>17</v>
      </c>
      <c r="B16" s="56"/>
      <c r="C16" s="56"/>
      <c r="D16" s="56"/>
      <c r="E16" s="57"/>
      <c r="F16" s="58"/>
      <c r="G16" s="58"/>
      <c r="H16" s="63">
        <f t="shared" ref="H16:M16" si="0">(SUM(H18:H37))/16</f>
        <v>3.4375000000000003E-2</v>
      </c>
      <c r="I16" s="63">
        <f t="shared" si="0"/>
        <v>0.10531874999999999</v>
      </c>
      <c r="J16" s="63">
        <f>(SUM(J18:J37))/16</f>
        <v>0.27472487873607154</v>
      </c>
      <c r="K16" s="63">
        <f t="shared" si="0"/>
        <v>0.43414527439433487</v>
      </c>
      <c r="L16" s="63">
        <f t="shared" si="0"/>
        <v>0.49331402439433486</v>
      </c>
      <c r="M16" s="63">
        <f t="shared" si="0"/>
        <v>0.49331194106100157</v>
      </c>
      <c r="N16" s="63">
        <f>(SUM(N18:N37))/16</f>
        <v>0.49331194106100157</v>
      </c>
      <c r="O16" s="59"/>
      <c r="P16" s="60"/>
      <c r="Q16" s="61"/>
      <c r="R16" s="62"/>
    </row>
    <row r="17" spans="1:20" ht="20.100000000000001" customHeight="1" x14ac:dyDescent="0.3">
      <c r="A17" s="21" t="s">
        <v>18</v>
      </c>
      <c r="B17" s="13"/>
      <c r="C17" s="13"/>
      <c r="D17" s="13"/>
      <c r="E17" s="14"/>
      <c r="F17" s="15"/>
      <c r="G17" s="15"/>
      <c r="H17" s="15"/>
      <c r="I17" s="15"/>
      <c r="J17" s="15"/>
      <c r="K17" s="15"/>
      <c r="L17" s="15"/>
      <c r="M17" s="15"/>
      <c r="N17" s="16"/>
      <c r="O17" s="17"/>
      <c r="P17" s="18"/>
      <c r="Q17" s="19"/>
      <c r="R17" s="20"/>
    </row>
    <row r="18" spans="1:20" ht="27" customHeight="1" x14ac:dyDescent="0.3">
      <c r="A18" s="22" t="str">
        <f>+#REF!</f>
        <v>LOCALIZACION Y REPLANTEO LOTES Y ESTRUCTURAS DE ACUEDUCTO (CARTERAS Y PLANOS)</v>
      </c>
      <c r="B18" s="23">
        <v>43739</v>
      </c>
      <c r="C18" s="23">
        <v>43739</v>
      </c>
      <c r="D18" s="24">
        <f>(C18-B18)+1</f>
        <v>1</v>
      </c>
      <c r="E18" s="25">
        <f>F18/D18</f>
        <v>1</v>
      </c>
      <c r="F18" s="26">
        <v>1</v>
      </c>
      <c r="G18" s="26">
        <f>+D18-F18</f>
        <v>0</v>
      </c>
      <c r="H18" s="27">
        <v>0.4</v>
      </c>
      <c r="I18" s="27">
        <v>0.4</v>
      </c>
      <c r="J18" s="27">
        <v>0.4</v>
      </c>
      <c r="K18" s="27">
        <v>1</v>
      </c>
      <c r="L18" s="27">
        <v>1</v>
      </c>
      <c r="M18" s="27">
        <v>1</v>
      </c>
      <c r="N18" s="27">
        <f>+#REF!</f>
        <v>1</v>
      </c>
      <c r="O18" s="28">
        <v>1</v>
      </c>
      <c r="P18" s="29">
        <f>D18-O18</f>
        <v>0</v>
      </c>
      <c r="Q18" s="30">
        <f>D18-O18</f>
        <v>0</v>
      </c>
      <c r="R18" s="31">
        <f>C18</f>
        <v>43739</v>
      </c>
      <c r="S18" s="1">
        <v>44074</v>
      </c>
      <c r="T18" s="32"/>
    </row>
    <row r="19" spans="1:20" s="44" customFormat="1" ht="27" customHeight="1" x14ac:dyDescent="0.3">
      <c r="A19" s="33" t="str">
        <f>+#REF!</f>
        <v>LOCALIZACION Y REPLANTEO LOTES PARA RED DE ACUEDUCTO (CARTERAS Y PLANOS)</v>
      </c>
      <c r="B19" s="34">
        <v>43739</v>
      </c>
      <c r="C19" s="34">
        <v>43739</v>
      </c>
      <c r="D19" s="35">
        <v>0</v>
      </c>
      <c r="E19" s="36">
        <v>0</v>
      </c>
      <c r="F19" s="26">
        <v>0</v>
      </c>
      <c r="G19" s="35">
        <f t="shared" ref="G19:G81" si="1">+D19-F19</f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f>+#REF!</f>
        <v>0</v>
      </c>
      <c r="O19" s="38">
        <f>N19*D19</f>
        <v>0</v>
      </c>
      <c r="P19" s="39">
        <f>D19-O19</f>
        <v>0</v>
      </c>
      <c r="Q19" s="40">
        <v>0</v>
      </c>
      <c r="R19" s="41"/>
      <c r="S19" s="42">
        <f>+$S$18</f>
        <v>44074</v>
      </c>
      <c r="T19" s="43"/>
    </row>
    <row r="20" spans="1:20" ht="20.100000000000001" customHeight="1" x14ac:dyDescent="0.3">
      <c r="A20" s="21" t="str">
        <f>+#REF!</f>
        <v xml:space="preserve">EXCAVACION Y RELLENOS </v>
      </c>
      <c r="B20" s="13"/>
      <c r="C20" s="13"/>
      <c r="D20" s="13"/>
      <c r="E20" s="14"/>
      <c r="F20" s="26"/>
      <c r="G20" s="15"/>
      <c r="H20" s="16"/>
      <c r="I20" s="16"/>
      <c r="J20" s="16"/>
      <c r="K20" s="16"/>
      <c r="L20" s="16"/>
      <c r="M20" s="16"/>
      <c r="N20" s="16"/>
      <c r="O20" s="17"/>
      <c r="P20" s="18"/>
      <c r="Q20" s="19"/>
      <c r="R20" s="20"/>
    </row>
    <row r="21" spans="1:20" ht="20.100000000000001" customHeight="1" x14ac:dyDescent="0.3">
      <c r="A21" s="22" t="str">
        <f>+#REF!</f>
        <v>EXCAVACION MANUAL EN MATERIAL COMUN</v>
      </c>
      <c r="B21" s="23">
        <v>43739</v>
      </c>
      <c r="C21" s="23">
        <v>43739</v>
      </c>
      <c r="D21" s="24">
        <f>(C21-B21)+1</f>
        <v>1</v>
      </c>
      <c r="E21" s="25">
        <f t="shared" ref="E21:E24" si="2">F21/D21</f>
        <v>1</v>
      </c>
      <c r="F21" s="26">
        <v>1</v>
      </c>
      <c r="G21" s="26">
        <f t="shared" si="1"/>
        <v>0</v>
      </c>
      <c r="H21" s="27">
        <v>0.15</v>
      </c>
      <c r="I21" s="27">
        <v>0.20669999999999999</v>
      </c>
      <c r="J21" s="27">
        <v>0.50670000000000004</v>
      </c>
      <c r="K21" s="27">
        <v>0</v>
      </c>
      <c r="L21" s="27">
        <v>0.94669999999999999</v>
      </c>
      <c r="M21" s="27">
        <v>0.94666666666666666</v>
      </c>
      <c r="N21" s="27">
        <f>+#REF!</f>
        <v>0.94666666666666666</v>
      </c>
      <c r="O21" s="28">
        <f>N21*D21</f>
        <v>0.94666666666666666</v>
      </c>
      <c r="P21" s="29">
        <f>D21-O21</f>
        <v>5.3333333333333344E-2</v>
      </c>
      <c r="Q21" s="30">
        <f>D21-P21</f>
        <v>0.94666666666666666</v>
      </c>
      <c r="R21" s="31">
        <f t="shared" ref="R21:R84" si="3">C21</f>
        <v>43739</v>
      </c>
      <c r="S21" s="1">
        <f>+$S$18</f>
        <v>44074</v>
      </c>
      <c r="T21" s="32"/>
    </row>
    <row r="22" spans="1:20" ht="20.100000000000001" customHeight="1" x14ac:dyDescent="0.3">
      <c r="A22" s="33" t="str">
        <f>+#REF!</f>
        <v>EXCAVACIONES MECANICAS VARIAS PARA ESTRUCTURAS</v>
      </c>
      <c r="B22" s="34">
        <v>43739</v>
      </c>
      <c r="C22" s="34">
        <v>43739</v>
      </c>
      <c r="D22" s="35">
        <v>0</v>
      </c>
      <c r="E22" s="36">
        <v>0</v>
      </c>
      <c r="F22" s="26">
        <v>0</v>
      </c>
      <c r="G22" s="35">
        <f t="shared" si="1"/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f>+#REF!</f>
        <v>0</v>
      </c>
      <c r="O22" s="38">
        <f t="shared" ref="O22:O24" si="4">N22*D22</f>
        <v>0</v>
      </c>
      <c r="P22" s="39">
        <f t="shared" ref="P22:P24" si="5">D22-O22</f>
        <v>0</v>
      </c>
      <c r="Q22" s="40">
        <f t="shared" ref="Q22:Q24" si="6">D22-P22</f>
        <v>0</v>
      </c>
      <c r="R22" s="41"/>
      <c r="S22" s="1">
        <f t="shared" ref="S22:S37" si="7">+$S$18</f>
        <v>44074</v>
      </c>
    </row>
    <row r="23" spans="1:20" ht="30" customHeight="1" x14ac:dyDescent="0.3">
      <c r="A23" s="22" t="str">
        <f>+#REF!</f>
        <v>RELLENO CON MATERIAL DE AFIRMADO COMPACTADO PLANCHA VIBRADORA INCLUYE  ACARREO LIBRE DE 5 KM</v>
      </c>
      <c r="B23" s="23">
        <v>43739</v>
      </c>
      <c r="C23" s="23">
        <v>43739</v>
      </c>
      <c r="D23" s="24">
        <f t="shared" ref="D23:D24" si="8">(C23-B23)+1</f>
        <v>1</v>
      </c>
      <c r="E23" s="25">
        <f t="shared" si="2"/>
        <v>1</v>
      </c>
      <c r="F23" s="26">
        <v>1</v>
      </c>
      <c r="G23" s="26">
        <f t="shared" si="1"/>
        <v>0</v>
      </c>
      <c r="H23" s="27">
        <v>0</v>
      </c>
      <c r="I23" s="27">
        <v>0.4985</v>
      </c>
      <c r="J23" s="27">
        <v>0.4985</v>
      </c>
      <c r="K23" s="27">
        <v>1</v>
      </c>
      <c r="L23" s="27">
        <v>1</v>
      </c>
      <c r="M23" s="27">
        <v>1</v>
      </c>
      <c r="N23" s="27">
        <f>+#REF!</f>
        <v>1</v>
      </c>
      <c r="O23" s="28">
        <f t="shared" si="4"/>
        <v>1</v>
      </c>
      <c r="P23" s="29">
        <f t="shared" si="5"/>
        <v>0</v>
      </c>
      <c r="Q23" s="30">
        <f t="shared" si="6"/>
        <v>1</v>
      </c>
      <c r="R23" s="31">
        <f t="shared" si="3"/>
        <v>43739</v>
      </c>
      <c r="S23" s="1">
        <f t="shared" si="7"/>
        <v>44074</v>
      </c>
      <c r="T23" s="32"/>
    </row>
    <row r="24" spans="1:20" ht="40.5" customHeight="1" x14ac:dyDescent="0.3">
      <c r="A24" s="22" t="str">
        <f>+#REF!</f>
        <v>TRANSPORTE DE MATERIAL DE AFIRMADO Y/O GRANULAR DESPUÉS DE 5 KM (INSTALADO  Y COMPACTADO SEGÚN SECCIÓN DE DISEÑO).</v>
      </c>
      <c r="B24" s="23">
        <v>43739</v>
      </c>
      <c r="C24" s="23">
        <v>43739</v>
      </c>
      <c r="D24" s="24">
        <f t="shared" si="8"/>
        <v>1</v>
      </c>
      <c r="E24" s="25">
        <f t="shared" si="2"/>
        <v>1</v>
      </c>
      <c r="F24" s="26">
        <v>1</v>
      </c>
      <c r="G24" s="26">
        <f t="shared" si="1"/>
        <v>0</v>
      </c>
      <c r="H24" s="27">
        <v>0</v>
      </c>
      <c r="I24" s="27">
        <v>0.30759999999999998</v>
      </c>
      <c r="J24" s="27">
        <v>0.30759999999999998</v>
      </c>
      <c r="K24" s="27">
        <v>1</v>
      </c>
      <c r="L24" s="27">
        <v>1</v>
      </c>
      <c r="M24" s="27">
        <v>1</v>
      </c>
      <c r="N24" s="27">
        <f>+#REF!</f>
        <v>1</v>
      </c>
      <c r="O24" s="28">
        <f t="shared" si="4"/>
        <v>1</v>
      </c>
      <c r="P24" s="29">
        <f t="shared" si="5"/>
        <v>0</v>
      </c>
      <c r="Q24" s="30">
        <f t="shared" si="6"/>
        <v>1</v>
      </c>
      <c r="R24" s="31">
        <f t="shared" si="3"/>
        <v>43739</v>
      </c>
      <c r="S24" s="1">
        <f t="shared" si="7"/>
        <v>44074</v>
      </c>
      <c r="T24" s="32"/>
    </row>
    <row r="25" spans="1:20" ht="20.100000000000001" customHeight="1" x14ac:dyDescent="0.3">
      <c r="A25" s="21" t="str">
        <f>+#REF!</f>
        <v xml:space="preserve">ESTRUCTURA </v>
      </c>
      <c r="B25" s="13"/>
      <c r="C25" s="13"/>
      <c r="D25" s="13"/>
      <c r="E25" s="14"/>
      <c r="F25" s="26"/>
      <c r="G25" s="15"/>
      <c r="H25" s="16"/>
      <c r="I25" s="16"/>
      <c r="J25" s="16"/>
      <c r="K25" s="16"/>
      <c r="L25" s="16"/>
      <c r="M25" s="16"/>
      <c r="N25" s="16"/>
      <c r="O25" s="17"/>
      <c r="P25" s="18"/>
      <c r="Q25" s="19"/>
      <c r="R25" s="20"/>
    </row>
    <row r="26" spans="1:20" ht="31.5" customHeight="1" x14ac:dyDescent="0.3">
      <c r="A26" s="22" t="str">
        <f>+#REF!</f>
        <v xml:space="preserve">CONCRETO SIMPLE DE 28 MPa - (4000 PSI) IMPERMEABILIZADO PARA MUROS </v>
      </c>
      <c r="B26" s="23">
        <v>43740</v>
      </c>
      <c r="C26" s="23">
        <v>43740</v>
      </c>
      <c r="D26" s="24">
        <f>(C26-B26)+1</f>
        <v>1</v>
      </c>
      <c r="E26" s="25">
        <f>F26/D26</f>
        <v>1</v>
      </c>
      <c r="F26" s="26">
        <v>1</v>
      </c>
      <c r="G26" s="26">
        <f t="shared" si="1"/>
        <v>0</v>
      </c>
      <c r="H26" s="27">
        <v>0</v>
      </c>
      <c r="I26" s="27">
        <v>0</v>
      </c>
      <c r="J26" s="27">
        <v>0</v>
      </c>
      <c r="K26" s="27">
        <v>1</v>
      </c>
      <c r="L26" s="27">
        <v>1</v>
      </c>
      <c r="M26" s="27">
        <v>1</v>
      </c>
      <c r="N26" s="27">
        <f>+#REF!</f>
        <v>1</v>
      </c>
      <c r="O26" s="28">
        <f t="shared" ref="O26:O29" si="9">N26*D26</f>
        <v>1</v>
      </c>
      <c r="P26" s="29">
        <f t="shared" ref="P26:P29" si="10">D26-O26</f>
        <v>0</v>
      </c>
      <c r="Q26" s="30">
        <f>D26-P26</f>
        <v>1</v>
      </c>
      <c r="R26" s="31">
        <f t="shared" si="3"/>
        <v>43740</v>
      </c>
      <c r="S26" s="1">
        <f t="shared" si="7"/>
        <v>44074</v>
      </c>
      <c r="T26" s="32"/>
    </row>
    <row r="27" spans="1:20" ht="29.25" customHeight="1" x14ac:dyDescent="0.3">
      <c r="A27" s="22" t="str">
        <f>+#REF!</f>
        <v xml:space="preserve">CONCRETO SIMPLE DE 28 MPa - (4000 PSI) IMPERMEABILIZADO PARA PLACAS PISOS </v>
      </c>
      <c r="B27" s="23">
        <v>43740</v>
      </c>
      <c r="C27" s="23">
        <v>43740</v>
      </c>
      <c r="D27" s="24">
        <f t="shared" ref="D27:D29" si="11">(C27-B27)+1</f>
        <v>1</v>
      </c>
      <c r="E27" s="25">
        <f t="shared" ref="E27:E29" si="12">F27/D27</f>
        <v>1</v>
      </c>
      <c r="F27" s="26">
        <v>1</v>
      </c>
      <c r="G27" s="26">
        <f t="shared" si="1"/>
        <v>0</v>
      </c>
      <c r="H27" s="27">
        <v>0</v>
      </c>
      <c r="I27" s="27">
        <v>0</v>
      </c>
      <c r="J27" s="27">
        <v>0.98049805977714455</v>
      </c>
      <c r="K27" s="27">
        <v>0.98049805977714455</v>
      </c>
      <c r="L27" s="27">
        <v>0.98049805977714455</v>
      </c>
      <c r="M27" s="27">
        <v>0.98049805977714455</v>
      </c>
      <c r="N27" s="27">
        <f>+#REF!</f>
        <v>0.98049805977714455</v>
      </c>
      <c r="O27" s="28">
        <f t="shared" si="9"/>
        <v>0.98049805977714455</v>
      </c>
      <c r="P27" s="29">
        <f t="shared" si="10"/>
        <v>1.9501940222855452E-2</v>
      </c>
      <c r="Q27" s="30">
        <f t="shared" ref="Q27:Q29" si="13">D27-P27</f>
        <v>0.98049805977714455</v>
      </c>
      <c r="R27" s="31">
        <f t="shared" si="3"/>
        <v>43740</v>
      </c>
      <c r="S27" s="1">
        <f t="shared" si="7"/>
        <v>44074</v>
      </c>
      <c r="T27" s="32"/>
    </row>
    <row r="28" spans="1:20" ht="20.100000000000001" customHeight="1" x14ac:dyDescent="0.3">
      <c r="A28" s="22" t="str">
        <f>+#REF!</f>
        <v>SUMINISTRO FIGURADA Y AMARRE DE ACERO 60000 PSI 420 Mpa</v>
      </c>
      <c r="B28" s="23">
        <v>43740</v>
      </c>
      <c r="C28" s="23">
        <v>43741</v>
      </c>
      <c r="D28" s="24">
        <f t="shared" si="11"/>
        <v>2</v>
      </c>
      <c r="E28" s="25">
        <f t="shared" si="12"/>
        <v>1</v>
      </c>
      <c r="F28" s="26">
        <v>2</v>
      </c>
      <c r="G28" s="26">
        <f t="shared" si="1"/>
        <v>0</v>
      </c>
      <c r="H28" s="27">
        <v>0</v>
      </c>
      <c r="I28" s="27">
        <v>0.27229999999999999</v>
      </c>
      <c r="J28" s="27">
        <v>0.87229999999999996</v>
      </c>
      <c r="K28" s="27">
        <v>1</v>
      </c>
      <c r="L28" s="27">
        <v>1</v>
      </c>
      <c r="M28" s="27">
        <v>1</v>
      </c>
      <c r="N28" s="27">
        <f>+#REF!</f>
        <v>1</v>
      </c>
      <c r="O28" s="28">
        <f t="shared" si="9"/>
        <v>2</v>
      </c>
      <c r="P28" s="29">
        <f t="shared" si="10"/>
        <v>0</v>
      </c>
      <c r="Q28" s="30">
        <f t="shared" si="13"/>
        <v>2</v>
      </c>
      <c r="R28" s="31">
        <f t="shared" si="3"/>
        <v>43741</v>
      </c>
      <c r="S28" s="1">
        <f t="shared" si="7"/>
        <v>44074</v>
      </c>
      <c r="T28" s="32"/>
    </row>
    <row r="29" spans="1:20" ht="24" customHeight="1" x14ac:dyDescent="0.3">
      <c r="A29" s="22" t="str">
        <f>+#REF!</f>
        <v xml:space="preserve">CONCRETO CICLOPEO 21MPa (3000 PSI) RELACIÓN 60C/40P </v>
      </c>
      <c r="B29" s="23">
        <v>43740</v>
      </c>
      <c r="C29" s="23">
        <v>43741</v>
      </c>
      <c r="D29" s="24">
        <f t="shared" si="11"/>
        <v>2</v>
      </c>
      <c r="E29" s="25">
        <f t="shared" si="12"/>
        <v>1</v>
      </c>
      <c r="F29" s="26">
        <v>2</v>
      </c>
      <c r="G29" s="26">
        <f t="shared" si="1"/>
        <v>0</v>
      </c>
      <c r="H29" s="27">
        <v>0</v>
      </c>
      <c r="I29" s="27">
        <v>0</v>
      </c>
      <c r="J29" s="27">
        <v>0.83</v>
      </c>
      <c r="K29" s="27">
        <v>0.9658263305322129</v>
      </c>
      <c r="L29" s="27">
        <v>0.9658263305322129</v>
      </c>
      <c r="M29" s="27">
        <v>0.9658263305322129</v>
      </c>
      <c r="N29" s="27">
        <f>+#REF!</f>
        <v>0.9658263305322129</v>
      </c>
      <c r="O29" s="28">
        <f t="shared" si="9"/>
        <v>1.9316526610644258</v>
      </c>
      <c r="P29" s="29">
        <f t="shared" si="10"/>
        <v>6.8347338935574209E-2</v>
      </c>
      <c r="Q29" s="30">
        <f t="shared" si="13"/>
        <v>1.9316526610644258</v>
      </c>
      <c r="R29" s="31">
        <f t="shared" si="3"/>
        <v>43741</v>
      </c>
      <c r="S29" s="1">
        <f t="shared" si="7"/>
        <v>44074</v>
      </c>
      <c r="T29" s="32"/>
    </row>
    <row r="30" spans="1:20" ht="20.100000000000001" customHeight="1" x14ac:dyDescent="0.3">
      <c r="A30" s="21" t="str">
        <f>+#REF!</f>
        <v xml:space="preserve">CARPINTERIA METALICA </v>
      </c>
      <c r="B30" s="13"/>
      <c r="C30" s="13"/>
      <c r="D30" s="13"/>
      <c r="E30" s="14"/>
      <c r="F30" s="26"/>
      <c r="G30" s="15"/>
      <c r="H30" s="16"/>
      <c r="I30" s="16"/>
      <c r="J30" s="16"/>
      <c r="K30" s="16"/>
      <c r="L30" s="16"/>
      <c r="M30" s="16"/>
      <c r="N30" s="16"/>
      <c r="O30" s="17"/>
      <c r="P30" s="18"/>
      <c r="Q30" s="19"/>
      <c r="R30" s="20"/>
    </row>
    <row r="31" spans="1:20" ht="39.75" customHeight="1" x14ac:dyDescent="0.3">
      <c r="A31" s="22" t="str">
        <f>+#REF!</f>
        <v xml:space="preserve">COMPUERTA TIPO GUILLOTINA CON OPTURADOR HD SECCION CUADRADA DE 12" (INCLUYE GUIAS Y MARCOS EN ACERO INOXIDABLE) </v>
      </c>
      <c r="B31" s="23">
        <v>44102</v>
      </c>
      <c r="C31" s="23">
        <v>44109</v>
      </c>
      <c r="D31" s="24">
        <f t="shared" ref="D31:D32" si="14">(C31-B31)+1</f>
        <v>8</v>
      </c>
      <c r="E31" s="25">
        <f t="shared" ref="E31:E32" si="15">F31/D31</f>
        <v>1</v>
      </c>
      <c r="F31" s="26">
        <v>8</v>
      </c>
      <c r="G31" s="26">
        <f t="shared" si="1"/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f>+#REF!</f>
        <v>0</v>
      </c>
      <c r="O31" s="28">
        <f t="shared" ref="O31:O32" si="16">N31*D31</f>
        <v>0</v>
      </c>
      <c r="P31" s="29">
        <f t="shared" ref="P31:P32" si="17">D31-O31</f>
        <v>8</v>
      </c>
      <c r="Q31" s="30">
        <f t="shared" ref="Q31:Q32" si="18">D31-P31</f>
        <v>0</v>
      </c>
      <c r="R31" s="31">
        <f t="shared" si="3"/>
        <v>44109</v>
      </c>
      <c r="S31" s="1">
        <f t="shared" si="7"/>
        <v>44074</v>
      </c>
      <c r="T31" s="32"/>
    </row>
    <row r="32" spans="1:20" ht="20.100000000000001" customHeight="1" x14ac:dyDescent="0.3">
      <c r="A32" s="22" t="str">
        <f>+#REF!</f>
        <v>VERTEDERO EN LAMINA CAL 1/4"</v>
      </c>
      <c r="B32" s="23">
        <v>44102</v>
      </c>
      <c r="C32" s="23">
        <v>44109</v>
      </c>
      <c r="D32" s="24">
        <f t="shared" si="14"/>
        <v>8</v>
      </c>
      <c r="E32" s="25">
        <f t="shared" si="15"/>
        <v>1</v>
      </c>
      <c r="F32" s="26">
        <v>8</v>
      </c>
      <c r="G32" s="26">
        <f t="shared" si="1"/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f>+#REF!</f>
        <v>0</v>
      </c>
      <c r="O32" s="28">
        <f t="shared" si="16"/>
        <v>0</v>
      </c>
      <c r="P32" s="29">
        <f t="shared" si="17"/>
        <v>8</v>
      </c>
      <c r="Q32" s="30">
        <f t="shared" si="18"/>
        <v>0</v>
      </c>
      <c r="R32" s="31">
        <f t="shared" si="3"/>
        <v>44109</v>
      </c>
      <c r="S32" s="1">
        <f t="shared" si="7"/>
        <v>44074</v>
      </c>
      <c r="T32" s="32"/>
    </row>
    <row r="33" spans="1:20" ht="20.100000000000001" customHeight="1" x14ac:dyDescent="0.3">
      <c r="A33" s="21" t="str">
        <f>+#REF!</f>
        <v xml:space="preserve">ACCESORIOS </v>
      </c>
      <c r="B33" s="13"/>
      <c r="C33" s="13"/>
      <c r="D33" s="13"/>
      <c r="E33" s="14"/>
      <c r="F33" s="26"/>
      <c r="G33" s="15"/>
      <c r="H33" s="16"/>
      <c r="I33" s="16"/>
      <c r="J33" s="16"/>
      <c r="K33" s="16"/>
      <c r="L33" s="16"/>
      <c r="M33" s="16"/>
      <c r="N33" s="16"/>
      <c r="O33" s="17"/>
      <c r="P33" s="18"/>
      <c r="Q33" s="19"/>
      <c r="R33" s="20"/>
    </row>
    <row r="34" spans="1:20" ht="27.6" x14ac:dyDescent="0.3">
      <c r="A34" s="22" t="str">
        <f>+#REF!</f>
        <v xml:space="preserve">CANALETA  PARSHALL REMOVIBLE  EN FIBRA DE VIDRIO CAL 12 MM INCLUYE REJILLA </v>
      </c>
      <c r="B34" s="23">
        <v>44102</v>
      </c>
      <c r="C34" s="23">
        <v>44109</v>
      </c>
      <c r="D34" s="24">
        <f t="shared" ref="D34:D97" si="19">(C34-B34)+1</f>
        <v>8</v>
      </c>
      <c r="E34" s="25">
        <f>F34/D34</f>
        <v>1</v>
      </c>
      <c r="F34" s="26">
        <v>8</v>
      </c>
      <c r="G34" s="26">
        <f t="shared" si="1"/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f>+#REF!</f>
        <v>0</v>
      </c>
      <c r="O34" s="28">
        <f t="shared" ref="O34:O97" si="20">N34*D34</f>
        <v>0</v>
      </c>
      <c r="P34" s="29">
        <f t="shared" ref="P34:P97" si="21">D34-O34</f>
        <v>8</v>
      </c>
      <c r="Q34" s="30">
        <f>D34-P34</f>
        <v>0</v>
      </c>
      <c r="R34" s="31">
        <f t="shared" ref="R34" si="22">C34</f>
        <v>44109</v>
      </c>
      <c r="S34" s="1">
        <f t="shared" si="7"/>
        <v>44074</v>
      </c>
      <c r="T34" s="32"/>
    </row>
    <row r="35" spans="1:20" ht="27.6" x14ac:dyDescent="0.3">
      <c r="A35" s="22" t="str">
        <f>+#REF!</f>
        <v xml:space="preserve">SUMINISTRO E INSTALACIÓN TUBERÍA DE ALCANTARILLADO PVC  D=10" </v>
      </c>
      <c r="B35" s="23">
        <v>43892</v>
      </c>
      <c r="C35" s="23">
        <v>43912</v>
      </c>
      <c r="D35" s="24">
        <f t="shared" si="19"/>
        <v>21</v>
      </c>
      <c r="E35" s="25">
        <f t="shared" ref="E35:E97" si="23">F35/D35</f>
        <v>1</v>
      </c>
      <c r="F35" s="26">
        <v>21</v>
      </c>
      <c r="G35" s="26">
        <f t="shared" si="1"/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f>+#REF!</f>
        <v>0</v>
      </c>
      <c r="O35" s="28">
        <f t="shared" si="20"/>
        <v>0</v>
      </c>
      <c r="P35" s="29">
        <f t="shared" si="21"/>
        <v>21</v>
      </c>
      <c r="Q35" s="30">
        <f t="shared" ref="Q35:Q97" si="24">D35-P35</f>
        <v>0</v>
      </c>
      <c r="R35" s="31">
        <f t="shared" si="3"/>
        <v>43912</v>
      </c>
      <c r="S35" s="1">
        <f t="shared" si="7"/>
        <v>44074</v>
      </c>
      <c r="T35" s="32"/>
    </row>
    <row r="36" spans="1:20" x14ac:dyDescent="0.3">
      <c r="A36" s="22" t="str">
        <f>+#REF!</f>
        <v xml:space="preserve">SUMINISTRO E INSTALACION DE CODO  SANITARIO  D=10"  </v>
      </c>
      <c r="B36" s="23">
        <v>43892</v>
      </c>
      <c r="C36" s="23">
        <v>43912</v>
      </c>
      <c r="D36" s="24">
        <f t="shared" si="19"/>
        <v>21</v>
      </c>
      <c r="E36" s="25">
        <f t="shared" si="23"/>
        <v>1</v>
      </c>
      <c r="F36" s="26">
        <v>21</v>
      </c>
      <c r="G36" s="26">
        <f t="shared" si="1"/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f>+#REF!</f>
        <v>0</v>
      </c>
      <c r="O36" s="28">
        <f t="shared" si="20"/>
        <v>0</v>
      </c>
      <c r="P36" s="29">
        <f t="shared" si="21"/>
        <v>21</v>
      </c>
      <c r="Q36" s="30">
        <f t="shared" si="24"/>
        <v>0</v>
      </c>
      <c r="R36" s="31">
        <f t="shared" si="3"/>
        <v>43912</v>
      </c>
      <c r="S36" s="1">
        <f t="shared" si="7"/>
        <v>44074</v>
      </c>
      <c r="T36" s="32"/>
    </row>
    <row r="37" spans="1:20" ht="19.8" customHeight="1" x14ac:dyDescent="0.3">
      <c r="A37" s="22" t="str">
        <f>+#REF!</f>
        <v xml:space="preserve">SUMINISTRO E INSTALACION DE TEE  SANTARIA D=10"  </v>
      </c>
      <c r="B37" s="23">
        <v>43892</v>
      </c>
      <c r="C37" s="23">
        <v>43912</v>
      </c>
      <c r="D37" s="24">
        <f t="shared" si="19"/>
        <v>21</v>
      </c>
      <c r="E37" s="25">
        <f t="shared" si="23"/>
        <v>1</v>
      </c>
      <c r="F37" s="26">
        <v>21</v>
      </c>
      <c r="G37" s="26">
        <f t="shared" si="1"/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f>+#REF!</f>
        <v>0</v>
      </c>
      <c r="O37" s="28">
        <f t="shared" si="20"/>
        <v>0</v>
      </c>
      <c r="P37" s="29">
        <f t="shared" si="21"/>
        <v>21</v>
      </c>
      <c r="Q37" s="30">
        <f t="shared" si="24"/>
        <v>0</v>
      </c>
      <c r="R37" s="31">
        <f t="shared" si="3"/>
        <v>43912</v>
      </c>
      <c r="S37" s="1">
        <f t="shared" si="7"/>
        <v>44074</v>
      </c>
      <c r="T37" s="32"/>
    </row>
    <row r="38" spans="1:20" ht="19.8" customHeight="1" x14ac:dyDescent="0.3">
      <c r="A38" s="64" t="str">
        <f>+#REF!</f>
        <v>LINEA DE CONDUCCION</v>
      </c>
      <c r="B38" s="56"/>
      <c r="C38" s="56"/>
      <c r="D38" s="56"/>
      <c r="E38" s="57"/>
      <c r="F38" s="58"/>
      <c r="G38" s="58"/>
      <c r="H38" s="63">
        <f t="shared" ref="H38:M38" si="25">(SUM(H40:H57))/16</f>
        <v>0.11696875</v>
      </c>
      <c r="I38" s="63">
        <f t="shared" si="25"/>
        <v>0.24296457443139771</v>
      </c>
      <c r="J38" s="63">
        <f t="shared" si="25"/>
        <v>0.31483957443139771</v>
      </c>
      <c r="K38" s="63">
        <f t="shared" si="25"/>
        <v>0.45197082443139769</v>
      </c>
      <c r="L38" s="63">
        <f t="shared" si="25"/>
        <v>0.45197082443139769</v>
      </c>
      <c r="M38" s="63">
        <f t="shared" si="25"/>
        <v>0.45197082443139769</v>
      </c>
      <c r="N38" s="63">
        <f>(SUM(N40:N57))/16</f>
        <v>0.45197082443139769</v>
      </c>
      <c r="O38" s="59"/>
      <c r="P38" s="60"/>
      <c r="Q38" s="61"/>
      <c r="R38" s="62"/>
      <c r="T38" s="32"/>
    </row>
    <row r="39" spans="1:20" ht="20.100000000000001" customHeight="1" x14ac:dyDescent="0.3">
      <c r="A39" s="21" t="str">
        <f>+#REF!</f>
        <v xml:space="preserve">PRELIMINARES </v>
      </c>
      <c r="B39" s="13"/>
      <c r="C39" s="13"/>
      <c r="D39" s="13"/>
      <c r="E39" s="14"/>
      <c r="F39" s="26"/>
      <c r="G39" s="15"/>
      <c r="H39" s="15"/>
      <c r="I39" s="15"/>
      <c r="J39" s="15"/>
      <c r="K39" s="15"/>
      <c r="L39" s="15"/>
      <c r="M39" s="15"/>
      <c r="N39" s="16"/>
      <c r="O39" s="17"/>
      <c r="P39" s="18"/>
      <c r="Q39" s="19"/>
      <c r="R39" s="20"/>
      <c r="T39" s="32"/>
    </row>
    <row r="40" spans="1:20" ht="27.75" customHeight="1" x14ac:dyDescent="0.3">
      <c r="A40" s="22" t="str">
        <f>+#REF!</f>
        <v>LOCALIZACION Y REPLANTEO PARA RED DE ACUEDUCTO (INCLUYE CARTERAS Y PLANOS)</v>
      </c>
      <c r="B40" s="23">
        <v>43739</v>
      </c>
      <c r="C40" s="23">
        <v>43739</v>
      </c>
      <c r="D40" s="24">
        <f t="shared" si="19"/>
        <v>1</v>
      </c>
      <c r="E40" s="25">
        <f t="shared" si="23"/>
        <v>1</v>
      </c>
      <c r="F40" s="26">
        <v>1</v>
      </c>
      <c r="G40" s="26">
        <f t="shared" si="1"/>
        <v>0</v>
      </c>
      <c r="H40" s="27">
        <v>0.51649999999999996</v>
      </c>
      <c r="I40" s="27">
        <v>0.51648745519713257</v>
      </c>
      <c r="J40" s="27">
        <v>0.51648745519713257</v>
      </c>
      <c r="K40" s="27">
        <v>0.51648745519713257</v>
      </c>
      <c r="L40" s="27">
        <v>0.51648745519713257</v>
      </c>
      <c r="M40" s="27">
        <v>0.51648745519713257</v>
      </c>
      <c r="N40" s="27">
        <f>+#REF!</f>
        <v>0.51648745519713257</v>
      </c>
      <c r="O40" s="28">
        <f t="shared" si="20"/>
        <v>0.51648745519713257</v>
      </c>
      <c r="P40" s="29">
        <f t="shared" si="21"/>
        <v>0.48351254480286743</v>
      </c>
      <c r="Q40" s="30">
        <f t="shared" si="24"/>
        <v>0.51648745519713257</v>
      </c>
      <c r="R40" s="31">
        <f t="shared" si="3"/>
        <v>43739</v>
      </c>
      <c r="S40" s="1">
        <f t="shared" ref="S40" si="26">+$S$18</f>
        <v>44074</v>
      </c>
      <c r="T40" s="32"/>
    </row>
    <row r="41" spans="1:20" ht="20.100000000000001" customHeight="1" x14ac:dyDescent="0.3">
      <c r="A41" s="21" t="str">
        <f>+#REF!</f>
        <v xml:space="preserve">EXCAVACION Y RELLENOS </v>
      </c>
      <c r="B41" s="13"/>
      <c r="C41" s="13"/>
      <c r="D41" s="13"/>
      <c r="E41" s="14"/>
      <c r="F41" s="26"/>
      <c r="G41" s="15"/>
      <c r="H41" s="16"/>
      <c r="I41" s="16"/>
      <c r="J41" s="16"/>
      <c r="K41" s="16"/>
      <c r="L41" s="16"/>
      <c r="M41" s="16"/>
      <c r="N41" s="16"/>
      <c r="O41" s="17"/>
      <c r="P41" s="18"/>
      <c r="Q41" s="19"/>
      <c r="R41" s="20"/>
      <c r="T41" s="32"/>
    </row>
    <row r="42" spans="1:20" s="44" customFormat="1" ht="27" customHeight="1" x14ac:dyDescent="0.3">
      <c r="A42" s="33" t="str">
        <f>+#REF!</f>
        <v>EXCAVACION MANUAL EN MATERIAL COMUN</v>
      </c>
      <c r="B42" s="34">
        <v>43739</v>
      </c>
      <c r="C42" s="34">
        <v>43741</v>
      </c>
      <c r="D42" s="35">
        <v>0</v>
      </c>
      <c r="E42" s="36">
        <v>0</v>
      </c>
      <c r="F42" s="26">
        <v>0</v>
      </c>
      <c r="G42" s="35">
        <f t="shared" si="1"/>
        <v>0</v>
      </c>
      <c r="H42" s="37">
        <v>0</v>
      </c>
      <c r="I42" s="37">
        <v>0</v>
      </c>
      <c r="J42" s="37">
        <v>0</v>
      </c>
      <c r="K42" s="37">
        <v>0</v>
      </c>
      <c r="L42" s="37">
        <v>0</v>
      </c>
      <c r="M42" s="37">
        <v>0</v>
      </c>
      <c r="N42" s="37">
        <f>+#REF!</f>
        <v>0</v>
      </c>
      <c r="O42" s="38">
        <f>N42*D42</f>
        <v>0</v>
      </c>
      <c r="P42" s="39">
        <f>D42-O42</f>
        <v>0</v>
      </c>
      <c r="Q42" s="40">
        <f>D42-P42</f>
        <v>0</v>
      </c>
      <c r="R42" s="41"/>
      <c r="S42" s="42">
        <f t="shared" ref="S42:S57" si="27">+$S$18</f>
        <v>44074</v>
      </c>
      <c r="T42" s="43"/>
    </row>
    <row r="43" spans="1:20" ht="20.100000000000001" customHeight="1" x14ac:dyDescent="0.3">
      <c r="A43" s="22" t="str">
        <f>+#REF!</f>
        <v>EXCAVACIONES MECANICAS VARIAS PARA ESTRUCTURAS</v>
      </c>
      <c r="B43" s="23">
        <v>44102</v>
      </c>
      <c r="C43" s="23">
        <v>44109</v>
      </c>
      <c r="D43" s="24">
        <f t="shared" si="19"/>
        <v>8</v>
      </c>
      <c r="E43" s="25">
        <f t="shared" si="23"/>
        <v>1</v>
      </c>
      <c r="F43" s="26">
        <v>8</v>
      </c>
      <c r="G43" s="26">
        <f t="shared" si="1"/>
        <v>0</v>
      </c>
      <c r="H43" s="27">
        <v>0.35499999999999998</v>
      </c>
      <c r="I43" s="27">
        <v>0.71504573570523078</v>
      </c>
      <c r="J43" s="27">
        <v>0.71504573570523078</v>
      </c>
      <c r="K43" s="27">
        <v>0.71504573570523078</v>
      </c>
      <c r="L43" s="27">
        <v>0.71504573570523078</v>
      </c>
      <c r="M43" s="27">
        <v>0.71504573570523078</v>
      </c>
      <c r="N43" s="27">
        <f>+#REF!</f>
        <v>0.71504573570523078</v>
      </c>
      <c r="O43" s="28">
        <f t="shared" ref="O43:O46" si="28">N43*D43</f>
        <v>5.7203658856418462</v>
      </c>
      <c r="P43" s="29">
        <f t="shared" ref="P43:P46" si="29">D43-O43</f>
        <v>2.2796341143581538</v>
      </c>
      <c r="Q43" s="30">
        <f t="shared" ref="Q43:Q46" si="30">D43-P43</f>
        <v>5.7203658856418462</v>
      </c>
      <c r="R43" s="31">
        <f t="shared" si="3"/>
        <v>44109</v>
      </c>
      <c r="S43" s="1">
        <f t="shared" si="27"/>
        <v>44074</v>
      </c>
      <c r="T43" s="32"/>
    </row>
    <row r="44" spans="1:20" ht="31.5" customHeight="1" x14ac:dyDescent="0.3">
      <c r="A44" s="22" t="str">
        <f>+#REF!</f>
        <v>RELLENO CON MATERIAL DE AFIRMADO COMPACTADO PLANCHA VIBRADORA INCLUYE  ACARREO LIBRE DE 5 KM</v>
      </c>
      <c r="B44" s="23">
        <v>44102</v>
      </c>
      <c r="C44" s="23">
        <v>44109</v>
      </c>
      <c r="D44" s="24">
        <f t="shared" si="19"/>
        <v>8</v>
      </c>
      <c r="E44" s="25">
        <f t="shared" si="23"/>
        <v>1</v>
      </c>
      <c r="F44" s="26">
        <v>8</v>
      </c>
      <c r="G44" s="26">
        <f t="shared" si="1"/>
        <v>0</v>
      </c>
      <c r="H44" s="27">
        <v>0</v>
      </c>
      <c r="I44" s="27">
        <v>0.37580000000000002</v>
      </c>
      <c r="J44" s="27">
        <v>0.37580000000000002</v>
      </c>
      <c r="K44" s="27">
        <v>1</v>
      </c>
      <c r="L44" s="27">
        <v>1</v>
      </c>
      <c r="M44" s="27">
        <v>1</v>
      </c>
      <c r="N44" s="27">
        <f>+#REF!</f>
        <v>1</v>
      </c>
      <c r="O44" s="28">
        <f t="shared" si="28"/>
        <v>8</v>
      </c>
      <c r="P44" s="29">
        <f t="shared" si="29"/>
        <v>0</v>
      </c>
      <c r="Q44" s="30">
        <f t="shared" si="30"/>
        <v>8</v>
      </c>
      <c r="R44" s="31">
        <f t="shared" si="3"/>
        <v>44109</v>
      </c>
      <c r="S44" s="1">
        <f t="shared" si="27"/>
        <v>44074</v>
      </c>
      <c r="T44" s="32"/>
    </row>
    <row r="45" spans="1:20" ht="27.75" customHeight="1" x14ac:dyDescent="0.3">
      <c r="A45" s="22" t="str">
        <f>+#REF!</f>
        <v>RELLENO CON MATERIAL SELECCIONADO PROVENIENTE DE EXCAVACIÓN COMPACTADO CON PLANCHA VIBRADORA</v>
      </c>
      <c r="B45" s="23">
        <v>43808</v>
      </c>
      <c r="C45" s="23">
        <v>43821</v>
      </c>
      <c r="D45" s="24">
        <f t="shared" si="19"/>
        <v>14</v>
      </c>
      <c r="E45" s="25">
        <f t="shared" si="23"/>
        <v>1</v>
      </c>
      <c r="F45" s="26">
        <v>14</v>
      </c>
      <c r="G45" s="26">
        <f t="shared" si="1"/>
        <v>0</v>
      </c>
      <c r="H45" s="27">
        <v>0</v>
      </c>
      <c r="I45" s="27">
        <v>0.20150000000000001</v>
      </c>
      <c r="J45" s="27">
        <v>0.20150000000000001</v>
      </c>
      <c r="K45" s="27">
        <v>1</v>
      </c>
      <c r="L45" s="27">
        <v>1</v>
      </c>
      <c r="M45" s="27">
        <v>1</v>
      </c>
      <c r="N45" s="27">
        <f>+#REF!</f>
        <v>1</v>
      </c>
      <c r="O45" s="28">
        <f t="shared" si="28"/>
        <v>14</v>
      </c>
      <c r="P45" s="29">
        <f t="shared" si="29"/>
        <v>0</v>
      </c>
      <c r="Q45" s="30">
        <f t="shared" si="30"/>
        <v>14</v>
      </c>
      <c r="R45" s="31">
        <f t="shared" si="3"/>
        <v>43821</v>
      </c>
      <c r="S45" s="1">
        <f t="shared" si="27"/>
        <v>44074</v>
      </c>
      <c r="T45" s="32"/>
    </row>
    <row r="46" spans="1:20" ht="20.100000000000001" customHeight="1" x14ac:dyDescent="0.3">
      <c r="A46" s="22" t="str">
        <f>+#REF!</f>
        <v>RELLENO ARENA DE RIO COMPACTADO CON PLANCHA VIBRADORA</v>
      </c>
      <c r="B46" s="23">
        <v>43808</v>
      </c>
      <c r="C46" s="23">
        <v>43821</v>
      </c>
      <c r="D46" s="24">
        <f t="shared" si="19"/>
        <v>14</v>
      </c>
      <c r="E46" s="25">
        <f t="shared" si="23"/>
        <v>1</v>
      </c>
      <c r="F46" s="26">
        <v>14</v>
      </c>
      <c r="G46" s="26">
        <f t="shared" si="1"/>
        <v>0</v>
      </c>
      <c r="H46" s="27">
        <v>0.5</v>
      </c>
      <c r="I46" s="27">
        <v>0.5</v>
      </c>
      <c r="J46" s="27">
        <v>1</v>
      </c>
      <c r="K46" s="27">
        <v>1</v>
      </c>
      <c r="L46" s="27">
        <v>1</v>
      </c>
      <c r="M46" s="27">
        <v>1</v>
      </c>
      <c r="N46" s="27">
        <f>+#REF!</f>
        <v>1</v>
      </c>
      <c r="O46" s="28">
        <f t="shared" si="28"/>
        <v>14</v>
      </c>
      <c r="P46" s="29">
        <f t="shared" si="29"/>
        <v>0</v>
      </c>
      <c r="Q46" s="30">
        <f t="shared" si="30"/>
        <v>14</v>
      </c>
      <c r="R46" s="31">
        <f t="shared" si="3"/>
        <v>43821</v>
      </c>
      <c r="S46" s="1">
        <f t="shared" si="27"/>
        <v>44074</v>
      </c>
      <c r="T46" s="32"/>
    </row>
    <row r="47" spans="1:20" ht="20.100000000000001" customHeight="1" x14ac:dyDescent="0.3">
      <c r="A47" s="21" t="str">
        <f>+#REF!</f>
        <v xml:space="preserve">ACCESORIOS Y TUBERIA </v>
      </c>
      <c r="B47" s="13"/>
      <c r="C47" s="13"/>
      <c r="D47" s="13"/>
      <c r="E47" s="14"/>
      <c r="F47" s="26"/>
      <c r="G47" s="15"/>
      <c r="H47" s="16"/>
      <c r="I47" s="16"/>
      <c r="J47" s="16"/>
      <c r="K47" s="16"/>
      <c r="L47" s="16"/>
      <c r="M47" s="16"/>
      <c r="N47" s="16"/>
      <c r="O47" s="17"/>
      <c r="P47" s="18"/>
      <c r="Q47" s="19"/>
      <c r="R47" s="20"/>
      <c r="T47" s="32"/>
    </row>
    <row r="48" spans="1:20" ht="29.25" customHeight="1" x14ac:dyDescent="0.3">
      <c r="A48" s="22" t="str">
        <f>+#REF!</f>
        <v xml:space="preserve">SUMINISTRO E INSTALACIÓN TUBERÍA DE ALCANTARILLADO PVC  D=10" </v>
      </c>
      <c r="B48" s="23">
        <v>44088</v>
      </c>
      <c r="C48" s="23">
        <v>44109</v>
      </c>
      <c r="D48" s="24">
        <f t="shared" ref="D48:D57" si="31">(C48-B48)+1</f>
        <v>22</v>
      </c>
      <c r="E48" s="25">
        <f t="shared" ref="E48:E57" si="32">F48/D48</f>
        <v>0</v>
      </c>
      <c r="F48" s="26">
        <f t="shared" ref="F48:F79" si="33">IF((S48-B48)&lt;0,0,S48-B48)</f>
        <v>0</v>
      </c>
      <c r="G48" s="26">
        <f t="shared" si="1"/>
        <v>22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f>+#REF!</f>
        <v>0</v>
      </c>
      <c r="O48" s="28">
        <f t="shared" ref="O48:O57" si="34">N48*D48</f>
        <v>0</v>
      </c>
      <c r="P48" s="29">
        <f t="shared" ref="P48:P57" si="35">D48-O48</f>
        <v>22</v>
      </c>
      <c r="Q48" s="30">
        <f t="shared" ref="Q48:Q57" si="36">D48-P48</f>
        <v>0</v>
      </c>
      <c r="R48" s="31">
        <f t="shared" ref="R48:R57" si="37">C48</f>
        <v>44109</v>
      </c>
      <c r="S48" s="1">
        <f t="shared" si="27"/>
        <v>44074</v>
      </c>
      <c r="T48" s="32"/>
    </row>
    <row r="49" spans="1:20" ht="20.100000000000001" customHeight="1" x14ac:dyDescent="0.3">
      <c r="A49" s="22" t="str">
        <f>+#REF!</f>
        <v xml:space="preserve">CODO PVC NOVAFORT 6°   D =   10" </v>
      </c>
      <c r="B49" s="23">
        <v>44088</v>
      </c>
      <c r="C49" s="23">
        <v>44109</v>
      </c>
      <c r="D49" s="24">
        <f t="shared" si="31"/>
        <v>22</v>
      </c>
      <c r="E49" s="25">
        <f t="shared" si="32"/>
        <v>0</v>
      </c>
      <c r="F49" s="26">
        <f t="shared" si="33"/>
        <v>0</v>
      </c>
      <c r="G49" s="26">
        <f t="shared" si="1"/>
        <v>22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f>+#REF!</f>
        <v>0</v>
      </c>
      <c r="O49" s="28">
        <f t="shared" si="34"/>
        <v>0</v>
      </c>
      <c r="P49" s="29">
        <f t="shared" si="35"/>
        <v>22</v>
      </c>
      <c r="Q49" s="30">
        <f t="shared" si="36"/>
        <v>0</v>
      </c>
      <c r="R49" s="31">
        <f t="shared" si="37"/>
        <v>44109</v>
      </c>
      <c r="S49" s="1">
        <f t="shared" si="27"/>
        <v>44074</v>
      </c>
      <c r="T49" s="32"/>
    </row>
    <row r="50" spans="1:20" ht="20.100000000000001" customHeight="1" x14ac:dyDescent="0.3">
      <c r="A50" s="22" t="str">
        <f>+#REF!</f>
        <v xml:space="preserve">SUMINISTRO E INSTALACION DE TEE D=10"  </v>
      </c>
      <c r="B50" s="23">
        <v>44088</v>
      </c>
      <c r="C50" s="23">
        <v>44109</v>
      </c>
      <c r="D50" s="24">
        <f t="shared" si="31"/>
        <v>22</v>
      </c>
      <c r="E50" s="25">
        <f t="shared" si="32"/>
        <v>0</v>
      </c>
      <c r="F50" s="26">
        <f t="shared" si="33"/>
        <v>0</v>
      </c>
      <c r="G50" s="26">
        <f t="shared" si="1"/>
        <v>22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f>+#REF!</f>
        <v>0</v>
      </c>
      <c r="O50" s="28">
        <f t="shared" si="34"/>
        <v>0</v>
      </c>
      <c r="P50" s="29">
        <f t="shared" si="35"/>
        <v>22</v>
      </c>
      <c r="Q50" s="30">
        <f t="shared" si="36"/>
        <v>0</v>
      </c>
      <c r="R50" s="31">
        <f t="shared" si="37"/>
        <v>44109</v>
      </c>
      <c r="S50" s="1">
        <f t="shared" si="27"/>
        <v>44074</v>
      </c>
      <c r="T50" s="32"/>
    </row>
    <row r="51" spans="1:20" ht="20.100000000000001" customHeight="1" x14ac:dyDescent="0.3">
      <c r="A51" s="22" t="str">
        <f>+#REF!</f>
        <v>SUMINISTRO E INSTALACIÓN TUBERÍA  PN 10 DIAMETRO 75 MM</v>
      </c>
      <c r="B51" s="23">
        <v>44088</v>
      </c>
      <c r="C51" s="23">
        <v>44109</v>
      </c>
      <c r="D51" s="24">
        <f t="shared" si="31"/>
        <v>22</v>
      </c>
      <c r="E51" s="25">
        <f t="shared" si="32"/>
        <v>0</v>
      </c>
      <c r="F51" s="26">
        <f t="shared" si="33"/>
        <v>0</v>
      </c>
      <c r="G51" s="26">
        <f t="shared" si="1"/>
        <v>22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f>+#REF!</f>
        <v>0</v>
      </c>
      <c r="O51" s="28">
        <f t="shared" si="34"/>
        <v>0</v>
      </c>
      <c r="P51" s="29">
        <f t="shared" si="35"/>
        <v>22</v>
      </c>
      <c r="Q51" s="30">
        <f t="shared" si="36"/>
        <v>0</v>
      </c>
      <c r="R51" s="31">
        <f t="shared" si="37"/>
        <v>44109</v>
      </c>
      <c r="S51" s="1">
        <f t="shared" si="27"/>
        <v>44074</v>
      </c>
      <c r="T51" s="32"/>
    </row>
    <row r="52" spans="1:20" ht="27.75" customHeight="1" x14ac:dyDescent="0.3">
      <c r="A52" s="22" t="str">
        <f>+#REF!</f>
        <v>SUMINISTRO E INSTALACIÓN TUBERÍA  DE ALACANTARILLADO PVC D=4"</v>
      </c>
      <c r="B52" s="23">
        <v>44088</v>
      </c>
      <c r="C52" s="23">
        <v>44109</v>
      </c>
      <c r="D52" s="24">
        <f t="shared" si="31"/>
        <v>22</v>
      </c>
      <c r="E52" s="25">
        <f t="shared" si="32"/>
        <v>0</v>
      </c>
      <c r="F52" s="26">
        <f t="shared" si="33"/>
        <v>0</v>
      </c>
      <c r="G52" s="26">
        <f t="shared" si="1"/>
        <v>22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f>+#REF!</f>
        <v>0</v>
      </c>
      <c r="O52" s="28">
        <f t="shared" si="34"/>
        <v>0</v>
      </c>
      <c r="P52" s="29">
        <f t="shared" si="35"/>
        <v>22</v>
      </c>
      <c r="Q52" s="30">
        <f t="shared" si="36"/>
        <v>0</v>
      </c>
      <c r="R52" s="31">
        <f t="shared" si="37"/>
        <v>44109</v>
      </c>
      <c r="S52" s="1">
        <f t="shared" si="27"/>
        <v>44074</v>
      </c>
      <c r="T52" s="32"/>
    </row>
    <row r="53" spans="1:20" ht="20.100000000000001" customHeight="1" x14ac:dyDescent="0.3">
      <c r="A53" s="22" t="str">
        <f>+#REF!</f>
        <v xml:space="preserve">SUMINISTRO E INSTALACION CODO PVC SANITARIO D=4" </v>
      </c>
      <c r="B53" s="23">
        <v>44088</v>
      </c>
      <c r="C53" s="23">
        <v>44109</v>
      </c>
      <c r="D53" s="24">
        <f t="shared" si="31"/>
        <v>22</v>
      </c>
      <c r="E53" s="25">
        <f t="shared" si="32"/>
        <v>0</v>
      </c>
      <c r="F53" s="26">
        <f t="shared" si="33"/>
        <v>0</v>
      </c>
      <c r="G53" s="26">
        <f t="shared" si="1"/>
        <v>22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f>+#REF!</f>
        <v>0</v>
      </c>
      <c r="O53" s="28">
        <f t="shared" si="34"/>
        <v>0</v>
      </c>
      <c r="P53" s="29">
        <f t="shared" si="35"/>
        <v>22</v>
      </c>
      <c r="Q53" s="30">
        <f t="shared" si="36"/>
        <v>0</v>
      </c>
      <c r="R53" s="31">
        <f t="shared" si="37"/>
        <v>44109</v>
      </c>
      <c r="S53" s="1">
        <f t="shared" si="27"/>
        <v>44074</v>
      </c>
      <c r="T53" s="32"/>
    </row>
    <row r="54" spans="1:20" ht="20.100000000000001" customHeight="1" x14ac:dyDescent="0.3">
      <c r="A54" s="22" t="str">
        <f>+#REF!</f>
        <v xml:space="preserve">SUMINISTRO E INSTALACION TEE SANITARIA  PVC  D=4" </v>
      </c>
      <c r="B54" s="23">
        <v>44088</v>
      </c>
      <c r="C54" s="23">
        <v>44109</v>
      </c>
      <c r="D54" s="24">
        <f t="shared" si="31"/>
        <v>22</v>
      </c>
      <c r="E54" s="25">
        <f t="shared" si="32"/>
        <v>0</v>
      </c>
      <c r="F54" s="26">
        <f t="shared" si="33"/>
        <v>0</v>
      </c>
      <c r="G54" s="26">
        <f t="shared" si="1"/>
        <v>22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f>+#REF!</f>
        <v>0</v>
      </c>
      <c r="O54" s="28">
        <f t="shared" si="34"/>
        <v>0</v>
      </c>
      <c r="P54" s="29">
        <f t="shared" si="35"/>
        <v>22</v>
      </c>
      <c r="Q54" s="30">
        <f t="shared" si="36"/>
        <v>0</v>
      </c>
      <c r="R54" s="31">
        <f t="shared" si="37"/>
        <v>44109</v>
      </c>
      <c r="S54" s="1">
        <f t="shared" si="27"/>
        <v>44074</v>
      </c>
      <c r="T54" s="32"/>
    </row>
    <row r="55" spans="1:20" ht="31.5" customHeight="1" x14ac:dyDescent="0.3">
      <c r="A55" s="22" t="str">
        <f>+#REF!</f>
        <v xml:space="preserve">SUMINISTRO E INSTALACIÓN TUBERÍA NOVAFORD  DIAMETRO 500 mm </v>
      </c>
      <c r="B55" s="23">
        <v>43743</v>
      </c>
      <c r="C55" s="23">
        <v>43746</v>
      </c>
      <c r="D55" s="24">
        <f t="shared" si="31"/>
        <v>4</v>
      </c>
      <c r="E55" s="25">
        <f t="shared" si="32"/>
        <v>1</v>
      </c>
      <c r="F55" s="26">
        <v>4</v>
      </c>
      <c r="G55" s="26">
        <f t="shared" si="1"/>
        <v>0</v>
      </c>
      <c r="H55" s="27">
        <v>0</v>
      </c>
      <c r="I55" s="27">
        <v>0.35</v>
      </c>
      <c r="J55" s="27">
        <v>1</v>
      </c>
      <c r="K55" s="27">
        <v>1</v>
      </c>
      <c r="L55" s="27">
        <v>1</v>
      </c>
      <c r="M55" s="27">
        <v>1</v>
      </c>
      <c r="N55" s="27">
        <f>+#REF!</f>
        <v>1</v>
      </c>
      <c r="O55" s="28">
        <f t="shared" si="34"/>
        <v>4</v>
      </c>
      <c r="P55" s="29">
        <f t="shared" si="35"/>
        <v>0</v>
      </c>
      <c r="Q55" s="30">
        <f t="shared" si="36"/>
        <v>4</v>
      </c>
      <c r="R55" s="31">
        <f t="shared" si="37"/>
        <v>43746</v>
      </c>
      <c r="S55" s="1">
        <f t="shared" si="27"/>
        <v>44074</v>
      </c>
      <c r="T55" s="32"/>
    </row>
    <row r="56" spans="1:20" ht="28.5" customHeight="1" x14ac:dyDescent="0.3">
      <c r="A56" s="22" t="str">
        <f>+#REF!</f>
        <v xml:space="preserve">SUMINISTRO E INSTALACIÓN TUBERÍA DE ALCANTARILLADO PVC NOVALOC  D= 24" </v>
      </c>
      <c r="B56" s="23">
        <v>43743</v>
      </c>
      <c r="C56" s="23">
        <v>43743</v>
      </c>
      <c r="D56" s="24">
        <f t="shared" si="31"/>
        <v>1</v>
      </c>
      <c r="E56" s="25">
        <f t="shared" si="32"/>
        <v>1</v>
      </c>
      <c r="F56" s="26">
        <v>1</v>
      </c>
      <c r="G56" s="26">
        <f t="shared" si="1"/>
        <v>0</v>
      </c>
      <c r="H56" s="27">
        <v>0</v>
      </c>
      <c r="I56" s="27">
        <v>0.2286</v>
      </c>
      <c r="J56" s="27">
        <v>0.2286</v>
      </c>
      <c r="K56" s="27">
        <v>1</v>
      </c>
      <c r="L56" s="27">
        <v>1</v>
      </c>
      <c r="M56" s="27">
        <v>1</v>
      </c>
      <c r="N56" s="27">
        <f>+#REF!</f>
        <v>1</v>
      </c>
      <c r="O56" s="28">
        <f t="shared" si="34"/>
        <v>1</v>
      </c>
      <c r="P56" s="29">
        <f t="shared" si="35"/>
        <v>0</v>
      </c>
      <c r="Q56" s="30">
        <f t="shared" si="36"/>
        <v>1</v>
      </c>
      <c r="R56" s="31">
        <f t="shared" si="37"/>
        <v>43743</v>
      </c>
      <c r="S56" s="1">
        <f t="shared" si="27"/>
        <v>44074</v>
      </c>
      <c r="T56" s="32"/>
    </row>
    <row r="57" spans="1:20" ht="15.6" customHeight="1" x14ac:dyDescent="0.3">
      <c r="A57" s="22" t="str">
        <f>+#REF!</f>
        <v xml:space="preserve">POZO DE INSPECCIÓN, DIÁMETRO INTERIOR 1.2 M , 2.0,  H &lt; 2.5 </v>
      </c>
      <c r="B57" s="23">
        <v>43743</v>
      </c>
      <c r="C57" s="23">
        <v>43750</v>
      </c>
      <c r="D57" s="24">
        <f t="shared" si="31"/>
        <v>8</v>
      </c>
      <c r="E57" s="25">
        <f t="shared" si="32"/>
        <v>1</v>
      </c>
      <c r="F57" s="26">
        <v>8</v>
      </c>
      <c r="G57" s="26">
        <f t="shared" si="1"/>
        <v>0</v>
      </c>
      <c r="H57" s="27">
        <v>0.5</v>
      </c>
      <c r="I57" s="27">
        <v>1</v>
      </c>
      <c r="J57" s="27">
        <v>1</v>
      </c>
      <c r="K57" s="27">
        <v>1</v>
      </c>
      <c r="L57" s="27">
        <v>1</v>
      </c>
      <c r="M57" s="27">
        <v>1</v>
      </c>
      <c r="N57" s="27">
        <f>+#REF!</f>
        <v>1</v>
      </c>
      <c r="O57" s="28">
        <f t="shared" si="34"/>
        <v>8</v>
      </c>
      <c r="P57" s="29">
        <f t="shared" si="35"/>
        <v>0</v>
      </c>
      <c r="Q57" s="30">
        <f t="shared" si="36"/>
        <v>8</v>
      </c>
      <c r="R57" s="31">
        <f t="shared" si="37"/>
        <v>43750</v>
      </c>
      <c r="S57" s="1">
        <f t="shared" si="27"/>
        <v>44074</v>
      </c>
      <c r="T57" s="32"/>
    </row>
    <row r="58" spans="1:20" ht="20.100000000000001" customHeight="1" x14ac:dyDescent="0.3">
      <c r="A58" s="64" t="s">
        <v>26</v>
      </c>
      <c r="B58" s="56"/>
      <c r="C58" s="56"/>
      <c r="D58" s="56"/>
      <c r="E58" s="57"/>
      <c r="F58" s="58"/>
      <c r="G58" s="58"/>
      <c r="H58" s="63">
        <f t="shared" ref="H58:M58" si="38">(SUM(H60:H109))/44</f>
        <v>5.7954545454545455E-3</v>
      </c>
      <c r="I58" s="63">
        <f t="shared" si="38"/>
        <v>2.9763636363636367E-2</v>
      </c>
      <c r="J58" s="63">
        <f t="shared" si="38"/>
        <v>3.6354545454545452E-2</v>
      </c>
      <c r="K58" s="63">
        <f t="shared" si="38"/>
        <v>0.1955159090909091</v>
      </c>
      <c r="L58" s="63">
        <f t="shared" si="38"/>
        <v>0.20455454545454543</v>
      </c>
      <c r="M58" s="63">
        <f t="shared" si="38"/>
        <v>0.2290409090909091</v>
      </c>
      <c r="N58" s="63">
        <f>(SUM(N60:N109))/44</f>
        <v>0.35867298898548766</v>
      </c>
      <c r="O58" s="59"/>
      <c r="P58" s="60"/>
      <c r="Q58" s="61"/>
      <c r="R58" s="62"/>
      <c r="T58" s="32"/>
    </row>
    <row r="59" spans="1:20" ht="20.100000000000001" customHeight="1" x14ac:dyDescent="0.3">
      <c r="A59" s="21" t="str">
        <f>+#REF!</f>
        <v xml:space="preserve">PRELIMINARES </v>
      </c>
      <c r="B59" s="13"/>
      <c r="C59" s="13"/>
      <c r="D59" s="13"/>
      <c r="E59" s="14"/>
      <c r="F59" s="26"/>
      <c r="G59" s="15"/>
      <c r="H59" s="15"/>
      <c r="I59" s="15"/>
      <c r="J59" s="15"/>
      <c r="K59" s="15"/>
      <c r="L59" s="15"/>
      <c r="M59" s="15"/>
      <c r="N59" s="16"/>
      <c r="O59" s="17"/>
      <c r="P59" s="18"/>
      <c r="Q59" s="19"/>
      <c r="R59" s="20"/>
      <c r="T59" s="32"/>
    </row>
    <row r="60" spans="1:20" ht="29.25" customHeight="1" x14ac:dyDescent="0.3">
      <c r="A60" s="22" t="str">
        <f>+#REF!</f>
        <v>LOCALIZACION Y REPLANTEO LOTES Y ESTRUCTURAS DE ACUEDUCTO ( CARTERAS Y PLANOS)</v>
      </c>
      <c r="B60" s="23">
        <v>43750</v>
      </c>
      <c r="C60" s="23">
        <v>44031</v>
      </c>
      <c r="D60" s="24">
        <f t="shared" ref="D60" si="39">(C60-B60)+1</f>
        <v>282</v>
      </c>
      <c r="E60" s="25">
        <f t="shared" ref="E60" si="40">F60/D60</f>
        <v>1</v>
      </c>
      <c r="F60" s="26">
        <v>282</v>
      </c>
      <c r="G60" s="26">
        <f t="shared" si="1"/>
        <v>0</v>
      </c>
      <c r="H60" s="27">
        <v>0</v>
      </c>
      <c r="I60" s="27">
        <v>0.753</v>
      </c>
      <c r="J60" s="27">
        <v>0.99299999999999999</v>
      </c>
      <c r="K60" s="27">
        <v>0.99299999999999999</v>
      </c>
      <c r="L60" s="27">
        <v>0.99299999999999999</v>
      </c>
      <c r="M60" s="27">
        <v>0.99299999999999999</v>
      </c>
      <c r="N60" s="27">
        <f>+#REF!</f>
        <v>0.99999379345229888</v>
      </c>
      <c r="O60" s="28">
        <f t="shared" ref="O60:O62" si="41">N60*D60</f>
        <v>281.99824975354829</v>
      </c>
      <c r="P60" s="29">
        <f t="shared" ref="P60:P62" si="42">D60-O60</f>
        <v>1.7502464517065164E-3</v>
      </c>
      <c r="Q60" s="30">
        <f t="shared" ref="Q60:Q62" si="43">D60-P60</f>
        <v>281.99824975354829</v>
      </c>
      <c r="R60" s="31">
        <f t="shared" ref="R60" si="44">C60</f>
        <v>44031</v>
      </c>
      <c r="S60" s="1">
        <f t="shared" ref="S60:S97" si="45">+$S$18</f>
        <v>44074</v>
      </c>
      <c r="T60" s="32"/>
    </row>
    <row r="61" spans="1:20" ht="28.5" customHeight="1" x14ac:dyDescent="0.3">
      <c r="A61" s="33" t="str">
        <f>+#REF!</f>
        <v xml:space="preserve">DEMOLICION PLACAS MACIZAS CONCRETO E &lt;=0.20 m. (INCLUYE RETIRO) </v>
      </c>
      <c r="B61" s="34">
        <v>43808</v>
      </c>
      <c r="C61" s="34">
        <v>43821</v>
      </c>
      <c r="D61" s="35">
        <v>0</v>
      </c>
      <c r="E61" s="36">
        <v>0</v>
      </c>
      <c r="F61" s="26">
        <v>0</v>
      </c>
      <c r="G61" s="35">
        <f t="shared" si="1"/>
        <v>0</v>
      </c>
      <c r="H61" s="37">
        <v>0</v>
      </c>
      <c r="I61" s="37">
        <v>0</v>
      </c>
      <c r="J61" s="37">
        <v>0</v>
      </c>
      <c r="K61" s="37">
        <v>0</v>
      </c>
      <c r="L61" s="37">
        <v>0</v>
      </c>
      <c r="M61" s="37">
        <v>0</v>
      </c>
      <c r="N61" s="37">
        <f>+#REF!</f>
        <v>0</v>
      </c>
      <c r="O61" s="38">
        <f t="shared" si="41"/>
        <v>0</v>
      </c>
      <c r="P61" s="39">
        <f t="shared" si="42"/>
        <v>0</v>
      </c>
      <c r="Q61" s="40">
        <f t="shared" si="43"/>
        <v>0</v>
      </c>
      <c r="R61" s="41"/>
      <c r="S61" s="1">
        <f t="shared" si="45"/>
        <v>44074</v>
      </c>
      <c r="T61" s="32"/>
    </row>
    <row r="62" spans="1:20" ht="20.100000000000001" customHeight="1" x14ac:dyDescent="0.3">
      <c r="A62" s="22" t="str">
        <f>+#REF!</f>
        <v>DEMOLICIÓN MURO CONCRETO E=30CM (INCLUYE RETIRO)</v>
      </c>
      <c r="B62" s="23">
        <v>43808</v>
      </c>
      <c r="C62" s="23">
        <v>43821</v>
      </c>
      <c r="D62" s="24">
        <f t="shared" ref="D62" si="46">(C62-B62)+1</f>
        <v>14</v>
      </c>
      <c r="E62" s="25">
        <f t="shared" ref="E62" si="47">F62/D62</f>
        <v>0</v>
      </c>
      <c r="F62" s="26">
        <f t="shared" si="33"/>
        <v>0</v>
      </c>
      <c r="G62" s="26">
        <f t="shared" si="1"/>
        <v>14</v>
      </c>
      <c r="H62" s="27">
        <v>0</v>
      </c>
      <c r="I62" s="27">
        <v>0</v>
      </c>
      <c r="J62" s="27">
        <v>0.05</v>
      </c>
      <c r="K62" s="27">
        <v>0.23180000000000001</v>
      </c>
      <c r="L62" s="27">
        <v>0.23180000000000001</v>
      </c>
      <c r="M62" s="27">
        <v>0.30919999999999997</v>
      </c>
      <c r="N62" s="27">
        <v>0.30919999999999997</v>
      </c>
      <c r="O62" s="28">
        <f t="shared" si="41"/>
        <v>4.3287999999999993</v>
      </c>
      <c r="P62" s="29">
        <f t="shared" si="42"/>
        <v>9.6712000000000007</v>
      </c>
      <c r="Q62" s="30">
        <f t="shared" si="43"/>
        <v>4.3287999999999993</v>
      </c>
      <c r="R62" s="31">
        <f t="shared" ref="R62" si="48">C62</f>
        <v>43821</v>
      </c>
      <c r="T62" s="32"/>
    </row>
    <row r="63" spans="1:20" ht="33" customHeight="1" x14ac:dyDescent="0.3">
      <c r="A63" s="22" t="str">
        <f>+#REF!</f>
        <v>DEMOLICION  OBRAS EN CONCRETO REFORZADO, INCLUYE RETIRO DE SOBRANTES</v>
      </c>
      <c r="B63" s="23">
        <v>43808</v>
      </c>
      <c r="C63" s="23">
        <v>43821</v>
      </c>
      <c r="D63" s="24">
        <f t="shared" si="19"/>
        <v>14</v>
      </c>
      <c r="E63" s="25">
        <f t="shared" si="23"/>
        <v>1</v>
      </c>
      <c r="F63" s="26">
        <v>14</v>
      </c>
      <c r="G63" s="26">
        <f t="shared" si="1"/>
        <v>0</v>
      </c>
      <c r="H63" s="27">
        <v>0</v>
      </c>
      <c r="I63" s="27">
        <v>0</v>
      </c>
      <c r="J63" s="27">
        <v>0</v>
      </c>
      <c r="K63" s="27">
        <v>1</v>
      </c>
      <c r="L63" s="27">
        <v>1</v>
      </c>
      <c r="M63" s="27">
        <v>1</v>
      </c>
      <c r="N63" s="27">
        <f>+#REF!</f>
        <v>1</v>
      </c>
      <c r="O63" s="28">
        <f t="shared" si="20"/>
        <v>14</v>
      </c>
      <c r="P63" s="29">
        <f t="shared" si="21"/>
        <v>0</v>
      </c>
      <c r="Q63" s="30">
        <f t="shared" si="24"/>
        <v>14</v>
      </c>
      <c r="R63" s="31">
        <f t="shared" si="3"/>
        <v>43821</v>
      </c>
      <c r="S63" s="1">
        <f t="shared" si="45"/>
        <v>44074</v>
      </c>
      <c r="T63" s="32"/>
    </row>
    <row r="64" spans="1:20" ht="20.100000000000001" customHeight="1" x14ac:dyDescent="0.3">
      <c r="A64" s="21" t="str">
        <f>+#REF!</f>
        <v xml:space="preserve">EXCAVACION Y RELLENOS </v>
      </c>
      <c r="B64" s="13"/>
      <c r="C64" s="13"/>
      <c r="D64" s="13"/>
      <c r="E64" s="14"/>
      <c r="F64" s="26"/>
      <c r="G64" s="15"/>
      <c r="H64" s="16"/>
      <c r="I64" s="16"/>
      <c r="J64" s="16"/>
      <c r="K64" s="16"/>
      <c r="L64" s="16"/>
      <c r="M64" s="16"/>
      <c r="N64" s="16"/>
      <c r="O64" s="17"/>
      <c r="P64" s="18"/>
      <c r="Q64" s="19"/>
      <c r="R64" s="20"/>
      <c r="T64" s="32"/>
    </row>
    <row r="65" spans="1:24" ht="26.25" customHeight="1" x14ac:dyDescent="0.3">
      <c r="A65" s="33" t="str">
        <f>+#REF!</f>
        <v>EXCAVACION MANUAL EN MATERIAL COMUN</v>
      </c>
      <c r="B65" s="34">
        <v>43752</v>
      </c>
      <c r="C65" s="34">
        <v>43754</v>
      </c>
      <c r="D65" s="35">
        <v>0</v>
      </c>
      <c r="E65" s="36">
        <v>0</v>
      </c>
      <c r="F65" s="26">
        <v>0</v>
      </c>
      <c r="G65" s="35">
        <f t="shared" si="1"/>
        <v>0</v>
      </c>
      <c r="H65" s="37">
        <v>0</v>
      </c>
      <c r="I65" s="37">
        <v>0</v>
      </c>
      <c r="J65" s="37">
        <v>0</v>
      </c>
      <c r="K65" s="37">
        <v>0</v>
      </c>
      <c r="L65" s="37">
        <v>0</v>
      </c>
      <c r="M65" s="37">
        <v>0</v>
      </c>
      <c r="N65" s="37">
        <f>+#REF!</f>
        <v>0</v>
      </c>
      <c r="O65" s="38">
        <f t="shared" si="20"/>
        <v>0</v>
      </c>
      <c r="P65" s="39">
        <f t="shared" si="21"/>
        <v>0</v>
      </c>
      <c r="Q65" s="40">
        <f t="shared" si="24"/>
        <v>0</v>
      </c>
      <c r="R65" s="41"/>
      <c r="S65" s="1">
        <f t="shared" si="45"/>
        <v>44074</v>
      </c>
      <c r="T65" s="32"/>
    </row>
    <row r="66" spans="1:24" ht="20.100000000000001" customHeight="1" x14ac:dyDescent="0.3">
      <c r="A66" s="33" t="str">
        <f>+#REF!</f>
        <v>EXCAVACIONES MECANICAS VARIAS PARA ESTRUCTURAS</v>
      </c>
      <c r="B66" s="34">
        <v>43752</v>
      </c>
      <c r="C66" s="34">
        <v>43753</v>
      </c>
      <c r="D66" s="35">
        <v>0</v>
      </c>
      <c r="E66" s="36">
        <v>0</v>
      </c>
      <c r="F66" s="26">
        <v>0</v>
      </c>
      <c r="G66" s="35">
        <f t="shared" si="1"/>
        <v>0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37">
        <v>0</v>
      </c>
      <c r="N66" s="37">
        <f>+#REF!</f>
        <v>0</v>
      </c>
      <c r="O66" s="38">
        <f t="shared" si="20"/>
        <v>0</v>
      </c>
      <c r="P66" s="39">
        <f t="shared" si="21"/>
        <v>0</v>
      </c>
      <c r="Q66" s="40">
        <f t="shared" si="24"/>
        <v>0</v>
      </c>
      <c r="R66" s="41"/>
      <c r="S66" s="1">
        <f t="shared" si="45"/>
        <v>44074</v>
      </c>
      <c r="T66" s="32"/>
    </row>
    <row r="67" spans="1:24" ht="28.5" customHeight="1" x14ac:dyDescent="0.3">
      <c r="A67" s="22" t="str">
        <f>+#REF!</f>
        <v xml:space="preserve">RELLENO CON MATERIAL SELECCIONADO PROVENIENTE DE EXCAVACION COMPACTADO CON PLANTA VIBRADORA </v>
      </c>
      <c r="B67" s="23">
        <v>44025</v>
      </c>
      <c r="C67" s="23">
        <v>44045</v>
      </c>
      <c r="D67" s="24">
        <f t="shared" si="19"/>
        <v>21</v>
      </c>
      <c r="E67" s="25">
        <f t="shared" si="23"/>
        <v>1</v>
      </c>
      <c r="F67" s="26">
        <v>21</v>
      </c>
      <c r="G67" s="26">
        <f t="shared" si="1"/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f>+#REF!</f>
        <v>0.52812688294390397</v>
      </c>
      <c r="O67" s="28">
        <f t="shared" si="20"/>
        <v>11.090664541821983</v>
      </c>
      <c r="P67" s="29">
        <f t="shared" si="21"/>
        <v>9.9093354581780169</v>
      </c>
      <c r="Q67" s="30">
        <f t="shared" si="24"/>
        <v>11.090664541821983</v>
      </c>
      <c r="R67" s="31">
        <f t="shared" si="3"/>
        <v>44045</v>
      </c>
      <c r="S67" s="1">
        <f t="shared" si="45"/>
        <v>44074</v>
      </c>
      <c r="T67" s="32"/>
    </row>
    <row r="68" spans="1:24" ht="20.100000000000001" customHeight="1" x14ac:dyDescent="0.3">
      <c r="A68" s="33" t="str">
        <f>+#REF!</f>
        <v xml:space="preserve">BASE EN MATERIAL DE AFIRMADO COMPACTADO </v>
      </c>
      <c r="B68" s="34">
        <v>43892</v>
      </c>
      <c r="C68" s="34">
        <v>43947</v>
      </c>
      <c r="D68" s="35">
        <v>0</v>
      </c>
      <c r="E68" s="36">
        <v>0</v>
      </c>
      <c r="F68" s="26">
        <v>0</v>
      </c>
      <c r="G68" s="35">
        <f t="shared" si="1"/>
        <v>0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37">
        <v>0</v>
      </c>
      <c r="N68" s="37">
        <f>+#REF!</f>
        <v>0</v>
      </c>
      <c r="O68" s="38">
        <f t="shared" si="20"/>
        <v>0</v>
      </c>
      <c r="P68" s="39">
        <f t="shared" si="21"/>
        <v>0</v>
      </c>
      <c r="Q68" s="40">
        <f t="shared" si="24"/>
        <v>0</v>
      </c>
      <c r="R68" s="41"/>
      <c r="S68" s="1">
        <f t="shared" si="45"/>
        <v>44074</v>
      </c>
      <c r="T68" s="32"/>
    </row>
    <row r="69" spans="1:24" ht="20.100000000000001" customHeight="1" x14ac:dyDescent="0.3">
      <c r="A69" s="22" t="str">
        <f>+#REF!</f>
        <v xml:space="preserve">CONCRETO CICLOPEO 21MPa (3000 PSI) RELACIÓN 60C/40P </v>
      </c>
      <c r="B69" s="23">
        <v>44053</v>
      </c>
      <c r="C69" s="23">
        <v>44059</v>
      </c>
      <c r="D69" s="24">
        <f t="shared" si="19"/>
        <v>7</v>
      </c>
      <c r="E69" s="25">
        <f t="shared" si="23"/>
        <v>1</v>
      </c>
      <c r="F69" s="26">
        <v>7</v>
      </c>
      <c r="G69" s="26">
        <f t="shared" si="1"/>
        <v>0</v>
      </c>
      <c r="H69" s="27">
        <v>0</v>
      </c>
      <c r="I69" s="27">
        <v>0</v>
      </c>
      <c r="J69" s="27">
        <v>0</v>
      </c>
      <c r="K69" s="27">
        <v>0.89600000000000002</v>
      </c>
      <c r="L69" s="27">
        <v>0.89600000000000002</v>
      </c>
      <c r="M69" s="27">
        <v>0.89600000000000002</v>
      </c>
      <c r="N69" s="27">
        <f>+#REF!</f>
        <v>0.99999105753581463</v>
      </c>
      <c r="O69" s="28">
        <f t="shared" si="20"/>
        <v>6.9999374027507022</v>
      </c>
      <c r="P69" s="29">
        <f t="shared" si="21"/>
        <v>6.2597249297802193E-5</v>
      </c>
      <c r="Q69" s="30">
        <f t="shared" si="24"/>
        <v>6.9999374027507022</v>
      </c>
      <c r="R69" s="31">
        <f t="shared" si="3"/>
        <v>44059</v>
      </c>
      <c r="S69" s="1">
        <f t="shared" si="45"/>
        <v>44074</v>
      </c>
      <c r="T69" s="32"/>
    </row>
    <row r="70" spans="1:24" ht="30" customHeight="1" x14ac:dyDescent="0.3">
      <c r="A70" s="22" t="str">
        <f>+#REF!</f>
        <v>EXCAVACIONES MECANICAS VARIAS PARA ESTRUCTURAS BAJO AGUA</v>
      </c>
      <c r="B70" s="23">
        <v>44050</v>
      </c>
      <c r="C70" s="23">
        <v>44066</v>
      </c>
      <c r="D70" s="24">
        <f t="shared" si="19"/>
        <v>17</v>
      </c>
      <c r="E70" s="25">
        <f t="shared" si="23"/>
        <v>1</v>
      </c>
      <c r="F70" s="26">
        <v>17</v>
      </c>
      <c r="G70" s="26">
        <f t="shared" si="1"/>
        <v>0</v>
      </c>
      <c r="H70" s="27">
        <v>0</v>
      </c>
      <c r="I70" s="27">
        <v>0</v>
      </c>
      <c r="J70" s="27">
        <v>0</v>
      </c>
      <c r="K70" s="27">
        <v>1</v>
      </c>
      <c r="L70" s="27">
        <v>1</v>
      </c>
      <c r="M70" s="27">
        <v>1</v>
      </c>
      <c r="N70" s="27">
        <f>+#REF!</f>
        <v>1</v>
      </c>
      <c r="O70" s="28">
        <f t="shared" si="20"/>
        <v>17</v>
      </c>
      <c r="P70" s="29">
        <f t="shared" si="21"/>
        <v>0</v>
      </c>
      <c r="Q70" s="30">
        <f t="shared" si="24"/>
        <v>17</v>
      </c>
      <c r="R70" s="31">
        <f t="shared" si="3"/>
        <v>44066</v>
      </c>
      <c r="S70" s="1">
        <f t="shared" si="45"/>
        <v>44074</v>
      </c>
      <c r="T70" s="32"/>
      <c r="U70" s="45">
        <v>44050</v>
      </c>
      <c r="V70" s="45">
        <v>44101</v>
      </c>
      <c r="W70" s="46">
        <f>+V70-U70</f>
        <v>51</v>
      </c>
    </row>
    <row r="71" spans="1:24" ht="20.100000000000001" customHeight="1" x14ac:dyDescent="0.3">
      <c r="A71" s="21" t="str">
        <f>+#REF!</f>
        <v xml:space="preserve">ESTRUCTURA </v>
      </c>
      <c r="B71" s="13"/>
      <c r="C71" s="13"/>
      <c r="D71" s="13"/>
      <c r="E71" s="14"/>
      <c r="F71" s="26"/>
      <c r="G71" s="15"/>
      <c r="H71" s="16"/>
      <c r="I71" s="16"/>
      <c r="J71" s="16"/>
      <c r="K71" s="16"/>
      <c r="L71" s="16"/>
      <c r="M71" s="16"/>
      <c r="N71" s="16"/>
      <c r="O71" s="17"/>
      <c r="P71" s="18"/>
      <c r="Q71" s="19"/>
      <c r="R71" s="20"/>
      <c r="T71" s="32"/>
    </row>
    <row r="72" spans="1:24" ht="31.5" customHeight="1" x14ac:dyDescent="0.3">
      <c r="A72" s="22" t="str">
        <f>+#REF!</f>
        <v xml:space="preserve">CONCRETO SIMPLE DE 28 MPa - (4000 PSI)   IMPERMEABILIZADO PARA MUROS </v>
      </c>
      <c r="B72" s="23">
        <v>44050</v>
      </c>
      <c r="C72" s="23">
        <v>44073</v>
      </c>
      <c r="D72" s="24">
        <f t="shared" si="19"/>
        <v>24</v>
      </c>
      <c r="E72" s="47">
        <f>(F72/D72)</f>
        <v>1</v>
      </c>
      <c r="F72" s="26">
        <f t="shared" si="33"/>
        <v>24</v>
      </c>
      <c r="G72" s="26">
        <f t="shared" si="1"/>
        <v>0</v>
      </c>
      <c r="H72" s="27">
        <v>0</v>
      </c>
      <c r="I72" s="27">
        <v>0</v>
      </c>
      <c r="J72" s="27">
        <v>0</v>
      </c>
      <c r="K72" s="27">
        <v>0.53800000000000003</v>
      </c>
      <c r="L72" s="27">
        <v>0.93569999999999998</v>
      </c>
      <c r="M72" s="27">
        <v>0.93569999999999998</v>
      </c>
      <c r="N72" s="27">
        <f>+#REF!</f>
        <v>1</v>
      </c>
      <c r="O72" s="28">
        <f t="shared" si="20"/>
        <v>24</v>
      </c>
      <c r="P72" s="29">
        <f t="shared" si="21"/>
        <v>0</v>
      </c>
      <c r="Q72" s="30">
        <f t="shared" si="24"/>
        <v>24</v>
      </c>
      <c r="R72" s="31">
        <f t="shared" si="3"/>
        <v>44073</v>
      </c>
      <c r="S72" s="1">
        <f t="shared" si="45"/>
        <v>44074</v>
      </c>
      <c r="T72" s="32"/>
      <c r="U72" s="45">
        <v>44050</v>
      </c>
      <c r="V72" s="45">
        <v>44087</v>
      </c>
      <c r="W72" s="45">
        <v>43892</v>
      </c>
      <c r="X72" s="45">
        <v>44080</v>
      </c>
    </row>
    <row r="73" spans="1:24" ht="30" customHeight="1" x14ac:dyDescent="0.3">
      <c r="A73" s="33" t="str">
        <f>+#REF!</f>
        <v xml:space="preserve">SUMINISTRO E INSTALACION  ENCOFRADO METALICO CIRCULAR D=3.5 H= 6.1 M Y ENCOFRADO METALICO CIRCULAR D= 4.4 H 6.1 </v>
      </c>
      <c r="B73" s="34">
        <v>43759</v>
      </c>
      <c r="C73" s="34">
        <v>43767</v>
      </c>
      <c r="D73" s="35">
        <v>0</v>
      </c>
      <c r="E73" s="36">
        <v>0</v>
      </c>
      <c r="F73" s="26">
        <v>0</v>
      </c>
      <c r="G73" s="35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1</v>
      </c>
      <c r="N73" s="37">
        <v>1</v>
      </c>
      <c r="O73" s="38">
        <f t="shared" si="20"/>
        <v>0</v>
      </c>
      <c r="P73" s="39">
        <f t="shared" si="21"/>
        <v>0</v>
      </c>
      <c r="Q73" s="40">
        <f t="shared" si="24"/>
        <v>0</v>
      </c>
      <c r="R73" s="41"/>
      <c r="S73" s="1">
        <f t="shared" si="45"/>
        <v>44074</v>
      </c>
      <c r="T73" s="32"/>
    </row>
    <row r="74" spans="1:24" ht="33.75" customHeight="1" x14ac:dyDescent="0.3">
      <c r="A74" s="22" t="str">
        <f>+#REF!</f>
        <v xml:space="preserve">CONCRETO SIMPLE DE 28 MPa - (4000 PSI)   IMPERMEABILIZADO PARA PLACAS PISOS </v>
      </c>
      <c r="B74" s="23">
        <v>44053</v>
      </c>
      <c r="C74" s="23">
        <v>44059</v>
      </c>
      <c r="D74" s="24">
        <f t="shared" ref="D74" si="49">(C74-B74)+1</f>
        <v>7</v>
      </c>
      <c r="E74" s="25">
        <f t="shared" ref="E74" si="50">F74/D74</f>
        <v>1</v>
      </c>
      <c r="F74" s="26">
        <v>7</v>
      </c>
      <c r="G74" s="26">
        <f t="shared" si="1"/>
        <v>0</v>
      </c>
      <c r="H74" s="27">
        <v>0</v>
      </c>
      <c r="I74" s="27">
        <v>0</v>
      </c>
      <c r="J74" s="27">
        <v>0</v>
      </c>
      <c r="K74" s="27">
        <v>1</v>
      </c>
      <c r="L74" s="27">
        <v>1</v>
      </c>
      <c r="M74" s="27">
        <v>1</v>
      </c>
      <c r="N74" s="27">
        <f>+#REF!</f>
        <v>1</v>
      </c>
      <c r="O74" s="28">
        <f t="shared" si="20"/>
        <v>7</v>
      </c>
      <c r="P74" s="29">
        <f t="shared" si="21"/>
        <v>0</v>
      </c>
      <c r="Q74" s="30">
        <f t="shared" si="24"/>
        <v>7</v>
      </c>
      <c r="R74" s="31">
        <f t="shared" ref="R74" si="51">C74</f>
        <v>44059</v>
      </c>
      <c r="S74" s="1">
        <f t="shared" si="45"/>
        <v>44074</v>
      </c>
      <c r="T74" s="32"/>
    </row>
    <row r="75" spans="1:24" ht="33" customHeight="1" x14ac:dyDescent="0.3">
      <c r="A75" s="33" t="str">
        <f>+#REF!</f>
        <v xml:space="preserve">CONCRETO SIMPLE DE 28 MPa - (4000 PSI)   IMPERMEABILIZADO PARA TAPAS </v>
      </c>
      <c r="B75" s="34">
        <v>44025</v>
      </c>
      <c r="C75" s="34">
        <v>44038</v>
      </c>
      <c r="D75" s="35">
        <v>0</v>
      </c>
      <c r="E75" s="36">
        <v>0</v>
      </c>
      <c r="F75" s="26">
        <v>0</v>
      </c>
      <c r="G75" s="35">
        <f t="shared" si="1"/>
        <v>0</v>
      </c>
      <c r="H75" s="37">
        <v>0</v>
      </c>
      <c r="I75" s="37">
        <v>0</v>
      </c>
      <c r="J75" s="37">
        <v>0</v>
      </c>
      <c r="K75" s="37">
        <v>0</v>
      </c>
      <c r="L75" s="37">
        <v>0</v>
      </c>
      <c r="M75" s="37">
        <v>0</v>
      </c>
      <c r="N75" s="37">
        <f>+#REF!</f>
        <v>0</v>
      </c>
      <c r="O75" s="38">
        <f t="shared" si="20"/>
        <v>0</v>
      </c>
      <c r="P75" s="39">
        <f t="shared" si="21"/>
        <v>0</v>
      </c>
      <c r="Q75" s="40">
        <f t="shared" si="24"/>
        <v>0</v>
      </c>
      <c r="R75" s="41"/>
      <c r="S75" s="1">
        <f t="shared" si="45"/>
        <v>44074</v>
      </c>
      <c r="T75" s="32"/>
    </row>
    <row r="76" spans="1:24" ht="22.5" customHeight="1" x14ac:dyDescent="0.3">
      <c r="A76" s="22" t="str">
        <f>+#REF!</f>
        <v>SUMINISTRO FIGURADA Y AMARRE DE ACERO 60000 PSI 420 Mpa</v>
      </c>
      <c r="B76" s="23">
        <v>44053</v>
      </c>
      <c r="C76" s="23">
        <v>44073</v>
      </c>
      <c r="D76" s="24">
        <f>(C76-B76)+1</f>
        <v>21</v>
      </c>
      <c r="E76" s="47">
        <f t="shared" ref="E76:E77" si="52">F76/D76</f>
        <v>1</v>
      </c>
      <c r="F76" s="26">
        <f t="shared" si="33"/>
        <v>21</v>
      </c>
      <c r="G76" s="26">
        <f>+D76-F76</f>
        <v>0</v>
      </c>
      <c r="H76" s="27">
        <v>0.255</v>
      </c>
      <c r="I76" s="27">
        <v>0.55659999999999998</v>
      </c>
      <c r="J76" s="27">
        <v>0.55659999999999998</v>
      </c>
      <c r="K76" s="27">
        <v>0.94430000000000003</v>
      </c>
      <c r="L76" s="27">
        <v>0.94430000000000003</v>
      </c>
      <c r="M76" s="27">
        <v>0.94430000000000003</v>
      </c>
      <c r="N76" s="27">
        <v>0.94430000000000003</v>
      </c>
      <c r="O76" s="28">
        <f t="shared" si="20"/>
        <v>19.830300000000001</v>
      </c>
      <c r="P76" s="29">
        <f t="shared" si="21"/>
        <v>1.1696999999999989</v>
      </c>
      <c r="Q76" s="30">
        <f t="shared" si="24"/>
        <v>19.830300000000001</v>
      </c>
      <c r="R76" s="31">
        <f t="shared" ref="R76:R77" si="53">C76</f>
        <v>44073</v>
      </c>
      <c r="S76" s="1">
        <f t="shared" si="45"/>
        <v>44074</v>
      </c>
      <c r="T76" s="32"/>
    </row>
    <row r="77" spans="1:24" ht="33" customHeight="1" x14ac:dyDescent="0.3">
      <c r="A77" s="22" t="str">
        <f>+#REF!</f>
        <v>SUMINISTRO E INSTALACION  ENCOFRADO METALICO CIRCULAR D=3.5 H= 2.4 M Y ENCOFRADO METALICO CIRCULAR D= 4.4 H 2,4 M</v>
      </c>
      <c r="B77" s="23">
        <v>43857</v>
      </c>
      <c r="C77" s="23">
        <v>44024</v>
      </c>
      <c r="D77" s="24">
        <f t="shared" ref="D77" si="54">(C77-B77)+1</f>
        <v>168</v>
      </c>
      <c r="E77" s="25">
        <f t="shared" si="52"/>
        <v>1</v>
      </c>
      <c r="F77" s="26">
        <v>168</v>
      </c>
      <c r="G77" s="26">
        <f t="shared" si="1"/>
        <v>0</v>
      </c>
      <c r="H77" s="27">
        <v>0</v>
      </c>
      <c r="I77" s="27">
        <v>0</v>
      </c>
      <c r="J77" s="27">
        <v>0</v>
      </c>
      <c r="K77" s="27">
        <v>1</v>
      </c>
      <c r="L77" s="27">
        <v>1</v>
      </c>
      <c r="M77" s="27">
        <v>1</v>
      </c>
      <c r="N77" s="27">
        <f>+#REF!</f>
        <v>1</v>
      </c>
      <c r="O77" s="28">
        <f t="shared" si="20"/>
        <v>168</v>
      </c>
      <c r="P77" s="29">
        <f t="shared" si="21"/>
        <v>0</v>
      </c>
      <c r="Q77" s="30">
        <f t="shared" si="24"/>
        <v>168</v>
      </c>
      <c r="R77" s="31">
        <f t="shared" si="53"/>
        <v>44024</v>
      </c>
      <c r="S77" s="1">
        <f t="shared" si="45"/>
        <v>44074</v>
      </c>
      <c r="T77" s="32"/>
    </row>
    <row r="78" spans="1:24" ht="20.100000000000001" customHeight="1" x14ac:dyDescent="0.3">
      <c r="A78" s="21" t="str">
        <f>+#REF!</f>
        <v xml:space="preserve">MAMPOSTERIA Y PAÑETES </v>
      </c>
      <c r="B78" s="13"/>
      <c r="C78" s="13"/>
      <c r="D78" s="13"/>
      <c r="E78" s="14"/>
      <c r="F78" s="26"/>
      <c r="G78" s="15"/>
      <c r="H78" s="16"/>
      <c r="I78" s="16"/>
      <c r="J78" s="16"/>
      <c r="K78" s="16"/>
      <c r="L78" s="16"/>
      <c r="M78" s="16"/>
      <c r="N78" s="16"/>
      <c r="O78" s="17"/>
      <c r="P78" s="18"/>
      <c r="Q78" s="19"/>
      <c r="R78" s="20"/>
      <c r="S78" s="1">
        <f t="shared" si="45"/>
        <v>44074</v>
      </c>
      <c r="T78" s="32"/>
    </row>
    <row r="79" spans="1:24" ht="20.100000000000001" customHeight="1" x14ac:dyDescent="0.3">
      <c r="A79" s="22" t="str">
        <f>+#REF!</f>
        <v>CAJAS DE INSPECCION DE 1.00 X 1.00 X 1.00 MTS LADRILLO</v>
      </c>
      <c r="B79" s="23">
        <v>44102</v>
      </c>
      <c r="C79" s="23">
        <v>44109</v>
      </c>
      <c r="D79" s="24">
        <f t="shared" si="19"/>
        <v>8</v>
      </c>
      <c r="E79" s="25">
        <f t="shared" si="23"/>
        <v>0</v>
      </c>
      <c r="F79" s="26">
        <f t="shared" si="33"/>
        <v>0</v>
      </c>
      <c r="G79" s="26">
        <f t="shared" si="1"/>
        <v>8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f>+#REF!</f>
        <v>0</v>
      </c>
      <c r="O79" s="28">
        <f t="shared" si="20"/>
        <v>0</v>
      </c>
      <c r="P79" s="29">
        <f t="shared" si="21"/>
        <v>8</v>
      </c>
      <c r="Q79" s="30">
        <f t="shared" si="24"/>
        <v>0</v>
      </c>
      <c r="R79" s="31">
        <f t="shared" si="3"/>
        <v>44109</v>
      </c>
      <c r="S79" s="1">
        <f t="shared" si="45"/>
        <v>44074</v>
      </c>
      <c r="T79" s="32"/>
    </row>
    <row r="80" spans="1:24" ht="20.100000000000001" customHeight="1" x14ac:dyDescent="0.3">
      <c r="A80" s="21" t="str">
        <f>+#REF!</f>
        <v xml:space="preserve">ESTRUCTURA METALICA </v>
      </c>
      <c r="B80" s="13"/>
      <c r="C80" s="13"/>
      <c r="D80" s="13"/>
      <c r="E80" s="14"/>
      <c r="F80" s="26"/>
      <c r="G80" s="15"/>
      <c r="H80" s="16"/>
      <c r="I80" s="16"/>
      <c r="J80" s="16"/>
      <c r="K80" s="16"/>
      <c r="L80" s="16"/>
      <c r="M80" s="16"/>
      <c r="N80" s="16"/>
      <c r="O80" s="17"/>
      <c r="P80" s="18"/>
      <c r="Q80" s="19"/>
      <c r="R80" s="20"/>
      <c r="S80" s="1">
        <f t="shared" si="45"/>
        <v>44074</v>
      </c>
      <c r="T80" s="32"/>
    </row>
    <row r="81" spans="1:20" ht="30" customHeight="1" x14ac:dyDescent="0.3">
      <c r="A81" s="33" t="str">
        <f>+#REF!</f>
        <v xml:space="preserve">SUMINISTRO E INSTALACION DE TAPA Y MARCO PARA INSPECCION 1.00 X 1.00 </v>
      </c>
      <c r="B81" s="34">
        <v>43941</v>
      </c>
      <c r="C81" s="34">
        <v>43947</v>
      </c>
      <c r="D81" s="35">
        <v>0</v>
      </c>
      <c r="E81" s="36">
        <v>0</v>
      </c>
      <c r="F81" s="26">
        <v>0</v>
      </c>
      <c r="G81" s="35">
        <f t="shared" si="1"/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f>+#REF!</f>
        <v>0</v>
      </c>
      <c r="O81" s="38">
        <f t="shared" si="20"/>
        <v>0</v>
      </c>
      <c r="P81" s="39">
        <f t="shared" si="21"/>
        <v>0</v>
      </c>
      <c r="Q81" s="40">
        <f t="shared" si="24"/>
        <v>0</v>
      </c>
      <c r="R81" s="41"/>
      <c r="S81" s="1">
        <f t="shared" si="45"/>
        <v>44074</v>
      </c>
      <c r="T81" s="32"/>
    </row>
    <row r="82" spans="1:20" ht="20.100000000000001" customHeight="1" x14ac:dyDescent="0.3">
      <c r="A82" s="21" t="str">
        <f>+#REF!</f>
        <v>ACCESORIOS Y TUBERIAS</v>
      </c>
      <c r="B82" s="13"/>
      <c r="C82" s="13"/>
      <c r="D82" s="13"/>
      <c r="E82" s="14"/>
      <c r="F82" s="26"/>
      <c r="G82" s="15"/>
      <c r="H82" s="16"/>
      <c r="I82" s="16"/>
      <c r="J82" s="16"/>
      <c r="K82" s="16"/>
      <c r="L82" s="16"/>
      <c r="M82" s="16"/>
      <c r="N82" s="16"/>
      <c r="O82" s="17"/>
      <c r="P82" s="18"/>
      <c r="Q82" s="19"/>
      <c r="R82" s="20"/>
      <c r="S82" s="1">
        <f t="shared" si="45"/>
        <v>44074</v>
      </c>
      <c r="T82" s="32"/>
    </row>
    <row r="83" spans="1:20" ht="32.25" customHeight="1" x14ac:dyDescent="0.3">
      <c r="A83" s="33" t="str">
        <f>+#REF!</f>
        <v>SUMINISTRO E INSTALACION DE POLIPROPILENO RECICLADO DE 75 MM</v>
      </c>
      <c r="B83" s="34">
        <v>44025</v>
      </c>
      <c r="C83" s="34">
        <v>44049</v>
      </c>
      <c r="D83" s="35">
        <v>0</v>
      </c>
      <c r="E83" s="36">
        <v>0</v>
      </c>
      <c r="F83" s="26">
        <v>0</v>
      </c>
      <c r="G83" s="35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f>+#REF!</f>
        <v>0</v>
      </c>
      <c r="O83" s="38">
        <f t="shared" si="20"/>
        <v>0</v>
      </c>
      <c r="P83" s="39">
        <f t="shared" si="21"/>
        <v>0</v>
      </c>
      <c r="Q83" s="40">
        <f t="shared" si="24"/>
        <v>0</v>
      </c>
      <c r="R83" s="41"/>
      <c r="S83" s="1">
        <f t="shared" si="45"/>
        <v>44074</v>
      </c>
      <c r="T83" s="32"/>
    </row>
    <row r="84" spans="1:20" ht="30" customHeight="1" x14ac:dyDescent="0.3">
      <c r="A84" s="22" t="str">
        <f>+#REF!</f>
        <v>SUMINISTRO E INSTALACION DE NIPLE PASAMURO  BR/BR 8" L=0.77</v>
      </c>
      <c r="B84" s="48">
        <v>44088</v>
      </c>
      <c r="C84" s="34">
        <v>44101</v>
      </c>
      <c r="D84" s="24">
        <f t="shared" si="19"/>
        <v>14</v>
      </c>
      <c r="E84" s="25">
        <f t="shared" si="23"/>
        <v>0</v>
      </c>
      <c r="F84" s="26">
        <f t="shared" ref="F84:F97" si="55">IF((S84-B84)&lt;0,0,S84-B84)</f>
        <v>0</v>
      </c>
      <c r="G84" s="26">
        <f t="shared" ref="G84:G147" si="56">+D84-F84</f>
        <v>14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f>+#REF!</f>
        <v>0</v>
      </c>
      <c r="O84" s="28">
        <f t="shared" si="20"/>
        <v>0</v>
      </c>
      <c r="P84" s="29">
        <f t="shared" si="21"/>
        <v>14</v>
      </c>
      <c r="Q84" s="30">
        <f t="shared" si="24"/>
        <v>0</v>
      </c>
      <c r="R84" s="31">
        <f t="shared" si="3"/>
        <v>44101</v>
      </c>
      <c r="S84" s="1">
        <f t="shared" si="45"/>
        <v>44074</v>
      </c>
      <c r="T84" s="32"/>
    </row>
    <row r="85" spans="1:20" ht="30" customHeight="1" x14ac:dyDescent="0.3">
      <c r="A85" s="22" t="str">
        <f>+#REF!</f>
        <v xml:space="preserve">SUMINISTRO E INSTALACION CODO PVC SANITARIO D=8" </v>
      </c>
      <c r="B85" s="48">
        <v>44088</v>
      </c>
      <c r="C85" s="34">
        <v>44094</v>
      </c>
      <c r="D85" s="24">
        <f t="shared" si="19"/>
        <v>7</v>
      </c>
      <c r="E85" s="25">
        <f t="shared" si="23"/>
        <v>0</v>
      </c>
      <c r="F85" s="26">
        <f t="shared" si="55"/>
        <v>0</v>
      </c>
      <c r="G85" s="26">
        <f t="shared" si="56"/>
        <v>7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f>+#REF!</f>
        <v>0</v>
      </c>
      <c r="O85" s="28">
        <f t="shared" si="20"/>
        <v>0</v>
      </c>
      <c r="P85" s="29">
        <f t="shared" si="21"/>
        <v>7</v>
      </c>
      <c r="Q85" s="30">
        <f t="shared" si="24"/>
        <v>0</v>
      </c>
      <c r="R85" s="31">
        <f t="shared" ref="R85:R122" si="57">C85</f>
        <v>44094</v>
      </c>
      <c r="S85" s="1">
        <f t="shared" si="45"/>
        <v>44074</v>
      </c>
      <c r="T85" s="32"/>
    </row>
    <row r="86" spans="1:20" ht="30" customHeight="1" x14ac:dyDescent="0.3">
      <c r="A86" s="33" t="str">
        <f>+#REF!</f>
        <v xml:space="preserve">SUMINISTRO E INSTALACION DE VALVULA COMPUERTA DESLIZANTE  8" </v>
      </c>
      <c r="B86" s="34">
        <v>44025</v>
      </c>
      <c r="C86" s="34">
        <v>44080</v>
      </c>
      <c r="D86" s="35">
        <v>0</v>
      </c>
      <c r="E86" s="36">
        <v>0</v>
      </c>
      <c r="F86" s="26">
        <v>0</v>
      </c>
      <c r="G86" s="35">
        <f t="shared" si="56"/>
        <v>0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37">
        <v>0</v>
      </c>
      <c r="N86" s="37">
        <f>+#REF!</f>
        <v>0</v>
      </c>
      <c r="O86" s="38">
        <f t="shared" si="20"/>
        <v>0</v>
      </c>
      <c r="P86" s="39">
        <f t="shared" si="21"/>
        <v>0</v>
      </c>
      <c r="Q86" s="40">
        <f t="shared" si="24"/>
        <v>0</v>
      </c>
      <c r="R86" s="41"/>
      <c r="S86" s="1">
        <f t="shared" si="45"/>
        <v>44074</v>
      </c>
      <c r="T86" s="32"/>
    </row>
    <row r="87" spans="1:20" ht="30" customHeight="1" x14ac:dyDescent="0.3">
      <c r="A87" s="22" t="str">
        <f>+#REF!</f>
        <v>SUMINISTRO E INSTALACION DE MUESTRADOR DE 1/2"</v>
      </c>
      <c r="B87" s="48">
        <v>44025</v>
      </c>
      <c r="C87" s="34">
        <v>44066</v>
      </c>
      <c r="D87" s="24">
        <f t="shared" si="19"/>
        <v>42</v>
      </c>
      <c r="E87" s="25">
        <f t="shared" si="23"/>
        <v>1</v>
      </c>
      <c r="F87" s="26">
        <v>42</v>
      </c>
      <c r="G87" s="26">
        <f t="shared" si="56"/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f>+#REF!</f>
        <v>0</v>
      </c>
      <c r="O87" s="28">
        <f t="shared" si="20"/>
        <v>0</v>
      </c>
      <c r="P87" s="29">
        <f t="shared" si="21"/>
        <v>42</v>
      </c>
      <c r="Q87" s="30">
        <f t="shared" si="24"/>
        <v>0</v>
      </c>
      <c r="R87" s="31">
        <f t="shared" si="57"/>
        <v>44066</v>
      </c>
      <c r="S87" s="1">
        <f t="shared" si="45"/>
        <v>44074</v>
      </c>
      <c r="T87" s="32"/>
    </row>
    <row r="88" spans="1:20" ht="39.9" customHeight="1" x14ac:dyDescent="0.3">
      <c r="A88" s="22" t="str">
        <f>+#REF!</f>
        <v>QUEMADOR DE BIOGAS PARA PRESIÓN DE GAS MINIMA DE 23 FT3/H CON SISTEMA DE FILTRO, MANÓMETRO Y CONTROLADOR DE GAS</v>
      </c>
      <c r="B88" s="48">
        <v>44109</v>
      </c>
      <c r="C88" s="34">
        <v>44109</v>
      </c>
      <c r="D88" s="24">
        <f t="shared" si="19"/>
        <v>1</v>
      </c>
      <c r="E88" s="25">
        <f t="shared" si="23"/>
        <v>0</v>
      </c>
      <c r="F88" s="26">
        <f t="shared" si="55"/>
        <v>0</v>
      </c>
      <c r="G88" s="26">
        <f t="shared" si="56"/>
        <v>1</v>
      </c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f>+#REF!</f>
        <v>0</v>
      </c>
      <c r="O88" s="28">
        <f t="shared" si="20"/>
        <v>0</v>
      </c>
      <c r="P88" s="29">
        <f t="shared" si="21"/>
        <v>1</v>
      </c>
      <c r="Q88" s="30">
        <f t="shared" si="24"/>
        <v>0</v>
      </c>
      <c r="R88" s="31">
        <f t="shared" si="57"/>
        <v>44109</v>
      </c>
      <c r="S88" s="1">
        <f t="shared" si="45"/>
        <v>44074</v>
      </c>
      <c r="T88" s="32"/>
    </row>
    <row r="89" spans="1:20" ht="30" customHeight="1" x14ac:dyDescent="0.3">
      <c r="A89" s="22" t="str">
        <f>+#REF!</f>
        <v xml:space="preserve">SUMINISTRO E INSTALACIÓN TUBERÍA DE ALCANTARILLADO PVC D=8" </v>
      </c>
      <c r="B89" s="48">
        <v>44109</v>
      </c>
      <c r="C89" s="34">
        <v>44109</v>
      </c>
      <c r="D89" s="24">
        <f t="shared" si="19"/>
        <v>1</v>
      </c>
      <c r="E89" s="25">
        <f t="shared" si="23"/>
        <v>0</v>
      </c>
      <c r="F89" s="26">
        <f t="shared" si="55"/>
        <v>0</v>
      </c>
      <c r="G89" s="26">
        <f t="shared" si="56"/>
        <v>1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f>+#REF!</f>
        <v>0</v>
      </c>
      <c r="O89" s="28">
        <f t="shared" si="20"/>
        <v>0</v>
      </c>
      <c r="P89" s="29">
        <f t="shared" si="21"/>
        <v>1</v>
      </c>
      <c r="Q89" s="30">
        <f t="shared" si="24"/>
        <v>0</v>
      </c>
      <c r="R89" s="31">
        <f t="shared" si="57"/>
        <v>44109</v>
      </c>
      <c r="S89" s="1">
        <f t="shared" si="45"/>
        <v>44074</v>
      </c>
      <c r="T89" s="32"/>
    </row>
    <row r="90" spans="1:20" ht="43.5" customHeight="1" x14ac:dyDescent="0.3">
      <c r="A90" s="22" t="str">
        <f>+#REF!</f>
        <v>SUMINISTRO E INSTALACION  DE TAPA EN LAMINA DE ALFAJOR GALVANIZADA EN MARCOS (INCLUYE MARCOS Y SOPORTES EN ÁNGULO, ANTICORROSIVO Y PINTURA)</v>
      </c>
      <c r="B90" s="48">
        <v>44109</v>
      </c>
      <c r="C90" s="34">
        <v>44109</v>
      </c>
      <c r="D90" s="24">
        <f t="shared" si="19"/>
        <v>1</v>
      </c>
      <c r="E90" s="25">
        <f t="shared" si="23"/>
        <v>0</v>
      </c>
      <c r="F90" s="26">
        <f t="shared" si="55"/>
        <v>0</v>
      </c>
      <c r="G90" s="26">
        <f t="shared" si="56"/>
        <v>1</v>
      </c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f>+#REF!</f>
        <v>0</v>
      </c>
      <c r="O90" s="28">
        <f t="shared" si="20"/>
        <v>0</v>
      </c>
      <c r="P90" s="29">
        <f t="shared" si="21"/>
        <v>1</v>
      </c>
      <c r="Q90" s="30">
        <f t="shared" si="24"/>
        <v>0</v>
      </c>
      <c r="R90" s="31">
        <f t="shared" si="57"/>
        <v>44109</v>
      </c>
      <c r="S90" s="1">
        <f t="shared" si="45"/>
        <v>44074</v>
      </c>
      <c r="T90" s="32"/>
    </row>
    <row r="91" spans="1:20" ht="42.75" customHeight="1" x14ac:dyDescent="0.3">
      <c r="A91" s="22" t="str">
        <f>+#REF!</f>
        <v>SUMINISTRO E INSTALACION TAPA DOMO EN PERFILERIA CIRCULAR E= 3MM LAMINA ALFAJOR 3 MM (INCLUYE PRAIMER Y PINTURA EPOXICA ) SEGÚN DISEÑO</v>
      </c>
      <c r="B91" s="48">
        <v>44109</v>
      </c>
      <c r="C91" s="34">
        <v>44109</v>
      </c>
      <c r="D91" s="24">
        <f t="shared" si="19"/>
        <v>1</v>
      </c>
      <c r="E91" s="25">
        <f t="shared" si="23"/>
        <v>0</v>
      </c>
      <c r="F91" s="26">
        <f t="shared" si="55"/>
        <v>0</v>
      </c>
      <c r="G91" s="26">
        <f t="shared" si="56"/>
        <v>1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f>+#REF!</f>
        <v>0</v>
      </c>
      <c r="O91" s="28">
        <f t="shared" si="20"/>
        <v>0</v>
      </c>
      <c r="P91" s="29">
        <f t="shared" si="21"/>
        <v>1</v>
      </c>
      <c r="Q91" s="30">
        <f t="shared" si="24"/>
        <v>0</v>
      </c>
      <c r="R91" s="31">
        <f t="shared" si="57"/>
        <v>44109</v>
      </c>
      <c r="S91" s="1">
        <f t="shared" si="45"/>
        <v>44074</v>
      </c>
      <c r="T91" s="32"/>
    </row>
    <row r="92" spans="1:20" ht="54.75" customHeight="1" x14ac:dyDescent="0.3">
      <c r="A92" s="22" t="str">
        <f>+#REF!</f>
        <v xml:space="preserve">SUMINISTRO E INSTALACION FALSO FONDO EN LAMINA PLASTICA ABS,RECUBRIMIENTO EN PRFV,RESINA ANTIACIDO D=3.5 E=10 MM PERFORACIONES 2" SEGÚN DISEÑO, ESTRUCTURA DE SEPARACION FONDO EN HR, RECUBRIMIENTO PRFV </v>
      </c>
      <c r="B92" s="23">
        <v>44102</v>
      </c>
      <c r="C92" s="23">
        <v>44108</v>
      </c>
      <c r="D92" s="24">
        <f t="shared" si="19"/>
        <v>7</v>
      </c>
      <c r="E92" s="25">
        <f t="shared" si="23"/>
        <v>0</v>
      </c>
      <c r="F92" s="26">
        <f t="shared" si="55"/>
        <v>0</v>
      </c>
      <c r="G92" s="26">
        <f t="shared" si="56"/>
        <v>7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f>+#REF!</f>
        <v>0</v>
      </c>
      <c r="O92" s="28">
        <f t="shared" si="20"/>
        <v>0</v>
      </c>
      <c r="P92" s="29">
        <f t="shared" si="21"/>
        <v>7</v>
      </c>
      <c r="Q92" s="30">
        <f t="shared" si="24"/>
        <v>0</v>
      </c>
      <c r="R92" s="31">
        <f t="shared" si="57"/>
        <v>44108</v>
      </c>
      <c r="S92" s="1">
        <f t="shared" si="45"/>
        <v>44074</v>
      </c>
      <c r="T92" s="32"/>
    </row>
    <row r="93" spans="1:20" ht="53.25" customHeight="1" x14ac:dyDescent="0.3">
      <c r="A93" s="22" t="str">
        <f>+#REF!</f>
        <v xml:space="preserve">SUMINISTRO E INSTALACION TAPA PLASTICA EN PRFV,RESINA ANTIACIDO D=3.5 E=8 MM PERFORACIONES 2" SEGÚN DISEÑO ESTRUCTURA DE SEPARACION FONDO EN HR,RECUBRIMIENTO PRVF </v>
      </c>
      <c r="B93" s="23">
        <v>44102</v>
      </c>
      <c r="C93" s="23">
        <v>44108</v>
      </c>
      <c r="D93" s="24">
        <f t="shared" si="19"/>
        <v>7</v>
      </c>
      <c r="E93" s="25">
        <f t="shared" si="23"/>
        <v>0</v>
      </c>
      <c r="F93" s="26">
        <f t="shared" si="55"/>
        <v>0</v>
      </c>
      <c r="G93" s="26">
        <f t="shared" si="56"/>
        <v>7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f>+#REF!</f>
        <v>0</v>
      </c>
      <c r="O93" s="28">
        <f t="shared" si="20"/>
        <v>0</v>
      </c>
      <c r="P93" s="29">
        <f t="shared" si="21"/>
        <v>7</v>
      </c>
      <c r="Q93" s="30">
        <f t="shared" si="24"/>
        <v>0</v>
      </c>
      <c r="R93" s="31">
        <f t="shared" si="57"/>
        <v>44108</v>
      </c>
      <c r="S93" s="1">
        <f t="shared" si="45"/>
        <v>44074</v>
      </c>
      <c r="T93" s="32"/>
    </row>
    <row r="94" spans="1:20" ht="43.5" customHeight="1" x14ac:dyDescent="0.3">
      <c r="A94" s="33" t="str">
        <f>+#REF!</f>
        <v>SUMINISTRO E INSTALACIÓN DE ACCESO VERTICAL EN ACERO INOXIDABLE LÁMINA LISA Y PERFORADA PARA MUESTREO Y BOMBEO DE LODOS, SEGÚN DISEÑO</v>
      </c>
      <c r="B94" s="34">
        <v>44025</v>
      </c>
      <c r="C94" s="34">
        <v>44101</v>
      </c>
      <c r="D94" s="35">
        <v>0</v>
      </c>
      <c r="E94" s="36">
        <v>0</v>
      </c>
      <c r="F94" s="26">
        <v>0</v>
      </c>
      <c r="G94" s="35">
        <v>0</v>
      </c>
      <c r="H94" s="37">
        <v>0</v>
      </c>
      <c r="I94" s="37">
        <v>0</v>
      </c>
      <c r="J94" s="37">
        <v>0</v>
      </c>
      <c r="K94" s="37">
        <v>0</v>
      </c>
      <c r="L94" s="37">
        <v>0</v>
      </c>
      <c r="M94" s="37">
        <v>0</v>
      </c>
      <c r="N94" s="37">
        <f>+#REF!</f>
        <v>0</v>
      </c>
      <c r="O94" s="38">
        <f t="shared" si="20"/>
        <v>0</v>
      </c>
      <c r="P94" s="39">
        <f t="shared" si="21"/>
        <v>0</v>
      </c>
      <c r="Q94" s="40">
        <f t="shared" si="24"/>
        <v>0</v>
      </c>
      <c r="R94" s="41"/>
      <c r="S94" s="1">
        <f t="shared" si="45"/>
        <v>44074</v>
      </c>
      <c r="T94" s="32"/>
    </row>
    <row r="95" spans="1:20" ht="30" customHeight="1" x14ac:dyDescent="0.3">
      <c r="A95" s="22" t="str">
        <f>+#REF!</f>
        <v>SUMINISTRO E INSTALACIÓN RELLENO DE POLIPROPILENO DE 180 MM</v>
      </c>
      <c r="B95" s="23">
        <v>44067</v>
      </c>
      <c r="C95" s="23">
        <v>44094</v>
      </c>
      <c r="D95" s="24">
        <f t="shared" ref="D95" si="58">(C95-B95)+1</f>
        <v>28</v>
      </c>
      <c r="E95" s="25">
        <f t="shared" ref="E95" si="59">F95/D95</f>
        <v>0.25</v>
      </c>
      <c r="F95" s="26">
        <f t="shared" si="55"/>
        <v>7</v>
      </c>
      <c r="G95" s="26">
        <f t="shared" si="56"/>
        <v>21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0</v>
      </c>
      <c r="N95" s="27">
        <f>+#REF!</f>
        <v>0</v>
      </c>
      <c r="O95" s="28">
        <f t="shared" si="20"/>
        <v>0</v>
      </c>
      <c r="P95" s="29">
        <f t="shared" si="21"/>
        <v>28</v>
      </c>
      <c r="Q95" s="30">
        <f t="shared" si="24"/>
        <v>0</v>
      </c>
      <c r="R95" s="31">
        <f t="shared" ref="R95" si="60">C95</f>
        <v>44094</v>
      </c>
      <c r="S95" s="1">
        <f t="shared" si="45"/>
        <v>44074</v>
      </c>
      <c r="T95" s="32"/>
    </row>
    <row r="96" spans="1:20" ht="30" customHeight="1" x14ac:dyDescent="0.3">
      <c r="A96" s="22" t="str">
        <f>+#REF!</f>
        <v xml:space="preserve">CINTA SIKA PVC AR 18 PARA JUNTAS DE CONSTRUCCION  </v>
      </c>
      <c r="B96" s="23">
        <v>44060</v>
      </c>
      <c r="C96" s="23">
        <v>44080</v>
      </c>
      <c r="D96" s="24">
        <f t="shared" si="19"/>
        <v>21</v>
      </c>
      <c r="E96" s="25">
        <f t="shared" si="23"/>
        <v>0.66666666666666663</v>
      </c>
      <c r="F96" s="26">
        <f t="shared" si="55"/>
        <v>14</v>
      </c>
      <c r="G96" s="26">
        <f t="shared" si="56"/>
        <v>7</v>
      </c>
      <c r="H96" s="27">
        <v>0</v>
      </c>
      <c r="I96" s="27">
        <v>0</v>
      </c>
      <c r="J96" s="27">
        <v>0</v>
      </c>
      <c r="K96" s="27">
        <v>0.99960000000000004</v>
      </c>
      <c r="L96" s="27">
        <v>0.99960000000000004</v>
      </c>
      <c r="M96" s="27">
        <v>0.99960000000000004</v>
      </c>
      <c r="N96" s="27">
        <f>+#REF!</f>
        <v>1</v>
      </c>
      <c r="O96" s="28">
        <f t="shared" si="20"/>
        <v>21</v>
      </c>
      <c r="P96" s="29">
        <f t="shared" si="21"/>
        <v>0</v>
      </c>
      <c r="Q96" s="30">
        <f t="shared" si="24"/>
        <v>21</v>
      </c>
      <c r="R96" s="31">
        <f t="shared" si="57"/>
        <v>44080</v>
      </c>
      <c r="S96" s="1">
        <f t="shared" si="45"/>
        <v>44074</v>
      </c>
      <c r="T96" s="32"/>
    </row>
    <row r="97" spans="1:20" ht="30" customHeight="1" x14ac:dyDescent="0.3">
      <c r="A97" s="22" t="str">
        <f>+#REF!</f>
        <v>NIPLE PASAMUROS EN HF D = 4"</v>
      </c>
      <c r="B97" s="23">
        <v>44067</v>
      </c>
      <c r="C97" s="23">
        <v>44073</v>
      </c>
      <c r="D97" s="24">
        <f t="shared" si="19"/>
        <v>7</v>
      </c>
      <c r="E97" s="25">
        <f t="shared" si="23"/>
        <v>1</v>
      </c>
      <c r="F97" s="26">
        <f t="shared" si="55"/>
        <v>7</v>
      </c>
      <c r="G97" s="26">
        <f t="shared" si="56"/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f>+#REF!</f>
        <v>0</v>
      </c>
      <c r="O97" s="28">
        <f t="shared" si="20"/>
        <v>0</v>
      </c>
      <c r="P97" s="29">
        <f t="shared" si="21"/>
        <v>7</v>
      </c>
      <c r="Q97" s="30">
        <f t="shared" si="24"/>
        <v>0</v>
      </c>
      <c r="R97" s="31">
        <f t="shared" si="57"/>
        <v>44073</v>
      </c>
      <c r="S97" s="1">
        <f t="shared" si="45"/>
        <v>44074</v>
      </c>
      <c r="T97" s="32"/>
    </row>
    <row r="98" spans="1:20" ht="20.100000000000001" customHeight="1" x14ac:dyDescent="0.3">
      <c r="A98" s="21" t="str">
        <f>+#REF!</f>
        <v>FOSO DE BOMBAS PARA FILTRO FAFA</v>
      </c>
      <c r="B98" s="13"/>
      <c r="C98" s="13"/>
      <c r="D98" s="13"/>
      <c r="E98" s="14"/>
      <c r="F98" s="26"/>
      <c r="G98" s="15"/>
      <c r="H98" s="16"/>
      <c r="I98" s="16"/>
      <c r="J98" s="16"/>
      <c r="K98" s="16"/>
      <c r="L98" s="16"/>
      <c r="M98" s="16"/>
      <c r="N98" s="16"/>
      <c r="O98" s="17"/>
      <c r="P98" s="18"/>
      <c r="Q98" s="19"/>
      <c r="R98" s="20"/>
      <c r="T98" s="32"/>
    </row>
    <row r="99" spans="1:20" ht="34.5" customHeight="1" x14ac:dyDescent="0.3">
      <c r="A99" s="22" t="str">
        <f>+#REF!</f>
        <v>LOCALIZACION Y REPLANTEO LOTES Y ESTRUCTURAS DE ACUEDUCTO ( CARTERAS Y PLANOS)</v>
      </c>
      <c r="B99" s="23">
        <v>43864</v>
      </c>
      <c r="C99" s="23">
        <v>43883</v>
      </c>
      <c r="D99" s="24">
        <f t="shared" ref="D99:D122" si="61">(C99-B99)+1</f>
        <v>20</v>
      </c>
      <c r="E99" s="25">
        <f t="shared" ref="E99:E122" si="62">F99/D99</f>
        <v>1</v>
      </c>
      <c r="F99" s="26">
        <v>20</v>
      </c>
      <c r="G99" s="26">
        <f t="shared" si="56"/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f>+#REF!</f>
        <v>1</v>
      </c>
      <c r="O99" s="28">
        <f t="shared" ref="O99:O122" si="63">N99*D99</f>
        <v>20</v>
      </c>
      <c r="P99" s="29">
        <f t="shared" ref="P99:P122" si="64">D99-O99</f>
        <v>0</v>
      </c>
      <c r="Q99" s="30">
        <f t="shared" ref="Q99:Q122" si="65">D99-P99</f>
        <v>20</v>
      </c>
      <c r="R99" s="31">
        <f t="shared" si="57"/>
        <v>43883</v>
      </c>
      <c r="S99" s="1">
        <f t="shared" ref="S99:S156" si="66">+$S$18</f>
        <v>44074</v>
      </c>
      <c r="T99" s="32"/>
    </row>
    <row r="100" spans="1:20" ht="36" customHeight="1" x14ac:dyDescent="0.3">
      <c r="A100" s="22" t="str">
        <f>+#REF!</f>
        <v xml:space="preserve">SUMINISTRO E INSTALACION DE VALVULA COMPUERTA DESLIZANTE  8" </v>
      </c>
      <c r="B100" s="23">
        <v>43934</v>
      </c>
      <c r="C100" s="23">
        <v>43939</v>
      </c>
      <c r="D100" s="24">
        <f t="shared" si="61"/>
        <v>6</v>
      </c>
      <c r="E100" s="25">
        <f t="shared" si="62"/>
        <v>1</v>
      </c>
      <c r="F100" s="26">
        <v>6</v>
      </c>
      <c r="G100" s="26">
        <f t="shared" si="56"/>
        <v>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f>+#REF!</f>
        <v>0</v>
      </c>
      <c r="O100" s="28">
        <f t="shared" si="63"/>
        <v>0</v>
      </c>
      <c r="P100" s="29">
        <f t="shared" si="64"/>
        <v>6</v>
      </c>
      <c r="Q100" s="30">
        <f t="shared" si="65"/>
        <v>0</v>
      </c>
      <c r="R100" s="31">
        <f t="shared" si="57"/>
        <v>43939</v>
      </c>
      <c r="S100" s="1">
        <f t="shared" si="66"/>
        <v>44074</v>
      </c>
      <c r="T100" s="32"/>
    </row>
    <row r="101" spans="1:20" ht="25.5" customHeight="1" x14ac:dyDescent="0.3">
      <c r="A101" s="22" t="str">
        <f>+#REF!</f>
        <v xml:space="preserve">CONCRETO CICLOPEO 21MPa (3000 PSI) RELACIÓN 60C/40P </v>
      </c>
      <c r="B101" s="23">
        <v>43857</v>
      </c>
      <c r="C101" s="23">
        <v>43870</v>
      </c>
      <c r="D101" s="24">
        <f t="shared" si="61"/>
        <v>14</v>
      </c>
      <c r="E101" s="25">
        <f t="shared" si="62"/>
        <v>1</v>
      </c>
      <c r="F101" s="26">
        <v>14</v>
      </c>
      <c r="G101" s="26">
        <f t="shared" si="56"/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f>+#REF!</f>
        <v>1</v>
      </c>
      <c r="O101" s="28">
        <f t="shared" si="63"/>
        <v>14</v>
      </c>
      <c r="P101" s="29">
        <f t="shared" si="64"/>
        <v>0</v>
      </c>
      <c r="Q101" s="30">
        <f t="shared" si="65"/>
        <v>14</v>
      </c>
      <c r="R101" s="31">
        <f t="shared" si="57"/>
        <v>43870</v>
      </c>
      <c r="S101" s="1">
        <f t="shared" si="66"/>
        <v>44074</v>
      </c>
      <c r="T101" s="32"/>
    </row>
    <row r="102" spans="1:20" ht="33.75" customHeight="1" x14ac:dyDescent="0.3">
      <c r="A102" s="22" t="str">
        <f>+#REF!</f>
        <v xml:space="preserve">CONCRETO SIMPLE DE 28 MPa - (3000 PSI) IMPERMEABILIZADO PARA MUROS </v>
      </c>
      <c r="B102" s="23">
        <v>43892</v>
      </c>
      <c r="C102" s="23">
        <v>43918</v>
      </c>
      <c r="D102" s="24">
        <f t="shared" si="61"/>
        <v>27</v>
      </c>
      <c r="E102" s="25">
        <f t="shared" si="62"/>
        <v>1</v>
      </c>
      <c r="F102" s="26">
        <v>27</v>
      </c>
      <c r="G102" s="26">
        <f t="shared" si="56"/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f>+#REF!</f>
        <v>1.0000000000000002</v>
      </c>
      <c r="O102" s="28">
        <f t="shared" si="63"/>
        <v>27.000000000000007</v>
      </c>
      <c r="P102" s="29">
        <f t="shared" si="64"/>
        <v>0</v>
      </c>
      <c r="Q102" s="30">
        <f t="shared" si="65"/>
        <v>27</v>
      </c>
      <c r="R102" s="31">
        <f t="shared" si="57"/>
        <v>43918</v>
      </c>
      <c r="S102" s="1">
        <f t="shared" si="66"/>
        <v>44074</v>
      </c>
      <c r="T102" s="32"/>
    </row>
    <row r="103" spans="1:20" ht="32.25" customHeight="1" x14ac:dyDescent="0.3">
      <c r="A103" s="22" t="str">
        <f>+#REF!</f>
        <v xml:space="preserve">CONCRETO SIMPLE DE 28 MPa - (3000 PSI) IMPERMEABILIZADO PARA PLACAS PISOS </v>
      </c>
      <c r="B103" s="23">
        <v>43885</v>
      </c>
      <c r="C103" s="23">
        <v>43911</v>
      </c>
      <c r="D103" s="24">
        <f t="shared" si="61"/>
        <v>27</v>
      </c>
      <c r="E103" s="25">
        <f t="shared" si="62"/>
        <v>1</v>
      </c>
      <c r="F103" s="26">
        <v>27</v>
      </c>
      <c r="G103" s="26">
        <f t="shared" si="56"/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f>+#REF!</f>
        <v>1</v>
      </c>
      <c r="O103" s="28">
        <f t="shared" si="63"/>
        <v>27</v>
      </c>
      <c r="P103" s="29">
        <f t="shared" si="64"/>
        <v>0</v>
      </c>
      <c r="Q103" s="30">
        <f t="shared" si="65"/>
        <v>27</v>
      </c>
      <c r="R103" s="31">
        <f t="shared" si="57"/>
        <v>43911</v>
      </c>
      <c r="S103" s="1">
        <f t="shared" si="66"/>
        <v>44074</v>
      </c>
      <c r="T103" s="32"/>
    </row>
    <row r="104" spans="1:20" ht="32.25" customHeight="1" x14ac:dyDescent="0.3">
      <c r="A104" s="22" t="str">
        <f>+#REF!</f>
        <v xml:space="preserve">CONCRETO SIMPLE DE 28 MPa - (3000 PSI)   IMPERMEABILIZADO PARA TAPAS </v>
      </c>
      <c r="B104" s="23">
        <v>43913</v>
      </c>
      <c r="C104" s="23">
        <v>43918</v>
      </c>
      <c r="D104" s="24">
        <f t="shared" si="61"/>
        <v>6</v>
      </c>
      <c r="E104" s="25">
        <f t="shared" si="62"/>
        <v>1</v>
      </c>
      <c r="F104" s="26">
        <v>6</v>
      </c>
      <c r="G104" s="26">
        <f t="shared" si="56"/>
        <v>0</v>
      </c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f>+#REF!</f>
        <v>0</v>
      </c>
      <c r="O104" s="28">
        <f t="shared" si="63"/>
        <v>0</v>
      </c>
      <c r="P104" s="29">
        <f t="shared" si="64"/>
        <v>6</v>
      </c>
      <c r="Q104" s="30">
        <f t="shared" si="65"/>
        <v>0</v>
      </c>
      <c r="R104" s="31">
        <f t="shared" si="57"/>
        <v>43918</v>
      </c>
      <c r="S104" s="1">
        <f t="shared" si="66"/>
        <v>44074</v>
      </c>
      <c r="T104" s="32"/>
    </row>
    <row r="105" spans="1:20" ht="20.100000000000001" customHeight="1" x14ac:dyDescent="0.3">
      <c r="A105" s="22" t="str">
        <f>+#REF!</f>
        <v>SUMINISTRO FIGURADA Y AMARRE DE ACERO 60000 PSI 420 Mpa</v>
      </c>
      <c r="B105" s="23">
        <v>43878</v>
      </c>
      <c r="C105" s="23">
        <v>43918</v>
      </c>
      <c r="D105" s="24">
        <f t="shared" si="61"/>
        <v>41</v>
      </c>
      <c r="E105" s="25">
        <f t="shared" si="62"/>
        <v>1</v>
      </c>
      <c r="F105" s="26">
        <v>41</v>
      </c>
      <c r="G105" s="26">
        <f t="shared" si="56"/>
        <v>0</v>
      </c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f>+#REF!</f>
        <v>0.99999978142943879</v>
      </c>
      <c r="O105" s="28">
        <f t="shared" si="63"/>
        <v>40.999991038606993</v>
      </c>
      <c r="P105" s="29">
        <f t="shared" si="64"/>
        <v>8.9613930072118819E-6</v>
      </c>
      <c r="Q105" s="30">
        <f t="shared" si="65"/>
        <v>40.999991038606993</v>
      </c>
      <c r="R105" s="31">
        <f t="shared" si="57"/>
        <v>43918</v>
      </c>
      <c r="S105" s="1">
        <f t="shared" si="66"/>
        <v>44074</v>
      </c>
      <c r="T105" s="32"/>
    </row>
    <row r="106" spans="1:20" ht="29.25" customHeight="1" x14ac:dyDescent="0.3">
      <c r="A106" s="22" t="str">
        <f>+#REF!</f>
        <v xml:space="preserve">SUMINISTRO E INSTALACION DE TAPA Y MARCO PARA INSPECCION 1.00 X 1.00  </v>
      </c>
      <c r="B106" s="23">
        <v>43878</v>
      </c>
      <c r="C106" s="23">
        <v>43918</v>
      </c>
      <c r="D106" s="24">
        <f t="shared" si="61"/>
        <v>41</v>
      </c>
      <c r="E106" s="25">
        <f t="shared" si="62"/>
        <v>1</v>
      </c>
      <c r="F106" s="26">
        <v>41</v>
      </c>
      <c r="G106" s="26">
        <f t="shared" si="56"/>
        <v>0</v>
      </c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f>+#REF!</f>
        <v>0</v>
      </c>
      <c r="O106" s="28">
        <f t="shared" si="63"/>
        <v>0</v>
      </c>
      <c r="P106" s="29">
        <f t="shared" si="64"/>
        <v>41</v>
      </c>
      <c r="Q106" s="30">
        <f t="shared" si="65"/>
        <v>0</v>
      </c>
      <c r="R106" s="31">
        <f t="shared" si="57"/>
        <v>43918</v>
      </c>
      <c r="S106" s="1">
        <f t="shared" si="66"/>
        <v>44074</v>
      </c>
      <c r="T106" s="32"/>
    </row>
    <row r="107" spans="1:20" ht="39.75" customHeight="1" x14ac:dyDescent="0.3">
      <c r="A107" s="33" t="str">
        <f>+#REF!</f>
        <v>BOMBA PARA LODOS SUMERGIBLE 3HP 220V ALTURA DINAMICA 11 MTS DE 3" DE DIAMETRO PARA 400 LPM (INCLUYE RIEL DE DES LIZAMIENTO Y ACOPLE)</v>
      </c>
      <c r="B107" s="34">
        <v>44015</v>
      </c>
      <c r="C107" s="34">
        <v>44018</v>
      </c>
      <c r="D107" s="35">
        <v>0</v>
      </c>
      <c r="E107" s="36">
        <v>0</v>
      </c>
      <c r="F107" s="26">
        <v>0</v>
      </c>
      <c r="G107" s="35">
        <v>0</v>
      </c>
      <c r="H107" s="37">
        <v>0</v>
      </c>
      <c r="I107" s="37">
        <v>0</v>
      </c>
      <c r="J107" s="37">
        <v>0</v>
      </c>
      <c r="K107" s="37">
        <v>0</v>
      </c>
      <c r="L107" s="37">
        <v>0</v>
      </c>
      <c r="M107" s="37">
        <v>0</v>
      </c>
      <c r="N107" s="37">
        <f>+#REF!</f>
        <v>0</v>
      </c>
      <c r="O107" s="38">
        <f t="shared" si="63"/>
        <v>0</v>
      </c>
      <c r="P107" s="39">
        <f t="shared" si="64"/>
        <v>0</v>
      </c>
      <c r="Q107" s="40">
        <f t="shared" si="65"/>
        <v>0</v>
      </c>
      <c r="R107" s="41"/>
      <c r="S107" s="1">
        <f t="shared" si="66"/>
        <v>44074</v>
      </c>
      <c r="T107" s="32"/>
    </row>
    <row r="108" spans="1:20" ht="20.100000000000001" customHeight="1" x14ac:dyDescent="0.3">
      <c r="A108" s="22" t="str">
        <f>+#REF!</f>
        <v>NIPLE PASAMUROS EN HF D = 4"</v>
      </c>
      <c r="B108" s="23">
        <v>43885</v>
      </c>
      <c r="C108" s="23">
        <v>43904</v>
      </c>
      <c r="D108" s="24">
        <f t="shared" si="61"/>
        <v>20</v>
      </c>
      <c r="E108" s="25">
        <f t="shared" si="62"/>
        <v>1</v>
      </c>
      <c r="F108" s="26">
        <v>20</v>
      </c>
      <c r="G108" s="26">
        <f t="shared" si="56"/>
        <v>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f>+#REF!</f>
        <v>0</v>
      </c>
      <c r="O108" s="28">
        <f t="shared" si="63"/>
        <v>0</v>
      </c>
      <c r="P108" s="29">
        <f t="shared" si="64"/>
        <v>20</v>
      </c>
      <c r="Q108" s="30">
        <f t="shared" si="65"/>
        <v>0</v>
      </c>
      <c r="R108" s="31">
        <f t="shared" si="57"/>
        <v>43904</v>
      </c>
      <c r="S108" s="1">
        <f t="shared" si="66"/>
        <v>44074</v>
      </c>
      <c r="T108" s="32"/>
    </row>
    <row r="109" spans="1:20" ht="15.6" customHeight="1" x14ac:dyDescent="0.3">
      <c r="A109" s="22" t="str">
        <f>+#REF!</f>
        <v>ESCALERA DE GATO INC. ANTICORR. TUBO D=1"</v>
      </c>
      <c r="B109" s="23">
        <v>43892</v>
      </c>
      <c r="C109" s="23">
        <v>43918</v>
      </c>
      <c r="D109" s="24">
        <f t="shared" si="61"/>
        <v>27</v>
      </c>
      <c r="E109" s="25">
        <f t="shared" si="62"/>
        <v>1</v>
      </c>
      <c r="F109" s="26">
        <v>27</v>
      </c>
      <c r="G109" s="26">
        <f t="shared" si="56"/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f>+#REF!</f>
        <v>0</v>
      </c>
      <c r="O109" s="28">
        <f t="shared" si="63"/>
        <v>0</v>
      </c>
      <c r="P109" s="29">
        <f t="shared" si="64"/>
        <v>27</v>
      </c>
      <c r="Q109" s="30">
        <f t="shared" si="65"/>
        <v>0</v>
      </c>
      <c r="R109" s="31">
        <f t="shared" si="57"/>
        <v>43918</v>
      </c>
      <c r="S109" s="1">
        <f t="shared" si="66"/>
        <v>44074</v>
      </c>
      <c r="T109" s="32"/>
    </row>
    <row r="110" spans="1:20" ht="20.100000000000001" customHeight="1" x14ac:dyDescent="0.3">
      <c r="A110" s="64" t="str">
        <f>+#REF!</f>
        <v>REACTOR UASB</v>
      </c>
      <c r="B110" s="65"/>
      <c r="C110" s="65"/>
      <c r="D110" s="65"/>
      <c r="E110" s="66"/>
      <c r="F110" s="67"/>
      <c r="G110" s="67"/>
      <c r="H110" s="63">
        <f t="shared" ref="H110:M110" si="67">(SUM(H112:H147))/33</f>
        <v>0</v>
      </c>
      <c r="I110" s="63">
        <f t="shared" si="67"/>
        <v>0</v>
      </c>
      <c r="J110" s="63">
        <f t="shared" si="67"/>
        <v>0</v>
      </c>
      <c r="K110" s="63">
        <f t="shared" si="67"/>
        <v>9.0860606060606072E-2</v>
      </c>
      <c r="L110" s="63">
        <f t="shared" si="67"/>
        <v>9.2200000000000004E-2</v>
      </c>
      <c r="M110" s="63">
        <f t="shared" si="67"/>
        <v>0.19925151515151512</v>
      </c>
      <c r="N110" s="63">
        <f>(SUM(N112:N147))/33</f>
        <v>0.2834732974685194</v>
      </c>
      <c r="O110" s="68"/>
      <c r="P110" s="69"/>
      <c r="Q110" s="70"/>
      <c r="R110" s="71"/>
      <c r="T110" s="32"/>
    </row>
    <row r="111" spans="1:20" ht="20.100000000000001" customHeight="1" x14ac:dyDescent="0.3">
      <c r="A111" s="21" t="str">
        <f>+#REF!</f>
        <v xml:space="preserve">PRELIMINARES </v>
      </c>
      <c r="B111" s="13"/>
      <c r="C111" s="13"/>
      <c r="D111" s="13"/>
      <c r="E111" s="14"/>
      <c r="F111" s="26"/>
      <c r="G111" s="15"/>
      <c r="H111" s="15"/>
      <c r="I111" s="15"/>
      <c r="J111" s="15"/>
      <c r="K111" s="15"/>
      <c r="L111" s="15"/>
      <c r="M111" s="15"/>
      <c r="N111" s="16"/>
      <c r="O111" s="17"/>
      <c r="P111" s="18"/>
      <c r="Q111" s="19"/>
      <c r="R111" s="20"/>
      <c r="T111" s="32"/>
    </row>
    <row r="112" spans="1:20" ht="30" customHeight="1" x14ac:dyDescent="0.3">
      <c r="A112" s="22" t="str">
        <f>+#REF!</f>
        <v>LOCALIZACION Y REPLANTEO LOTES Y ESTRUCTURAS DE ACUEDUCTO ( CARTERAS Y PLANOS)</v>
      </c>
      <c r="B112" s="23">
        <v>44018</v>
      </c>
      <c r="C112" s="23">
        <v>44031</v>
      </c>
      <c r="D112" s="24">
        <f t="shared" si="61"/>
        <v>14</v>
      </c>
      <c r="E112" s="25">
        <f t="shared" si="62"/>
        <v>1</v>
      </c>
      <c r="F112" s="26">
        <v>14</v>
      </c>
      <c r="G112" s="26">
        <f t="shared" si="56"/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f>+#REF!</f>
        <v>0.99996788357336563</v>
      </c>
      <c r="O112" s="28">
        <f t="shared" si="63"/>
        <v>13.999550370027119</v>
      </c>
      <c r="P112" s="29">
        <f t="shared" si="64"/>
        <v>4.4962997288067186E-4</v>
      </c>
      <c r="Q112" s="30">
        <f t="shared" si="65"/>
        <v>13.999550370027119</v>
      </c>
      <c r="R112" s="31">
        <f t="shared" si="57"/>
        <v>44031</v>
      </c>
      <c r="S112" s="1">
        <f t="shared" si="66"/>
        <v>44074</v>
      </c>
      <c r="T112" s="32"/>
    </row>
    <row r="113" spans="1:20" ht="20.100000000000001" customHeight="1" x14ac:dyDescent="0.3">
      <c r="A113" s="21" t="str">
        <f>+#REF!</f>
        <v xml:space="preserve">ESTRUCTURA </v>
      </c>
      <c r="B113" s="13"/>
      <c r="C113" s="13"/>
      <c r="D113" s="13"/>
      <c r="E113" s="14"/>
      <c r="F113" s="26"/>
      <c r="G113" s="15"/>
      <c r="H113" s="16"/>
      <c r="I113" s="16"/>
      <c r="J113" s="16"/>
      <c r="K113" s="16"/>
      <c r="L113" s="16"/>
      <c r="M113" s="16"/>
      <c r="N113" s="16"/>
      <c r="O113" s="17"/>
      <c r="P113" s="18"/>
      <c r="Q113" s="19"/>
      <c r="R113" s="20"/>
      <c r="T113" s="32"/>
    </row>
    <row r="114" spans="1:20" ht="45.75" customHeight="1" x14ac:dyDescent="0.3">
      <c r="A114" s="22" t="str">
        <f>+#REF!</f>
        <v>SUMINISTRO E INSTALACION DE CANAL DE RECOLECCION CENTRAL EN ACERO A 37 SEGÚN DISEÑO (INCLUYE PRIMER Y PINTURA EPOXICA)</v>
      </c>
      <c r="B114" s="23">
        <v>44032</v>
      </c>
      <c r="C114" s="23">
        <v>44049</v>
      </c>
      <c r="D114" s="24">
        <f t="shared" si="61"/>
        <v>18</v>
      </c>
      <c r="E114" s="25">
        <f t="shared" si="62"/>
        <v>1</v>
      </c>
      <c r="F114" s="26">
        <v>18</v>
      </c>
      <c r="G114" s="26">
        <f t="shared" si="56"/>
        <v>0</v>
      </c>
      <c r="H114" s="27">
        <v>0</v>
      </c>
      <c r="I114" s="27">
        <v>0</v>
      </c>
      <c r="J114" s="27">
        <v>0</v>
      </c>
      <c r="K114" s="27">
        <v>0</v>
      </c>
      <c r="L114" s="27">
        <v>0</v>
      </c>
      <c r="M114" s="27">
        <v>0</v>
      </c>
      <c r="N114" s="27">
        <f>+#REF!</f>
        <v>0</v>
      </c>
      <c r="O114" s="28">
        <f t="shared" si="63"/>
        <v>0</v>
      </c>
      <c r="P114" s="29">
        <f t="shared" si="64"/>
        <v>18</v>
      </c>
      <c r="Q114" s="30">
        <f t="shared" si="65"/>
        <v>0</v>
      </c>
      <c r="R114" s="31">
        <f t="shared" si="57"/>
        <v>44049</v>
      </c>
      <c r="S114" s="1">
        <f t="shared" si="66"/>
        <v>44074</v>
      </c>
      <c r="T114" s="32"/>
    </row>
    <row r="115" spans="1:20" ht="44.25" customHeight="1" x14ac:dyDescent="0.3">
      <c r="A115" s="22" t="str">
        <f>+#REF!</f>
        <v>SUMINISTRO E INSTALACION DE CANAL DE RECOLECCIONN LATERAL EN ACERO A 37 SEGÚN DISEÑO (INCLUYE PRIMER Y PINTURA EPOXICA)</v>
      </c>
      <c r="B115" s="23">
        <v>44032</v>
      </c>
      <c r="C115" s="23">
        <v>44049</v>
      </c>
      <c r="D115" s="24">
        <f t="shared" si="61"/>
        <v>18</v>
      </c>
      <c r="E115" s="25">
        <f t="shared" si="62"/>
        <v>1</v>
      </c>
      <c r="F115" s="26">
        <v>18</v>
      </c>
      <c r="G115" s="26">
        <f t="shared" si="56"/>
        <v>0</v>
      </c>
      <c r="H115" s="27">
        <v>0</v>
      </c>
      <c r="I115" s="27">
        <v>0</v>
      </c>
      <c r="J115" s="27">
        <v>0</v>
      </c>
      <c r="K115" s="27">
        <v>0</v>
      </c>
      <c r="L115" s="27">
        <v>0</v>
      </c>
      <c r="M115" s="27">
        <v>0</v>
      </c>
      <c r="N115" s="27">
        <f>+#REF!</f>
        <v>0</v>
      </c>
      <c r="O115" s="28">
        <f t="shared" si="63"/>
        <v>0</v>
      </c>
      <c r="P115" s="29">
        <f t="shared" si="64"/>
        <v>18</v>
      </c>
      <c r="Q115" s="30">
        <f t="shared" si="65"/>
        <v>0</v>
      </c>
      <c r="R115" s="31">
        <f t="shared" si="57"/>
        <v>44049</v>
      </c>
      <c r="S115" s="1">
        <f t="shared" si="66"/>
        <v>44074</v>
      </c>
      <c r="T115" s="32"/>
    </row>
    <row r="116" spans="1:20" ht="44.25" customHeight="1" x14ac:dyDescent="0.3">
      <c r="A116" s="22" t="str">
        <f>+#REF!</f>
        <v xml:space="preserve">SUMINISTRO E INSTALACION DE DEFLECTORES  PERIMETRAL Y CENTRAL SECCION TRIANGULAR EN FIBRA DE VIDRIO SEGUN DISEÑO L= 9.60 M </v>
      </c>
      <c r="B116" s="23">
        <v>44032</v>
      </c>
      <c r="C116" s="23">
        <v>44049</v>
      </c>
      <c r="D116" s="24">
        <f t="shared" si="61"/>
        <v>18</v>
      </c>
      <c r="E116" s="25">
        <f t="shared" si="62"/>
        <v>1</v>
      </c>
      <c r="F116" s="26">
        <v>18</v>
      </c>
      <c r="G116" s="26">
        <f t="shared" si="56"/>
        <v>0</v>
      </c>
      <c r="H116" s="27">
        <v>0</v>
      </c>
      <c r="I116" s="27">
        <v>0</v>
      </c>
      <c r="J116" s="27">
        <v>0</v>
      </c>
      <c r="K116" s="27">
        <v>0</v>
      </c>
      <c r="L116" s="27">
        <v>0</v>
      </c>
      <c r="M116" s="27">
        <v>0</v>
      </c>
      <c r="N116" s="27">
        <f>+#REF!</f>
        <v>0</v>
      </c>
      <c r="O116" s="28">
        <f t="shared" si="63"/>
        <v>0</v>
      </c>
      <c r="P116" s="29">
        <f t="shared" si="64"/>
        <v>18</v>
      </c>
      <c r="Q116" s="30">
        <f t="shared" si="65"/>
        <v>0</v>
      </c>
      <c r="R116" s="31">
        <f t="shared" si="57"/>
        <v>44049</v>
      </c>
      <c r="S116" s="1">
        <f t="shared" si="66"/>
        <v>44074</v>
      </c>
      <c r="T116" s="32"/>
    </row>
    <row r="117" spans="1:20" ht="30.75" customHeight="1" x14ac:dyDescent="0.3">
      <c r="A117" s="22" t="str">
        <f>+#REF!</f>
        <v>SUMINISTRO E INSTALACION DE ESTRUCTURA  METALICA  PARA SOPORTE DE CAMPANAS (INCLUYE PRIMER Y PINTURA EPÓXICA)</v>
      </c>
      <c r="B117" s="23">
        <v>44032</v>
      </c>
      <c r="C117" s="23">
        <v>44049</v>
      </c>
      <c r="D117" s="24">
        <f t="shared" si="61"/>
        <v>18</v>
      </c>
      <c r="E117" s="25">
        <f t="shared" si="62"/>
        <v>1</v>
      </c>
      <c r="F117" s="26">
        <v>18</v>
      </c>
      <c r="G117" s="26">
        <f t="shared" si="56"/>
        <v>0</v>
      </c>
      <c r="H117" s="27">
        <v>0</v>
      </c>
      <c r="I117" s="27">
        <v>0</v>
      </c>
      <c r="J117" s="27">
        <v>0</v>
      </c>
      <c r="K117" s="27">
        <v>0</v>
      </c>
      <c r="L117" s="27">
        <v>0</v>
      </c>
      <c r="M117" s="27">
        <v>0</v>
      </c>
      <c r="N117" s="27">
        <f>+#REF!</f>
        <v>0</v>
      </c>
      <c r="O117" s="28">
        <f t="shared" si="63"/>
        <v>0</v>
      </c>
      <c r="P117" s="29">
        <f t="shared" si="64"/>
        <v>18</v>
      </c>
      <c r="Q117" s="30">
        <f t="shared" si="65"/>
        <v>0</v>
      </c>
      <c r="R117" s="31">
        <f t="shared" si="57"/>
        <v>44049</v>
      </c>
      <c r="S117" s="1">
        <f t="shared" si="66"/>
        <v>44074</v>
      </c>
      <c r="T117" s="32"/>
    </row>
    <row r="118" spans="1:20" ht="33.75" customHeight="1" x14ac:dyDescent="0.3">
      <c r="A118" s="22" t="str">
        <f>+#REF!</f>
        <v xml:space="preserve">CONCRETO SIMPLE DE 28 MPa - (4000 PSI)   IMPERMEABILIZADO PARA MUROS </v>
      </c>
      <c r="B118" s="23">
        <v>44025</v>
      </c>
      <c r="C118" s="23">
        <v>44045</v>
      </c>
      <c r="D118" s="24">
        <f t="shared" si="61"/>
        <v>21</v>
      </c>
      <c r="E118" s="25">
        <f t="shared" si="62"/>
        <v>1</v>
      </c>
      <c r="F118" s="26">
        <v>21</v>
      </c>
      <c r="G118" s="26">
        <f t="shared" si="56"/>
        <v>0</v>
      </c>
      <c r="H118" s="27">
        <v>0</v>
      </c>
      <c r="I118" s="27">
        <v>0</v>
      </c>
      <c r="J118" s="27">
        <v>0</v>
      </c>
      <c r="K118" s="27">
        <v>0</v>
      </c>
      <c r="L118" s="27">
        <v>0</v>
      </c>
      <c r="M118" s="27">
        <v>0</v>
      </c>
      <c r="N118" s="27">
        <f>+#REF!</f>
        <v>0.99867724867724883</v>
      </c>
      <c r="O118" s="28">
        <f t="shared" si="63"/>
        <v>20.972222222222225</v>
      </c>
      <c r="P118" s="29">
        <f t="shared" si="64"/>
        <v>2.7777777777775015E-2</v>
      </c>
      <c r="Q118" s="30">
        <f t="shared" si="65"/>
        <v>20.972222222222225</v>
      </c>
      <c r="R118" s="31">
        <f t="shared" si="57"/>
        <v>44045</v>
      </c>
      <c r="S118" s="1">
        <f t="shared" si="66"/>
        <v>44074</v>
      </c>
      <c r="T118" s="32"/>
    </row>
    <row r="119" spans="1:20" ht="33.75" customHeight="1" x14ac:dyDescent="0.3">
      <c r="A119" s="22" t="str">
        <f>+#REF!</f>
        <v xml:space="preserve">CONCRETO SIMPLE DE 28 MPa - (4000 PSI)   IMPERMEABILIZADO PARA TAPAS </v>
      </c>
      <c r="B119" s="23">
        <v>44046</v>
      </c>
      <c r="C119" s="23">
        <v>44049</v>
      </c>
      <c r="D119" s="24">
        <f t="shared" si="61"/>
        <v>4</v>
      </c>
      <c r="E119" s="25">
        <f t="shared" si="62"/>
        <v>1</v>
      </c>
      <c r="F119" s="26">
        <v>4</v>
      </c>
      <c r="G119" s="26">
        <f t="shared" si="56"/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f>+#REF!</f>
        <v>0</v>
      </c>
      <c r="O119" s="28">
        <f t="shared" si="63"/>
        <v>0</v>
      </c>
      <c r="P119" s="29">
        <f t="shared" si="64"/>
        <v>4</v>
      </c>
      <c r="Q119" s="30">
        <f t="shared" si="65"/>
        <v>0</v>
      </c>
      <c r="R119" s="31">
        <f t="shared" si="57"/>
        <v>44049</v>
      </c>
      <c r="S119" s="1">
        <f t="shared" si="66"/>
        <v>44074</v>
      </c>
      <c r="T119" s="32"/>
    </row>
    <row r="120" spans="1:20" ht="33.75" customHeight="1" x14ac:dyDescent="0.3">
      <c r="A120" s="22" t="str">
        <f>+#REF!</f>
        <v xml:space="preserve">DEMOLICION OBRAS EN CONCRETO REFORZADO, INCLUYE RETIRO DE SOBRANTES </v>
      </c>
      <c r="B120" s="23">
        <v>44013</v>
      </c>
      <c r="C120" s="23">
        <v>44031</v>
      </c>
      <c r="D120" s="24">
        <f t="shared" si="61"/>
        <v>19</v>
      </c>
      <c r="E120" s="25">
        <f t="shared" si="62"/>
        <v>1</v>
      </c>
      <c r="F120" s="26">
        <v>19</v>
      </c>
      <c r="G120" s="26">
        <f t="shared" si="56"/>
        <v>0</v>
      </c>
      <c r="H120" s="27">
        <v>0</v>
      </c>
      <c r="I120" s="27">
        <v>0</v>
      </c>
      <c r="J120" s="27">
        <v>0</v>
      </c>
      <c r="K120" s="27">
        <v>0</v>
      </c>
      <c r="L120" s="27">
        <v>0</v>
      </c>
      <c r="M120" s="27">
        <v>0</v>
      </c>
      <c r="N120" s="27">
        <f>+#REF!</f>
        <v>0</v>
      </c>
      <c r="O120" s="28">
        <f t="shared" si="63"/>
        <v>0</v>
      </c>
      <c r="P120" s="29">
        <f t="shared" si="64"/>
        <v>19</v>
      </c>
      <c r="Q120" s="30">
        <f t="shared" si="65"/>
        <v>0</v>
      </c>
      <c r="R120" s="31">
        <f t="shared" si="57"/>
        <v>44031</v>
      </c>
      <c r="S120" s="1">
        <f t="shared" si="66"/>
        <v>44074</v>
      </c>
      <c r="T120" s="32"/>
    </row>
    <row r="121" spans="1:20" ht="20.100000000000001" customHeight="1" x14ac:dyDescent="0.3">
      <c r="A121" s="22" t="str">
        <f>+#REF!</f>
        <v xml:space="preserve">IMPRIMACION CON SIKADUR 32 </v>
      </c>
      <c r="B121" s="23">
        <v>44025</v>
      </c>
      <c r="C121" s="23">
        <v>44049</v>
      </c>
      <c r="D121" s="24">
        <f t="shared" si="61"/>
        <v>25</v>
      </c>
      <c r="E121" s="25">
        <f t="shared" si="62"/>
        <v>1</v>
      </c>
      <c r="F121" s="26">
        <v>25</v>
      </c>
      <c r="G121" s="26">
        <f t="shared" si="56"/>
        <v>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f>+#REF!</f>
        <v>0</v>
      </c>
      <c r="O121" s="28">
        <f t="shared" si="63"/>
        <v>0</v>
      </c>
      <c r="P121" s="29">
        <f t="shared" si="64"/>
        <v>25</v>
      </c>
      <c r="Q121" s="30">
        <f t="shared" si="65"/>
        <v>0</v>
      </c>
      <c r="R121" s="31">
        <f t="shared" si="57"/>
        <v>44049</v>
      </c>
      <c r="S121" s="1">
        <f t="shared" si="66"/>
        <v>44074</v>
      </c>
      <c r="T121" s="32"/>
    </row>
    <row r="122" spans="1:20" ht="20.100000000000001" customHeight="1" x14ac:dyDescent="0.3">
      <c r="A122" s="22" t="str">
        <f>+#REF!</f>
        <v>SUMINISTRO FIGURADA Y AMARRE DE ACERO 60000 PSI 420 Mpa</v>
      </c>
      <c r="B122" s="23">
        <v>44018</v>
      </c>
      <c r="C122" s="23">
        <v>44049</v>
      </c>
      <c r="D122" s="24">
        <f t="shared" si="61"/>
        <v>32</v>
      </c>
      <c r="E122" s="25">
        <f t="shared" si="62"/>
        <v>1</v>
      </c>
      <c r="F122" s="26">
        <v>32</v>
      </c>
      <c r="G122" s="26">
        <f t="shared" si="56"/>
        <v>0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f>+#REF!</f>
        <v>0.7806736842105263</v>
      </c>
      <c r="O122" s="28">
        <f t="shared" si="63"/>
        <v>24.981557894736842</v>
      </c>
      <c r="P122" s="29">
        <f t="shared" si="64"/>
        <v>7.0184421052631585</v>
      </c>
      <c r="Q122" s="30">
        <f t="shared" si="65"/>
        <v>24.981557894736842</v>
      </c>
      <c r="R122" s="31">
        <f t="shared" si="57"/>
        <v>44049</v>
      </c>
      <c r="S122" s="1">
        <f t="shared" si="66"/>
        <v>44074</v>
      </c>
      <c r="T122" s="32"/>
    </row>
    <row r="123" spans="1:20" ht="20.100000000000001" customHeight="1" x14ac:dyDescent="0.3">
      <c r="A123" s="21" t="str">
        <f>+#REF!</f>
        <v>ACCESORIOS Y TUBERIAS</v>
      </c>
      <c r="B123" s="13"/>
      <c r="C123" s="13"/>
      <c r="D123" s="13"/>
      <c r="E123" s="14"/>
      <c r="F123" s="26"/>
      <c r="G123" s="15"/>
      <c r="H123" s="16"/>
      <c r="I123" s="16"/>
      <c r="J123" s="16"/>
      <c r="K123" s="16"/>
      <c r="L123" s="16"/>
      <c r="M123" s="16"/>
      <c r="N123" s="16"/>
      <c r="O123" s="17"/>
      <c r="P123" s="18"/>
      <c r="Q123" s="19"/>
      <c r="R123" s="20"/>
      <c r="T123" s="32"/>
    </row>
    <row r="124" spans="1:20" ht="20.100000000000001" customHeight="1" x14ac:dyDescent="0.3">
      <c r="A124" s="22" t="str">
        <f>+#REF!</f>
        <v xml:space="preserve">SUMINISTRO E INSTALACION DE VALVULA DE  BOLA BRIDADA DE 8" </v>
      </c>
      <c r="B124" s="23">
        <v>44025</v>
      </c>
      <c r="C124" s="23">
        <v>44049</v>
      </c>
      <c r="D124" s="24">
        <f t="shared" ref="D124:D145" si="68">(C124-B124)+1</f>
        <v>25</v>
      </c>
      <c r="E124" s="25">
        <f t="shared" ref="E124:E147" si="69">F124/D124</f>
        <v>1</v>
      </c>
      <c r="F124" s="26">
        <v>25</v>
      </c>
      <c r="G124" s="26">
        <f t="shared" si="56"/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>
        <v>0</v>
      </c>
      <c r="N124" s="27">
        <f>+#REF!</f>
        <v>0</v>
      </c>
      <c r="O124" s="28">
        <f t="shared" ref="O124:O147" si="70">N124*D124</f>
        <v>0</v>
      </c>
      <c r="P124" s="29">
        <f t="shared" ref="P124:P147" si="71">D124-O124</f>
        <v>25</v>
      </c>
      <c r="Q124" s="30">
        <f t="shared" ref="Q124:Q147" si="72">D124-P124</f>
        <v>0</v>
      </c>
      <c r="R124" s="31">
        <f t="shared" ref="R124:R147" si="73">C124</f>
        <v>44049</v>
      </c>
      <c r="S124" s="1">
        <f t="shared" si="66"/>
        <v>44074</v>
      </c>
      <c r="T124" s="32"/>
    </row>
    <row r="125" spans="1:20" ht="20.100000000000001" customHeight="1" x14ac:dyDescent="0.3">
      <c r="A125" s="22" t="str">
        <f>+#REF!</f>
        <v xml:space="preserve">SUMINISTRO E INSTALACION CODO PVC SANITARIO D=4" </v>
      </c>
      <c r="B125" s="23">
        <v>44025</v>
      </c>
      <c r="C125" s="23">
        <v>44049</v>
      </c>
      <c r="D125" s="24">
        <f t="shared" si="68"/>
        <v>25</v>
      </c>
      <c r="E125" s="25">
        <f t="shared" si="69"/>
        <v>1</v>
      </c>
      <c r="F125" s="26">
        <v>25</v>
      </c>
      <c r="G125" s="26">
        <f t="shared" si="56"/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f>+#REF!</f>
        <v>0</v>
      </c>
      <c r="O125" s="28">
        <f t="shared" si="70"/>
        <v>0</v>
      </c>
      <c r="P125" s="29">
        <f t="shared" si="71"/>
        <v>25</v>
      </c>
      <c r="Q125" s="30">
        <f t="shared" si="72"/>
        <v>0</v>
      </c>
      <c r="R125" s="31">
        <f t="shared" si="73"/>
        <v>44049</v>
      </c>
      <c r="S125" s="1">
        <f t="shared" si="66"/>
        <v>44074</v>
      </c>
      <c r="T125" s="32"/>
    </row>
    <row r="126" spans="1:20" ht="27.75" customHeight="1" x14ac:dyDescent="0.3">
      <c r="A126" s="22" t="str">
        <f>+#REF!</f>
        <v xml:space="preserve">SUMINISTRO E INSTALACIÓN TUBERÍA DE ALCANTARILLADO PVC D=4" </v>
      </c>
      <c r="B126" s="23">
        <v>44025</v>
      </c>
      <c r="C126" s="23">
        <v>44049</v>
      </c>
      <c r="D126" s="24">
        <f t="shared" si="68"/>
        <v>25</v>
      </c>
      <c r="E126" s="25">
        <f t="shared" si="69"/>
        <v>1</v>
      </c>
      <c r="F126" s="26">
        <v>25</v>
      </c>
      <c r="G126" s="26">
        <f t="shared" si="56"/>
        <v>0</v>
      </c>
      <c r="H126" s="27">
        <v>0</v>
      </c>
      <c r="I126" s="27">
        <v>0</v>
      </c>
      <c r="J126" s="27">
        <v>0</v>
      </c>
      <c r="K126" s="27">
        <v>0</v>
      </c>
      <c r="L126" s="27">
        <v>0</v>
      </c>
      <c r="M126" s="27">
        <v>0</v>
      </c>
      <c r="N126" s="27">
        <f>+#REF!</f>
        <v>0</v>
      </c>
      <c r="O126" s="28">
        <f t="shared" si="70"/>
        <v>0</v>
      </c>
      <c r="P126" s="29">
        <f t="shared" si="71"/>
        <v>25</v>
      </c>
      <c r="Q126" s="30">
        <f t="shared" si="72"/>
        <v>0</v>
      </c>
      <c r="R126" s="31">
        <f t="shared" si="73"/>
        <v>44049</v>
      </c>
      <c r="S126" s="1">
        <f t="shared" si="66"/>
        <v>44074</v>
      </c>
      <c r="T126" s="32"/>
    </row>
    <row r="127" spans="1:20" ht="32.25" customHeight="1" x14ac:dyDescent="0.3">
      <c r="A127" s="22" t="str">
        <f>+#REF!</f>
        <v xml:space="preserve">SUMINISTRO E INSTALACIÓN TUBERÍA DE ALCANTARILLADO PVC D=4"  PERFORADA </v>
      </c>
      <c r="B127" s="23">
        <v>44025</v>
      </c>
      <c r="C127" s="23">
        <v>44049</v>
      </c>
      <c r="D127" s="24">
        <f t="shared" si="68"/>
        <v>25</v>
      </c>
      <c r="E127" s="25">
        <f t="shared" si="69"/>
        <v>1</v>
      </c>
      <c r="F127" s="26">
        <v>25</v>
      </c>
      <c r="G127" s="26">
        <f t="shared" si="56"/>
        <v>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f>+#REF!</f>
        <v>0</v>
      </c>
      <c r="O127" s="28">
        <f t="shared" si="70"/>
        <v>0</v>
      </c>
      <c r="P127" s="29">
        <f t="shared" si="71"/>
        <v>25</v>
      </c>
      <c r="Q127" s="30">
        <f t="shared" si="72"/>
        <v>0</v>
      </c>
      <c r="R127" s="31">
        <f t="shared" si="73"/>
        <v>44049</v>
      </c>
      <c r="S127" s="1">
        <f t="shared" si="66"/>
        <v>44074</v>
      </c>
      <c r="T127" s="32"/>
    </row>
    <row r="128" spans="1:20" ht="20.100000000000001" customHeight="1" x14ac:dyDescent="0.3">
      <c r="A128" s="22" t="str">
        <f>+#REF!</f>
        <v>SUMINISTRO E INSTALACION DE PASAMURO HF 4"</v>
      </c>
      <c r="B128" s="23">
        <v>44018</v>
      </c>
      <c r="C128" s="23">
        <v>44038</v>
      </c>
      <c r="D128" s="24">
        <f t="shared" si="68"/>
        <v>21</v>
      </c>
      <c r="E128" s="25">
        <f t="shared" si="69"/>
        <v>1</v>
      </c>
      <c r="F128" s="26">
        <v>21</v>
      </c>
      <c r="G128" s="26">
        <f t="shared" si="56"/>
        <v>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v>0</v>
      </c>
      <c r="N128" s="27">
        <f>+#REF!</f>
        <v>0</v>
      </c>
      <c r="O128" s="28">
        <f t="shared" si="70"/>
        <v>0</v>
      </c>
      <c r="P128" s="29">
        <f t="shared" si="71"/>
        <v>21</v>
      </c>
      <c r="Q128" s="30">
        <f t="shared" si="72"/>
        <v>0</v>
      </c>
      <c r="R128" s="31">
        <f t="shared" si="73"/>
        <v>44038</v>
      </c>
      <c r="S128" s="1">
        <f t="shared" si="66"/>
        <v>44074</v>
      </c>
      <c r="T128" s="32"/>
    </row>
    <row r="129" spans="1:20" ht="20.100000000000001" customHeight="1" x14ac:dyDescent="0.3">
      <c r="A129" s="22" t="str">
        <f>+#REF!</f>
        <v xml:space="preserve">CAMPANA DE FIBRA DE VIDRIO SEPARADOR LIQUIDO- GAS </v>
      </c>
      <c r="B129" s="23">
        <v>44018</v>
      </c>
      <c r="C129" s="23">
        <v>44045</v>
      </c>
      <c r="D129" s="24">
        <f t="shared" si="68"/>
        <v>28</v>
      </c>
      <c r="E129" s="25">
        <f t="shared" si="69"/>
        <v>1</v>
      </c>
      <c r="F129" s="26">
        <v>28</v>
      </c>
      <c r="G129" s="26">
        <f t="shared" si="56"/>
        <v>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f>+#REF!</f>
        <v>0</v>
      </c>
      <c r="O129" s="28">
        <f t="shared" si="70"/>
        <v>0</v>
      </c>
      <c r="P129" s="29">
        <f t="shared" si="71"/>
        <v>28</v>
      </c>
      <c r="Q129" s="30">
        <f t="shared" si="72"/>
        <v>0</v>
      </c>
      <c r="R129" s="31">
        <f t="shared" si="73"/>
        <v>44045</v>
      </c>
      <c r="S129" s="1">
        <f t="shared" si="66"/>
        <v>44074</v>
      </c>
      <c r="T129" s="32"/>
    </row>
    <row r="130" spans="1:20" ht="20.100000000000001" customHeight="1" x14ac:dyDescent="0.3">
      <c r="A130" s="22" t="str">
        <f>+#REF!</f>
        <v xml:space="preserve">QUEMADOR DE BIOGAS PARA PRESION MINIMA DE GAS 23 FT 3/H </v>
      </c>
      <c r="B130" s="23">
        <v>44018</v>
      </c>
      <c r="C130" s="23">
        <v>44045</v>
      </c>
      <c r="D130" s="24">
        <f t="shared" si="68"/>
        <v>28</v>
      </c>
      <c r="E130" s="25">
        <f t="shared" si="69"/>
        <v>1</v>
      </c>
      <c r="F130" s="26">
        <v>28</v>
      </c>
      <c r="G130" s="26">
        <f t="shared" si="56"/>
        <v>0</v>
      </c>
      <c r="H130" s="27">
        <v>0</v>
      </c>
      <c r="I130" s="27">
        <v>0</v>
      </c>
      <c r="J130" s="27">
        <v>0</v>
      </c>
      <c r="K130" s="27">
        <v>0</v>
      </c>
      <c r="L130" s="27">
        <v>0</v>
      </c>
      <c r="M130" s="27">
        <v>0</v>
      </c>
      <c r="N130" s="27">
        <f>+#REF!</f>
        <v>0</v>
      </c>
      <c r="O130" s="28">
        <f t="shared" si="70"/>
        <v>0</v>
      </c>
      <c r="P130" s="29">
        <f t="shared" si="71"/>
        <v>28</v>
      </c>
      <c r="Q130" s="30">
        <f t="shared" si="72"/>
        <v>0</v>
      </c>
      <c r="R130" s="31">
        <f t="shared" si="73"/>
        <v>44045</v>
      </c>
      <c r="S130" s="1">
        <f t="shared" si="66"/>
        <v>44074</v>
      </c>
      <c r="T130" s="32"/>
    </row>
    <row r="131" spans="1:20" ht="31.5" customHeight="1" x14ac:dyDescent="0.3">
      <c r="A131" s="22" t="str">
        <f>+#REF!</f>
        <v>SUMINISTRO E INSTALACION DE VALVULA SALIDA EFLUENTE TIPO GLOBO 10"</v>
      </c>
      <c r="B131" s="23">
        <v>44018</v>
      </c>
      <c r="C131" s="23">
        <v>44045</v>
      </c>
      <c r="D131" s="24">
        <f t="shared" si="68"/>
        <v>28</v>
      </c>
      <c r="E131" s="25">
        <f t="shared" si="69"/>
        <v>1</v>
      </c>
      <c r="F131" s="26">
        <v>28</v>
      </c>
      <c r="G131" s="26">
        <f t="shared" si="56"/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f>+#REF!</f>
        <v>0</v>
      </c>
      <c r="O131" s="28">
        <f t="shared" si="70"/>
        <v>0</v>
      </c>
      <c r="P131" s="29">
        <f t="shared" si="71"/>
        <v>28</v>
      </c>
      <c r="Q131" s="30">
        <f t="shared" si="72"/>
        <v>0</v>
      </c>
      <c r="R131" s="31">
        <f t="shared" si="73"/>
        <v>44045</v>
      </c>
      <c r="S131" s="1">
        <f t="shared" si="66"/>
        <v>44074</v>
      </c>
      <c r="T131" s="32"/>
    </row>
    <row r="132" spans="1:20" ht="33" customHeight="1" x14ac:dyDescent="0.3">
      <c r="A132" s="22" t="str">
        <f>+#REF!</f>
        <v>SUMINISTRO E INSTALACION DE VALVULA DE PURGA DE LODOS MARIPOSA BRIDA 4"</v>
      </c>
      <c r="B132" s="23">
        <v>44018</v>
      </c>
      <c r="C132" s="23">
        <v>44045</v>
      </c>
      <c r="D132" s="24">
        <f t="shared" si="68"/>
        <v>28</v>
      </c>
      <c r="E132" s="25">
        <f t="shared" si="69"/>
        <v>1</v>
      </c>
      <c r="F132" s="26">
        <v>28</v>
      </c>
      <c r="G132" s="26">
        <f t="shared" si="56"/>
        <v>0</v>
      </c>
      <c r="H132" s="27">
        <v>0</v>
      </c>
      <c r="I132" s="27">
        <v>0</v>
      </c>
      <c r="J132" s="27">
        <v>0</v>
      </c>
      <c r="K132" s="27">
        <v>0</v>
      </c>
      <c r="L132" s="27">
        <v>0</v>
      </c>
      <c r="M132" s="27">
        <v>0</v>
      </c>
      <c r="N132" s="27">
        <f>+#REF!</f>
        <v>0</v>
      </c>
      <c r="O132" s="28">
        <f t="shared" si="70"/>
        <v>0</v>
      </c>
      <c r="P132" s="29">
        <f t="shared" si="71"/>
        <v>28</v>
      </c>
      <c r="Q132" s="30">
        <f t="shared" si="72"/>
        <v>0</v>
      </c>
      <c r="R132" s="31">
        <f t="shared" si="73"/>
        <v>44045</v>
      </c>
      <c r="S132" s="1">
        <f t="shared" si="66"/>
        <v>44074</v>
      </c>
      <c r="T132" s="32"/>
    </row>
    <row r="133" spans="1:20" x14ac:dyDescent="0.3">
      <c r="A133" s="22" t="str">
        <f>+#REF!</f>
        <v xml:space="preserve">SUMINISTRO E INSTALACION TEE SANITARIA  PVC  D=4" </v>
      </c>
      <c r="B133" s="23">
        <v>44011</v>
      </c>
      <c r="C133" s="23">
        <v>44038</v>
      </c>
      <c r="D133" s="24">
        <f t="shared" si="68"/>
        <v>28</v>
      </c>
      <c r="E133" s="25">
        <f t="shared" si="69"/>
        <v>1</v>
      </c>
      <c r="F133" s="26">
        <v>28</v>
      </c>
      <c r="G133" s="26">
        <f t="shared" si="56"/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f>+#REF!</f>
        <v>0</v>
      </c>
      <c r="O133" s="28">
        <f t="shared" si="70"/>
        <v>0</v>
      </c>
      <c r="P133" s="29">
        <f t="shared" si="71"/>
        <v>28</v>
      </c>
      <c r="Q133" s="30">
        <f t="shared" si="72"/>
        <v>0</v>
      </c>
      <c r="R133" s="31">
        <f t="shared" si="73"/>
        <v>44038</v>
      </c>
      <c r="S133" s="1">
        <f t="shared" si="66"/>
        <v>44074</v>
      </c>
      <c r="T133" s="32"/>
    </row>
    <row r="134" spans="1:20" ht="20.100000000000001" customHeight="1" x14ac:dyDescent="0.3">
      <c r="A134" s="22" t="str">
        <f>+#REF!</f>
        <v xml:space="preserve">SUMINISTRO E INSTALACION DE TEE D=8" PVC </v>
      </c>
      <c r="B134" s="23">
        <v>44011</v>
      </c>
      <c r="C134" s="23">
        <v>44038</v>
      </c>
      <c r="D134" s="24">
        <f t="shared" si="68"/>
        <v>28</v>
      </c>
      <c r="E134" s="25">
        <f t="shared" si="69"/>
        <v>1</v>
      </c>
      <c r="F134" s="26">
        <v>28</v>
      </c>
      <c r="G134" s="26">
        <f t="shared" si="56"/>
        <v>0</v>
      </c>
      <c r="H134" s="27">
        <v>0</v>
      </c>
      <c r="I134" s="27">
        <v>0</v>
      </c>
      <c r="J134" s="27">
        <v>0</v>
      </c>
      <c r="K134" s="27">
        <v>0</v>
      </c>
      <c r="L134" s="27">
        <v>0</v>
      </c>
      <c r="M134" s="27">
        <v>0</v>
      </c>
      <c r="N134" s="27">
        <f>+#REF!</f>
        <v>0</v>
      </c>
      <c r="O134" s="28">
        <f t="shared" si="70"/>
        <v>0</v>
      </c>
      <c r="P134" s="29">
        <f t="shared" si="71"/>
        <v>28</v>
      </c>
      <c r="Q134" s="30">
        <f t="shared" si="72"/>
        <v>0</v>
      </c>
      <c r="R134" s="31">
        <f t="shared" si="73"/>
        <v>44038</v>
      </c>
      <c r="S134" s="1">
        <f t="shared" si="66"/>
        <v>44074</v>
      </c>
      <c r="T134" s="32"/>
    </row>
    <row r="135" spans="1:20" ht="20.100000000000001" customHeight="1" x14ac:dyDescent="0.3">
      <c r="A135" s="22" t="str">
        <f>+#REF!</f>
        <v xml:space="preserve">LAVADO Y LIMPIEZA DE TANQUE EXISTENTE </v>
      </c>
      <c r="B135" s="23">
        <v>44011</v>
      </c>
      <c r="C135" s="23">
        <v>44038</v>
      </c>
      <c r="D135" s="24">
        <f t="shared" si="68"/>
        <v>28</v>
      </c>
      <c r="E135" s="25">
        <f t="shared" si="69"/>
        <v>1</v>
      </c>
      <c r="F135" s="26">
        <v>28</v>
      </c>
      <c r="G135" s="26">
        <f t="shared" si="56"/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0.8</v>
      </c>
      <c r="N135" s="27">
        <v>0.8</v>
      </c>
      <c r="O135" s="28">
        <f t="shared" si="70"/>
        <v>22.400000000000002</v>
      </c>
      <c r="P135" s="29">
        <f t="shared" si="71"/>
        <v>5.5999999999999979</v>
      </c>
      <c r="Q135" s="30">
        <f t="shared" si="72"/>
        <v>22.400000000000002</v>
      </c>
      <c r="R135" s="31">
        <f t="shared" si="73"/>
        <v>44038</v>
      </c>
      <c r="S135" s="1">
        <f t="shared" si="66"/>
        <v>44074</v>
      </c>
      <c r="T135" s="32"/>
    </row>
    <row r="136" spans="1:20" ht="45.75" customHeight="1" x14ac:dyDescent="0.3">
      <c r="A136" s="22" t="str">
        <f>+#REF!</f>
        <v>BOMBA PARA LODOS SUMERGIBLE 2 HP 220V ALTURA DINAMICA 11 MTS DE 3" DE DIAMETRO PARA 400 LPM (INCLUYE RIEL DE DESLIZAMIENTO Y ACOPLE)</v>
      </c>
      <c r="B136" s="23">
        <v>44025</v>
      </c>
      <c r="C136" s="23">
        <v>44038</v>
      </c>
      <c r="D136" s="24">
        <f t="shared" si="68"/>
        <v>14</v>
      </c>
      <c r="E136" s="25">
        <f t="shared" si="69"/>
        <v>1</v>
      </c>
      <c r="F136" s="26">
        <v>14</v>
      </c>
      <c r="G136" s="26">
        <f t="shared" si="56"/>
        <v>0</v>
      </c>
      <c r="H136" s="27">
        <v>0</v>
      </c>
      <c r="I136" s="27">
        <v>0</v>
      </c>
      <c r="J136" s="27">
        <v>0</v>
      </c>
      <c r="K136" s="27">
        <v>0</v>
      </c>
      <c r="L136" s="27">
        <v>0</v>
      </c>
      <c r="M136" s="27">
        <v>0</v>
      </c>
      <c r="N136" s="27">
        <f>+#REF!</f>
        <v>0</v>
      </c>
      <c r="O136" s="28">
        <f t="shared" si="70"/>
        <v>0</v>
      </c>
      <c r="P136" s="29">
        <f t="shared" si="71"/>
        <v>14</v>
      </c>
      <c r="Q136" s="30">
        <f t="shared" si="72"/>
        <v>0</v>
      </c>
      <c r="R136" s="31">
        <f t="shared" si="73"/>
        <v>44038</v>
      </c>
      <c r="S136" s="1">
        <f t="shared" si="66"/>
        <v>44074</v>
      </c>
      <c r="T136" s="32"/>
    </row>
    <row r="137" spans="1:20" ht="20.100000000000001" customHeight="1" x14ac:dyDescent="0.3">
      <c r="A137" s="21" t="str">
        <f>+#REF!</f>
        <v xml:space="preserve">FOSO BOMBAS </v>
      </c>
      <c r="B137" s="13"/>
      <c r="C137" s="13"/>
      <c r="D137" s="13"/>
      <c r="E137" s="14"/>
      <c r="F137" s="26"/>
      <c r="G137" s="15"/>
      <c r="H137" s="16"/>
      <c r="I137" s="16"/>
      <c r="J137" s="16"/>
      <c r="K137" s="16"/>
      <c r="L137" s="16"/>
      <c r="M137" s="16"/>
      <c r="N137" s="16"/>
      <c r="O137" s="17"/>
      <c r="P137" s="18"/>
      <c r="Q137" s="19"/>
      <c r="R137" s="20"/>
      <c r="T137" s="32"/>
    </row>
    <row r="138" spans="1:20" ht="28.5" customHeight="1" x14ac:dyDescent="0.3">
      <c r="A138" s="22" t="str">
        <f>+#REF!</f>
        <v>LOCALIZACION Y REPLANTEO LOTES Y ESTRUCTURAS DE ACUEDUCTO ( CARTERAS Y PLANOS)</v>
      </c>
      <c r="B138" s="23">
        <v>43871</v>
      </c>
      <c r="C138" s="23">
        <v>43884</v>
      </c>
      <c r="D138" s="24">
        <f t="shared" si="68"/>
        <v>14</v>
      </c>
      <c r="E138" s="25">
        <f t="shared" si="69"/>
        <v>1</v>
      </c>
      <c r="F138" s="26">
        <v>14</v>
      </c>
      <c r="G138" s="26">
        <f t="shared" si="56"/>
        <v>0</v>
      </c>
      <c r="H138" s="27">
        <v>0</v>
      </c>
      <c r="I138" s="27">
        <v>0</v>
      </c>
      <c r="J138" s="27">
        <v>0</v>
      </c>
      <c r="K138" s="27">
        <v>1</v>
      </c>
      <c r="L138" s="27">
        <v>1</v>
      </c>
      <c r="M138" s="27">
        <v>1</v>
      </c>
      <c r="N138" s="27">
        <v>1</v>
      </c>
      <c r="O138" s="28">
        <f t="shared" si="70"/>
        <v>14</v>
      </c>
      <c r="P138" s="29">
        <f t="shared" si="71"/>
        <v>0</v>
      </c>
      <c r="Q138" s="30">
        <f t="shared" si="72"/>
        <v>14</v>
      </c>
      <c r="R138" s="31">
        <f t="shared" si="73"/>
        <v>43884</v>
      </c>
      <c r="S138" s="1">
        <f t="shared" si="66"/>
        <v>44074</v>
      </c>
      <c r="T138" s="32"/>
    </row>
    <row r="139" spans="1:20" ht="33" customHeight="1" x14ac:dyDescent="0.3">
      <c r="A139" s="22" t="str">
        <f>+#REF!</f>
        <v xml:space="preserve">EXCAVACIONES MECANICAS VARIAS EN MATERIAL COMUN SECO </v>
      </c>
      <c r="B139" s="23">
        <v>43871</v>
      </c>
      <c r="C139" s="23">
        <v>43884</v>
      </c>
      <c r="D139" s="24">
        <f t="shared" si="68"/>
        <v>14</v>
      </c>
      <c r="E139" s="25">
        <f t="shared" si="69"/>
        <v>1</v>
      </c>
      <c r="F139" s="26">
        <v>14</v>
      </c>
      <c r="G139" s="26">
        <f t="shared" si="56"/>
        <v>0</v>
      </c>
      <c r="H139" s="27">
        <v>0</v>
      </c>
      <c r="I139" s="27">
        <v>0</v>
      </c>
      <c r="J139" s="27">
        <v>0</v>
      </c>
      <c r="K139" s="27">
        <v>1</v>
      </c>
      <c r="L139" s="27">
        <v>1</v>
      </c>
      <c r="M139" s="27">
        <v>1</v>
      </c>
      <c r="N139" s="27">
        <v>1</v>
      </c>
      <c r="O139" s="28">
        <f t="shared" si="70"/>
        <v>14</v>
      </c>
      <c r="P139" s="29">
        <f t="shared" si="71"/>
        <v>0</v>
      </c>
      <c r="Q139" s="30">
        <f t="shared" si="72"/>
        <v>14</v>
      </c>
      <c r="R139" s="31">
        <f t="shared" si="73"/>
        <v>43884</v>
      </c>
      <c r="S139" s="1">
        <f t="shared" si="66"/>
        <v>44074</v>
      </c>
      <c r="T139" s="32"/>
    </row>
    <row r="140" spans="1:20" ht="29.25" customHeight="1" x14ac:dyDescent="0.3">
      <c r="A140" s="22" t="str">
        <f>+#REF!</f>
        <v xml:space="preserve">CONCRETO SIMPLE DE 28 MPa - (3000 PSI) IMPERMEABILIZADO PARA MUROS </v>
      </c>
      <c r="B140" s="23">
        <v>44025</v>
      </c>
      <c r="C140" s="23">
        <v>44049</v>
      </c>
      <c r="D140" s="24">
        <f t="shared" si="68"/>
        <v>25</v>
      </c>
      <c r="E140" s="25">
        <f t="shared" si="69"/>
        <v>1</v>
      </c>
      <c r="F140" s="26">
        <v>25</v>
      </c>
      <c r="G140" s="26">
        <f t="shared" si="56"/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0.86799999999999999</v>
      </c>
      <c r="N140" s="27">
        <v>0.86799999999999999</v>
      </c>
      <c r="O140" s="28">
        <f t="shared" si="70"/>
        <v>21.7</v>
      </c>
      <c r="P140" s="29">
        <f t="shared" si="71"/>
        <v>3.3000000000000007</v>
      </c>
      <c r="Q140" s="30">
        <f t="shared" si="72"/>
        <v>21.7</v>
      </c>
      <c r="R140" s="31">
        <f t="shared" si="73"/>
        <v>44049</v>
      </c>
      <c r="S140" s="1">
        <f t="shared" si="66"/>
        <v>44074</v>
      </c>
      <c r="T140" s="32"/>
    </row>
    <row r="141" spans="1:20" ht="30" customHeight="1" x14ac:dyDescent="0.3">
      <c r="A141" s="22" t="str">
        <f>+#REF!</f>
        <v xml:space="preserve">CONCRETO SIMPLE DE 28 MPa - (3000 PSI) IMPERMEABILIZADO PARA PLACAS PISOS </v>
      </c>
      <c r="B141" s="23">
        <v>44012</v>
      </c>
      <c r="C141" s="23">
        <v>44017</v>
      </c>
      <c r="D141" s="24">
        <f t="shared" si="68"/>
        <v>6</v>
      </c>
      <c r="E141" s="25">
        <f t="shared" si="69"/>
        <v>1</v>
      </c>
      <c r="F141" s="26">
        <v>6</v>
      </c>
      <c r="G141" s="26">
        <f t="shared" si="56"/>
        <v>0</v>
      </c>
      <c r="H141" s="27">
        <v>0</v>
      </c>
      <c r="I141" s="27">
        <v>0</v>
      </c>
      <c r="J141" s="27">
        <v>0</v>
      </c>
      <c r="K141" s="27">
        <v>0</v>
      </c>
      <c r="L141" s="27">
        <v>0</v>
      </c>
      <c r="M141" s="27">
        <v>1</v>
      </c>
      <c r="N141" s="27">
        <v>1</v>
      </c>
      <c r="O141" s="28">
        <f t="shared" si="70"/>
        <v>6</v>
      </c>
      <c r="P141" s="29">
        <f t="shared" si="71"/>
        <v>0</v>
      </c>
      <c r="Q141" s="30">
        <f t="shared" si="72"/>
        <v>6</v>
      </c>
      <c r="R141" s="31">
        <f t="shared" si="73"/>
        <v>44017</v>
      </c>
      <c r="S141" s="1">
        <f t="shared" si="66"/>
        <v>44074</v>
      </c>
      <c r="T141" s="32"/>
    </row>
    <row r="142" spans="1:20" ht="29.25" customHeight="1" x14ac:dyDescent="0.3">
      <c r="A142" s="22" t="str">
        <f>+#REF!</f>
        <v xml:space="preserve">CONCRETO SIMPLE DE 28 MPa - (3000 PSI)   IMPERMEABILIZADO PARA TAPAS </v>
      </c>
      <c r="B142" s="23">
        <v>44046</v>
      </c>
      <c r="C142" s="23">
        <v>44049</v>
      </c>
      <c r="D142" s="24">
        <f t="shared" si="68"/>
        <v>4</v>
      </c>
      <c r="E142" s="25">
        <f t="shared" si="69"/>
        <v>1</v>
      </c>
      <c r="F142" s="26">
        <v>4</v>
      </c>
      <c r="G142" s="26">
        <f t="shared" si="56"/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0</v>
      </c>
      <c r="M142" s="27">
        <v>0</v>
      </c>
      <c r="N142" s="27">
        <f>+#REF!</f>
        <v>0</v>
      </c>
      <c r="O142" s="28">
        <f t="shared" si="70"/>
        <v>0</v>
      </c>
      <c r="P142" s="29">
        <f t="shared" si="71"/>
        <v>4</v>
      </c>
      <c r="Q142" s="30">
        <f t="shared" si="72"/>
        <v>0</v>
      </c>
      <c r="R142" s="31">
        <f t="shared" si="73"/>
        <v>44049</v>
      </c>
      <c r="S142" s="1">
        <f t="shared" si="66"/>
        <v>44074</v>
      </c>
      <c r="T142" s="32"/>
    </row>
    <row r="143" spans="1:20" ht="20.100000000000001" customHeight="1" x14ac:dyDescent="0.3">
      <c r="A143" s="22" t="str">
        <f>+#REF!</f>
        <v>SUMINISTRO FIGURADA Y AMARRE DE ACERO 60000 PSI 420 Mpa</v>
      </c>
      <c r="B143" s="23">
        <v>44012</v>
      </c>
      <c r="C143" s="23">
        <v>44049</v>
      </c>
      <c r="D143" s="24">
        <f t="shared" si="68"/>
        <v>38</v>
      </c>
      <c r="E143" s="25">
        <f t="shared" si="69"/>
        <v>1</v>
      </c>
      <c r="F143" s="26">
        <v>38</v>
      </c>
      <c r="G143" s="26">
        <f t="shared" si="56"/>
        <v>0</v>
      </c>
      <c r="H143" s="27">
        <v>0</v>
      </c>
      <c r="I143" s="27">
        <v>0</v>
      </c>
      <c r="J143" s="27">
        <v>0</v>
      </c>
      <c r="K143" s="27">
        <v>0</v>
      </c>
      <c r="L143" s="27">
        <v>4.4200000000000003E-2</v>
      </c>
      <c r="M143" s="27">
        <v>0.90890000000000004</v>
      </c>
      <c r="N143" s="27">
        <v>0.90890000000000004</v>
      </c>
      <c r="O143" s="28">
        <f t="shared" si="70"/>
        <v>34.538200000000003</v>
      </c>
      <c r="P143" s="29">
        <f t="shared" si="71"/>
        <v>3.4617999999999967</v>
      </c>
      <c r="Q143" s="30">
        <f t="shared" si="72"/>
        <v>34.538200000000003</v>
      </c>
      <c r="R143" s="31">
        <f t="shared" si="73"/>
        <v>44049</v>
      </c>
      <c r="S143" s="1">
        <f t="shared" si="66"/>
        <v>44074</v>
      </c>
      <c r="T143" s="32"/>
    </row>
    <row r="144" spans="1:20" ht="33" customHeight="1" x14ac:dyDescent="0.3">
      <c r="A144" s="22" t="str">
        <f>+#REF!</f>
        <v xml:space="preserve">SUMINISTRO E INSTALACION DE TAPA Y MARCO PARA INSPECCION 1.00 X 1.00  </v>
      </c>
      <c r="B144" s="23">
        <v>44046</v>
      </c>
      <c r="C144" s="23">
        <v>44049</v>
      </c>
      <c r="D144" s="24">
        <f t="shared" si="68"/>
        <v>4</v>
      </c>
      <c r="E144" s="25">
        <f t="shared" si="69"/>
        <v>1</v>
      </c>
      <c r="F144" s="26">
        <v>4</v>
      </c>
      <c r="G144" s="26">
        <f t="shared" si="56"/>
        <v>0</v>
      </c>
      <c r="H144" s="27">
        <v>0</v>
      </c>
      <c r="I144" s="27">
        <v>0</v>
      </c>
      <c r="J144" s="27">
        <v>0</v>
      </c>
      <c r="K144" s="27">
        <v>0</v>
      </c>
      <c r="L144" s="27">
        <v>0</v>
      </c>
      <c r="M144" s="27">
        <v>0</v>
      </c>
      <c r="N144" s="27">
        <f>+#REF!</f>
        <v>0</v>
      </c>
      <c r="O144" s="28">
        <f t="shared" si="70"/>
        <v>0</v>
      </c>
      <c r="P144" s="29">
        <f t="shared" si="71"/>
        <v>4</v>
      </c>
      <c r="Q144" s="30">
        <f t="shared" si="72"/>
        <v>0</v>
      </c>
      <c r="R144" s="31">
        <f t="shared" si="73"/>
        <v>44049</v>
      </c>
      <c r="S144" s="1">
        <f t="shared" si="66"/>
        <v>44074</v>
      </c>
      <c r="T144" s="32"/>
    </row>
    <row r="145" spans="1:20" ht="20.100000000000001" customHeight="1" x14ac:dyDescent="0.3">
      <c r="A145" s="22" t="str">
        <f>+#REF!</f>
        <v>NIPLE PASAMUROS EN HF D = 4"</v>
      </c>
      <c r="B145" s="23">
        <v>44025</v>
      </c>
      <c r="C145" s="23">
        <v>44038</v>
      </c>
      <c r="D145" s="24">
        <f t="shared" si="68"/>
        <v>14</v>
      </c>
      <c r="E145" s="25">
        <f t="shared" si="69"/>
        <v>1</v>
      </c>
      <c r="F145" s="26">
        <v>14</v>
      </c>
      <c r="G145" s="26">
        <f t="shared" si="56"/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f>+#REF!</f>
        <v>0</v>
      </c>
      <c r="O145" s="28">
        <f t="shared" si="70"/>
        <v>0</v>
      </c>
      <c r="P145" s="29">
        <f t="shared" si="71"/>
        <v>14</v>
      </c>
      <c r="Q145" s="30">
        <f t="shared" si="72"/>
        <v>0</v>
      </c>
      <c r="R145" s="31">
        <f t="shared" si="73"/>
        <v>44038</v>
      </c>
      <c r="S145" s="1">
        <f t="shared" si="66"/>
        <v>44074</v>
      </c>
      <c r="T145" s="32"/>
    </row>
    <row r="146" spans="1:20" ht="20.100000000000001" customHeight="1" x14ac:dyDescent="0.3">
      <c r="A146" s="22" t="str">
        <f>+#REF!</f>
        <v xml:space="preserve">CONCRETO CICLOPEO 21MPa (3000 PSI) RELACIÓN 60C/40P </v>
      </c>
      <c r="B146" s="23">
        <v>43871</v>
      </c>
      <c r="C146" s="23">
        <v>43884</v>
      </c>
      <c r="D146" s="24">
        <f>(C146-B146)+1</f>
        <v>14</v>
      </c>
      <c r="E146" s="25">
        <f t="shared" si="69"/>
        <v>1</v>
      </c>
      <c r="F146" s="26">
        <v>14</v>
      </c>
      <c r="G146" s="26">
        <f t="shared" si="56"/>
        <v>0</v>
      </c>
      <c r="H146" s="27">
        <v>0</v>
      </c>
      <c r="I146" s="27">
        <v>0</v>
      </c>
      <c r="J146" s="27">
        <v>0</v>
      </c>
      <c r="K146" s="27">
        <v>0.99839999999999995</v>
      </c>
      <c r="L146" s="27">
        <v>0.99839999999999995</v>
      </c>
      <c r="M146" s="27">
        <v>0.99839999999999995</v>
      </c>
      <c r="N146" s="27">
        <v>0.99839999999999995</v>
      </c>
      <c r="O146" s="28">
        <f t="shared" si="70"/>
        <v>13.977599999999999</v>
      </c>
      <c r="P146" s="29">
        <f t="shared" si="71"/>
        <v>2.2400000000001086E-2</v>
      </c>
      <c r="Q146" s="30">
        <f t="shared" si="72"/>
        <v>13.977599999999999</v>
      </c>
      <c r="R146" s="31">
        <f t="shared" si="73"/>
        <v>43884</v>
      </c>
      <c r="S146" s="1">
        <f t="shared" si="66"/>
        <v>44074</v>
      </c>
      <c r="T146" s="32"/>
    </row>
    <row r="147" spans="1:20" ht="15.6" customHeight="1" x14ac:dyDescent="0.3">
      <c r="A147" s="22" t="str">
        <f>+#REF!</f>
        <v>ESCALERA DE GATO INC. ANTICORR. TUBO D=1"</v>
      </c>
      <c r="B147" s="23">
        <v>44025</v>
      </c>
      <c r="C147" s="23">
        <v>44049</v>
      </c>
      <c r="D147" s="24">
        <f t="shared" ref="D147" si="74">(C147-B147)+1</f>
        <v>25</v>
      </c>
      <c r="E147" s="25">
        <f t="shared" si="69"/>
        <v>1</v>
      </c>
      <c r="F147" s="26">
        <v>25</v>
      </c>
      <c r="G147" s="26">
        <f t="shared" si="56"/>
        <v>0</v>
      </c>
      <c r="H147" s="27">
        <v>0</v>
      </c>
      <c r="I147" s="27">
        <v>0</v>
      </c>
      <c r="J147" s="27">
        <v>0</v>
      </c>
      <c r="K147" s="27">
        <v>0</v>
      </c>
      <c r="L147" s="27">
        <v>0</v>
      </c>
      <c r="M147" s="27">
        <v>0</v>
      </c>
      <c r="N147" s="27">
        <f>+#REF!</f>
        <v>0</v>
      </c>
      <c r="O147" s="28">
        <f t="shared" si="70"/>
        <v>0</v>
      </c>
      <c r="P147" s="29">
        <f t="shared" si="71"/>
        <v>25</v>
      </c>
      <c r="Q147" s="30">
        <f t="shared" si="72"/>
        <v>0</v>
      </c>
      <c r="R147" s="31">
        <f t="shared" si="73"/>
        <v>44049</v>
      </c>
      <c r="S147" s="1">
        <f t="shared" si="66"/>
        <v>44074</v>
      </c>
      <c r="T147" s="32"/>
    </row>
    <row r="148" spans="1:20" ht="20.100000000000001" customHeight="1" x14ac:dyDescent="0.3">
      <c r="A148" s="64" t="str">
        <f>+#REF!</f>
        <v>CABEZAL DE DESCARGA 1</v>
      </c>
      <c r="B148" s="65"/>
      <c r="C148" s="65"/>
      <c r="D148" s="65"/>
      <c r="E148" s="66"/>
      <c r="F148" s="67"/>
      <c r="G148" s="67"/>
      <c r="H148" s="63">
        <f t="shared" ref="H148:M148" si="75">(SUM(H150:H156))/5</f>
        <v>0</v>
      </c>
      <c r="I148" s="63">
        <f t="shared" si="75"/>
        <v>0.35824675549633578</v>
      </c>
      <c r="J148" s="63">
        <f t="shared" si="75"/>
        <v>0.69722675549633584</v>
      </c>
      <c r="K148" s="63">
        <f t="shared" si="75"/>
        <v>0.99922</v>
      </c>
      <c r="L148" s="63">
        <f t="shared" si="75"/>
        <v>0.99985999999999997</v>
      </c>
      <c r="M148" s="63">
        <f t="shared" si="75"/>
        <v>0.99986675549633586</v>
      </c>
      <c r="N148" s="63">
        <f>(SUM(N150:N156))/5</f>
        <v>0.99986675549633586</v>
      </c>
      <c r="O148" s="68"/>
      <c r="P148" s="69"/>
      <c r="Q148" s="70"/>
      <c r="R148" s="71"/>
      <c r="T148" s="32"/>
    </row>
    <row r="149" spans="1:20" ht="20.100000000000001" customHeight="1" x14ac:dyDescent="0.3">
      <c r="A149" s="21" t="str">
        <f>+#REF!</f>
        <v xml:space="preserve">PRELIMINARES </v>
      </c>
      <c r="B149" s="13"/>
      <c r="C149" s="13"/>
      <c r="D149" s="13"/>
      <c r="E149" s="14"/>
      <c r="F149" s="26"/>
      <c r="G149" s="15"/>
      <c r="H149" s="15"/>
      <c r="I149" s="15"/>
      <c r="J149" s="15"/>
      <c r="K149" s="15"/>
      <c r="L149" s="15"/>
      <c r="M149" s="15"/>
      <c r="N149" s="16"/>
      <c r="O149" s="17"/>
      <c r="P149" s="18"/>
      <c r="Q149" s="19"/>
      <c r="R149" s="20"/>
      <c r="T149" s="32"/>
    </row>
    <row r="150" spans="1:20" ht="27" customHeight="1" x14ac:dyDescent="0.3">
      <c r="A150" s="22" t="str">
        <f>+#REF!</f>
        <v>LOCALIZACION Y REPLANTEO LOTES Y ESTRUCTURAS DE ACUEDUCTO ( CARTERAS Y PLANOS)</v>
      </c>
      <c r="B150" s="23">
        <v>43801</v>
      </c>
      <c r="C150" s="23">
        <v>43801</v>
      </c>
      <c r="D150" s="24">
        <f t="shared" ref="D150:D153" si="76">(C150-B150)+1</f>
        <v>1</v>
      </c>
      <c r="E150" s="25">
        <f t="shared" ref="E150:E153" si="77">F150/D150</f>
        <v>1</v>
      </c>
      <c r="F150" s="26">
        <v>1</v>
      </c>
      <c r="G150" s="26">
        <f t="shared" ref="G150:G209" si="78">+D150-F150</f>
        <v>0</v>
      </c>
      <c r="H150" s="27">
        <v>0</v>
      </c>
      <c r="I150" s="27">
        <v>0.99933377748167884</v>
      </c>
      <c r="J150" s="27">
        <v>0.99933377748167884</v>
      </c>
      <c r="K150" s="27">
        <v>0.99929999999999997</v>
      </c>
      <c r="L150" s="27">
        <v>0.99929999999999997</v>
      </c>
      <c r="M150" s="27">
        <v>0.99933377748167884</v>
      </c>
      <c r="N150" s="27">
        <f>+#REF!</f>
        <v>0.99933377748167884</v>
      </c>
      <c r="O150" s="28">
        <f t="shared" ref="O150:O153" si="79">N150*D150</f>
        <v>0.99933377748167884</v>
      </c>
      <c r="P150" s="29">
        <f t="shared" ref="P150:P153" si="80">D150-O150</f>
        <v>6.6622251832115786E-4</v>
      </c>
      <c r="Q150" s="30">
        <f t="shared" ref="Q150:Q153" si="81">D150-P150</f>
        <v>0.99933377748167884</v>
      </c>
      <c r="R150" s="31">
        <f t="shared" ref="R150:R153" si="82">C150</f>
        <v>43801</v>
      </c>
      <c r="S150" s="1">
        <f t="shared" si="66"/>
        <v>44074</v>
      </c>
      <c r="T150" s="32"/>
    </row>
    <row r="151" spans="1:20" ht="20.100000000000001" customHeight="1" x14ac:dyDescent="0.3">
      <c r="A151" s="21" t="str">
        <f>+#REF!</f>
        <v xml:space="preserve">EXCAVACION Y RELLENOS </v>
      </c>
      <c r="B151" s="13"/>
      <c r="C151" s="13"/>
      <c r="D151" s="13"/>
      <c r="E151" s="14"/>
      <c r="F151" s="26"/>
      <c r="G151" s="15"/>
      <c r="H151" s="16"/>
      <c r="I151" s="16"/>
      <c r="J151" s="16"/>
      <c r="K151" s="16"/>
      <c r="L151" s="16"/>
      <c r="M151" s="16"/>
      <c r="N151" s="16"/>
      <c r="O151" s="17"/>
      <c r="P151" s="18"/>
      <c r="Q151" s="19"/>
      <c r="R151" s="20"/>
      <c r="T151" s="32"/>
    </row>
    <row r="152" spans="1:20" ht="20.100000000000001" customHeight="1" x14ac:dyDescent="0.3">
      <c r="A152" s="22" t="str">
        <f>+#REF!</f>
        <v>EXCAVACIONES MECANICAS VARIAS  PARA ESTRUCTURAS</v>
      </c>
      <c r="B152" s="23">
        <v>43785</v>
      </c>
      <c r="C152" s="23">
        <v>43786</v>
      </c>
      <c r="D152" s="24">
        <f t="shared" si="76"/>
        <v>2</v>
      </c>
      <c r="E152" s="25">
        <f t="shared" si="77"/>
        <v>1</v>
      </c>
      <c r="F152" s="26">
        <v>2</v>
      </c>
      <c r="G152" s="26">
        <f t="shared" si="78"/>
        <v>0</v>
      </c>
      <c r="H152" s="27">
        <v>0</v>
      </c>
      <c r="I152" s="27">
        <v>0.5</v>
      </c>
      <c r="J152" s="27">
        <v>1</v>
      </c>
      <c r="K152" s="27">
        <v>1</v>
      </c>
      <c r="L152" s="27">
        <v>1</v>
      </c>
      <c r="M152" s="27">
        <v>1</v>
      </c>
      <c r="N152" s="27">
        <f>+#REF!</f>
        <v>1</v>
      </c>
      <c r="O152" s="28">
        <f t="shared" si="79"/>
        <v>2</v>
      </c>
      <c r="P152" s="29">
        <f t="shared" si="80"/>
        <v>0</v>
      </c>
      <c r="Q152" s="30">
        <f t="shared" si="81"/>
        <v>2</v>
      </c>
      <c r="R152" s="31">
        <f t="shared" si="82"/>
        <v>43786</v>
      </c>
      <c r="S152" s="1">
        <f t="shared" si="66"/>
        <v>44074</v>
      </c>
      <c r="T152" s="32"/>
    </row>
    <row r="153" spans="1:20" ht="20.100000000000001" customHeight="1" x14ac:dyDescent="0.3">
      <c r="A153" s="22" t="str">
        <f>+#REF!</f>
        <v>BASE EN MATERIAL DE AFIRMADO COMPACTADO</v>
      </c>
      <c r="B153" s="23">
        <v>43785</v>
      </c>
      <c r="C153" s="23">
        <v>43786</v>
      </c>
      <c r="D153" s="24">
        <f t="shared" si="76"/>
        <v>2</v>
      </c>
      <c r="E153" s="25">
        <f t="shared" si="77"/>
        <v>1</v>
      </c>
      <c r="F153" s="26">
        <v>2</v>
      </c>
      <c r="G153" s="26">
        <f t="shared" si="78"/>
        <v>0</v>
      </c>
      <c r="H153" s="27">
        <v>0</v>
      </c>
      <c r="I153" s="27">
        <v>0.25</v>
      </c>
      <c r="J153" s="27">
        <v>1</v>
      </c>
      <c r="K153" s="27">
        <v>0.99750000000000005</v>
      </c>
      <c r="L153" s="27">
        <v>1</v>
      </c>
      <c r="M153" s="27">
        <v>1</v>
      </c>
      <c r="N153" s="27">
        <f>+#REF!</f>
        <v>1</v>
      </c>
      <c r="O153" s="28">
        <f t="shared" si="79"/>
        <v>2</v>
      </c>
      <c r="P153" s="29">
        <f t="shared" si="80"/>
        <v>0</v>
      </c>
      <c r="Q153" s="30">
        <f t="shared" si="81"/>
        <v>2</v>
      </c>
      <c r="R153" s="31">
        <f t="shared" si="82"/>
        <v>43786</v>
      </c>
      <c r="S153" s="1">
        <f t="shared" si="66"/>
        <v>44074</v>
      </c>
      <c r="T153" s="32"/>
    </row>
    <row r="154" spans="1:20" ht="20.100000000000001" customHeight="1" x14ac:dyDescent="0.3">
      <c r="A154" s="21" t="str">
        <f>+#REF!</f>
        <v xml:space="preserve">ESTRUCTURA </v>
      </c>
      <c r="B154" s="13"/>
      <c r="C154" s="13"/>
      <c r="D154" s="13"/>
      <c r="E154" s="14"/>
      <c r="F154" s="26"/>
      <c r="G154" s="15"/>
      <c r="H154" s="16"/>
      <c r="I154" s="16"/>
      <c r="J154" s="16"/>
      <c r="K154" s="16"/>
      <c r="L154" s="16"/>
      <c r="M154" s="16"/>
      <c r="N154" s="16"/>
      <c r="O154" s="17"/>
      <c r="P154" s="18"/>
      <c r="Q154" s="19"/>
      <c r="R154" s="20"/>
      <c r="T154" s="32"/>
    </row>
    <row r="155" spans="1:20" ht="24" customHeight="1" x14ac:dyDescent="0.3">
      <c r="A155" s="22" t="str">
        <f>+#REF!</f>
        <v xml:space="preserve">CONCRETO SIMPLE DE 28 MPa - (4000 PSI)   IMPERMEABILIZADO PARA MUROS </v>
      </c>
      <c r="B155" s="23">
        <v>43785</v>
      </c>
      <c r="C155" s="23">
        <v>43817</v>
      </c>
      <c r="D155" s="24">
        <f t="shared" ref="D155:D156" si="83">(C155-B155)+1</f>
        <v>33</v>
      </c>
      <c r="E155" s="25">
        <f t="shared" ref="E155:E156" si="84">F155/D155</f>
        <v>1</v>
      </c>
      <c r="F155" s="26">
        <v>33</v>
      </c>
      <c r="G155" s="26">
        <f t="shared" si="78"/>
        <v>0</v>
      </c>
      <c r="H155" s="27">
        <v>0</v>
      </c>
      <c r="I155" s="27">
        <v>0</v>
      </c>
      <c r="J155" s="27">
        <v>0.44490000000000002</v>
      </c>
      <c r="K155" s="27">
        <v>0.99929999999999997</v>
      </c>
      <c r="L155" s="27">
        <v>1</v>
      </c>
      <c r="M155" s="27">
        <v>1</v>
      </c>
      <c r="N155" s="27">
        <f>+#REF!</f>
        <v>1</v>
      </c>
      <c r="O155" s="28">
        <f t="shared" ref="O155:O156" si="85">N155*D155</f>
        <v>33</v>
      </c>
      <c r="P155" s="29">
        <f t="shared" ref="P155:P156" si="86">D155-O155</f>
        <v>0</v>
      </c>
      <c r="Q155" s="30">
        <f t="shared" ref="Q155:Q156" si="87">D155-P155</f>
        <v>33</v>
      </c>
      <c r="R155" s="31">
        <f t="shared" ref="R155:R156" si="88">C155</f>
        <v>43817</v>
      </c>
      <c r="S155" s="1">
        <f t="shared" si="66"/>
        <v>44074</v>
      </c>
      <c r="T155" s="32"/>
    </row>
    <row r="156" spans="1:20" ht="15" customHeight="1" x14ac:dyDescent="0.3">
      <c r="A156" s="22" t="str">
        <f>+#REF!</f>
        <v>SUMINISTRO FIGURADA Y AMARRE DE ACERO 60000 PSI 420 Mpa</v>
      </c>
      <c r="B156" s="23">
        <v>43785</v>
      </c>
      <c r="C156" s="23">
        <v>43807</v>
      </c>
      <c r="D156" s="24">
        <f t="shared" si="83"/>
        <v>23</v>
      </c>
      <c r="E156" s="25">
        <f t="shared" si="84"/>
        <v>1</v>
      </c>
      <c r="F156" s="26">
        <v>23</v>
      </c>
      <c r="G156" s="26">
        <f t="shared" si="78"/>
        <v>0</v>
      </c>
      <c r="H156" s="27">
        <v>0</v>
      </c>
      <c r="I156" s="27">
        <v>4.19E-2</v>
      </c>
      <c r="J156" s="27">
        <v>4.19E-2</v>
      </c>
      <c r="K156" s="27">
        <v>1</v>
      </c>
      <c r="L156" s="27">
        <v>1</v>
      </c>
      <c r="M156" s="27">
        <v>1</v>
      </c>
      <c r="N156" s="27">
        <f>+#REF!</f>
        <v>1</v>
      </c>
      <c r="O156" s="28">
        <f t="shared" si="85"/>
        <v>23</v>
      </c>
      <c r="P156" s="29">
        <f t="shared" si="86"/>
        <v>0</v>
      </c>
      <c r="Q156" s="30">
        <f t="shared" si="87"/>
        <v>23</v>
      </c>
      <c r="R156" s="31">
        <f t="shared" si="88"/>
        <v>43807</v>
      </c>
      <c r="S156" s="1">
        <f t="shared" si="66"/>
        <v>44074</v>
      </c>
      <c r="T156" s="32"/>
    </row>
    <row r="157" spans="1:20" ht="20.100000000000001" customHeight="1" x14ac:dyDescent="0.3">
      <c r="A157" s="64" t="str">
        <f>+#REF!</f>
        <v>ALIVIADERO TRANSVERSAL</v>
      </c>
      <c r="B157" s="56"/>
      <c r="C157" s="56"/>
      <c r="D157" s="56"/>
      <c r="E157" s="57"/>
      <c r="F157" s="58"/>
      <c r="G157" s="58"/>
      <c r="H157" s="63">
        <f t="shared" ref="H157:M157" si="89">(SUM(H159:H174))/13</f>
        <v>6.2538461538461543E-2</v>
      </c>
      <c r="I157" s="63">
        <f t="shared" si="89"/>
        <v>0.14698461538461538</v>
      </c>
      <c r="J157" s="63">
        <f t="shared" si="89"/>
        <v>0.22082550373054102</v>
      </c>
      <c r="K157" s="63">
        <f t="shared" si="89"/>
        <v>0.64014557515995996</v>
      </c>
      <c r="L157" s="63">
        <f t="shared" si="89"/>
        <v>0.64026095977534458</v>
      </c>
      <c r="M157" s="63">
        <f t="shared" si="89"/>
        <v>0.64026095977534458</v>
      </c>
      <c r="N157" s="63">
        <f>(SUM(N159:N174))/13</f>
        <v>0.64026095977534458</v>
      </c>
      <c r="O157" s="59"/>
      <c r="P157" s="60"/>
      <c r="Q157" s="61"/>
      <c r="R157" s="62"/>
      <c r="T157" s="32"/>
    </row>
    <row r="158" spans="1:20" ht="20.100000000000001" customHeight="1" x14ac:dyDescent="0.3">
      <c r="A158" s="21" t="str">
        <f>+#REF!</f>
        <v xml:space="preserve">PRELIMINARES </v>
      </c>
      <c r="B158" s="13"/>
      <c r="C158" s="13"/>
      <c r="D158" s="13"/>
      <c r="E158" s="14"/>
      <c r="F158" s="26"/>
      <c r="G158" s="15"/>
      <c r="H158" s="15"/>
      <c r="I158" s="15"/>
      <c r="J158" s="15"/>
      <c r="K158" s="15"/>
      <c r="L158" s="15"/>
      <c r="M158" s="15"/>
      <c r="N158" s="16"/>
      <c r="O158" s="17"/>
      <c r="P158" s="18"/>
      <c r="Q158" s="19"/>
      <c r="R158" s="20"/>
      <c r="T158" s="32"/>
    </row>
    <row r="159" spans="1:20" ht="20.100000000000001" customHeight="1" x14ac:dyDescent="0.3">
      <c r="A159" s="22" t="str">
        <f>+#REF!</f>
        <v xml:space="preserve">LOCALIZACION Y REPLANTEO DE OBRA ARQUITECTONICA </v>
      </c>
      <c r="B159" s="23">
        <v>43739</v>
      </c>
      <c r="C159" s="23">
        <v>43739</v>
      </c>
      <c r="D159" s="24">
        <f>(C159-B159)+1</f>
        <v>1</v>
      </c>
      <c r="E159" s="25">
        <f t="shared" ref="E159" si="90">F159/D159</f>
        <v>1</v>
      </c>
      <c r="F159" s="26">
        <v>1</v>
      </c>
      <c r="G159" s="26">
        <f t="shared" si="78"/>
        <v>0</v>
      </c>
      <c r="H159" s="27">
        <v>0.25</v>
      </c>
      <c r="I159" s="27">
        <v>0.8427</v>
      </c>
      <c r="J159" s="27">
        <v>0.8427</v>
      </c>
      <c r="K159" s="27">
        <v>0.99999999999999989</v>
      </c>
      <c r="L159" s="27">
        <v>0.99999999999999989</v>
      </c>
      <c r="M159" s="27">
        <v>0.99999999999999989</v>
      </c>
      <c r="N159" s="27">
        <f>+#REF!</f>
        <v>0.99999999999999989</v>
      </c>
      <c r="O159" s="28">
        <f t="shared" ref="O159" si="91">N159*D159</f>
        <v>0.99999999999999989</v>
      </c>
      <c r="P159" s="29">
        <f t="shared" ref="P159" si="92">D159-O159</f>
        <v>0</v>
      </c>
      <c r="Q159" s="30">
        <f t="shared" ref="Q159" si="93">D159-P159</f>
        <v>1</v>
      </c>
      <c r="R159" s="31">
        <f t="shared" ref="R159" si="94">C159</f>
        <v>43739</v>
      </c>
      <c r="S159" s="1">
        <f t="shared" ref="S159" si="95">+$S$18</f>
        <v>44074</v>
      </c>
      <c r="T159" s="32"/>
    </row>
    <row r="160" spans="1:20" ht="20.100000000000001" customHeight="1" x14ac:dyDescent="0.3">
      <c r="A160" s="21" t="str">
        <f>+#REF!</f>
        <v xml:space="preserve">EXCAVACION Y RELLENOS </v>
      </c>
      <c r="B160" s="13"/>
      <c r="C160" s="13"/>
      <c r="D160" s="13"/>
      <c r="E160" s="14"/>
      <c r="F160" s="26"/>
      <c r="G160" s="15"/>
      <c r="H160" s="16"/>
      <c r="I160" s="16"/>
      <c r="J160" s="16"/>
      <c r="K160" s="16"/>
      <c r="L160" s="16"/>
      <c r="M160" s="16"/>
      <c r="N160" s="16"/>
      <c r="O160" s="17"/>
      <c r="P160" s="18"/>
      <c r="Q160" s="19"/>
      <c r="R160" s="20"/>
      <c r="T160" s="32"/>
    </row>
    <row r="161" spans="1:20" ht="20.100000000000001" customHeight="1" x14ac:dyDescent="0.3">
      <c r="A161" s="22" t="str">
        <f>+#REF!</f>
        <v>EXCAVACION MANUAL EN MATERIAL COMUN</v>
      </c>
      <c r="B161" s="23">
        <v>43739</v>
      </c>
      <c r="C161" s="23">
        <v>43740</v>
      </c>
      <c r="D161" s="24">
        <f>(C161-B161)+1</f>
        <v>2</v>
      </c>
      <c r="E161" s="25">
        <f t="shared" ref="E161" si="96">F161/D161</f>
        <v>1</v>
      </c>
      <c r="F161" s="26">
        <v>2</v>
      </c>
      <c r="G161" s="26">
        <f t="shared" si="78"/>
        <v>0</v>
      </c>
      <c r="H161" s="27">
        <v>8.3000000000000004E-2</v>
      </c>
      <c r="I161" s="27">
        <v>8.3000000000000004E-2</v>
      </c>
      <c r="J161" s="27">
        <v>0.16669999999999999</v>
      </c>
      <c r="K161" s="27">
        <v>0.99850000000000005</v>
      </c>
      <c r="L161" s="27">
        <v>1</v>
      </c>
      <c r="M161" s="27">
        <v>1</v>
      </c>
      <c r="N161" s="27">
        <f>+#REF!</f>
        <v>1</v>
      </c>
      <c r="O161" s="28">
        <f t="shared" ref="O161:O170" si="97">N161*D161</f>
        <v>2</v>
      </c>
      <c r="P161" s="29">
        <f t="shared" ref="P161:P170" si="98">D161-O161</f>
        <v>0</v>
      </c>
      <c r="Q161" s="30">
        <f t="shared" ref="Q161:Q170" si="99">D161-P161</f>
        <v>2</v>
      </c>
      <c r="R161" s="31">
        <f t="shared" ref="R161" si="100">C161</f>
        <v>43740</v>
      </c>
      <c r="S161" s="1">
        <f t="shared" ref="S161:S170" si="101">+$S$18</f>
        <v>44074</v>
      </c>
      <c r="T161" s="32"/>
    </row>
    <row r="162" spans="1:20" ht="20.100000000000001" customHeight="1" x14ac:dyDescent="0.3">
      <c r="A162" s="33" t="str">
        <f>+#REF!</f>
        <v>BASE EN MATERIAL DE AFIRMADO COMPACTADO</v>
      </c>
      <c r="B162" s="34">
        <v>43739</v>
      </c>
      <c r="C162" s="34">
        <v>43740</v>
      </c>
      <c r="D162" s="35">
        <v>0</v>
      </c>
      <c r="E162" s="36">
        <v>0</v>
      </c>
      <c r="F162" s="26">
        <v>0</v>
      </c>
      <c r="G162" s="35">
        <f t="shared" si="78"/>
        <v>0</v>
      </c>
      <c r="H162" s="37">
        <v>0</v>
      </c>
      <c r="I162" s="37">
        <v>0</v>
      </c>
      <c r="J162" s="37">
        <v>0</v>
      </c>
      <c r="K162" s="37">
        <v>0</v>
      </c>
      <c r="L162" s="37">
        <v>0</v>
      </c>
      <c r="M162" s="37">
        <v>0</v>
      </c>
      <c r="N162" s="37">
        <f>+#REF!</f>
        <v>0</v>
      </c>
      <c r="O162" s="38">
        <f t="shared" si="97"/>
        <v>0</v>
      </c>
      <c r="P162" s="39">
        <f t="shared" si="98"/>
        <v>0</v>
      </c>
      <c r="Q162" s="40">
        <f t="shared" si="99"/>
        <v>0</v>
      </c>
      <c r="R162" s="41"/>
      <c r="S162" s="1">
        <f t="shared" si="101"/>
        <v>44074</v>
      </c>
      <c r="T162" s="32"/>
    </row>
    <row r="163" spans="1:20" ht="40.5" customHeight="1" x14ac:dyDescent="0.3">
      <c r="A163" s="33" t="str">
        <f>+#REF!</f>
        <v>TRANSPORTE DE MATERIAL DE AFIRMADO Y/O GRANULAR DESPUÉS DE 5 KM
(INSTALADO  Y COMPACTADO SEGÚN SECCIÓN DE DISEÑO).</v>
      </c>
      <c r="B163" s="34">
        <v>43739</v>
      </c>
      <c r="C163" s="34">
        <v>43740</v>
      </c>
      <c r="D163" s="35">
        <v>0</v>
      </c>
      <c r="E163" s="36">
        <v>0</v>
      </c>
      <c r="F163" s="26">
        <v>0</v>
      </c>
      <c r="G163" s="35">
        <f t="shared" si="78"/>
        <v>0</v>
      </c>
      <c r="H163" s="37">
        <v>0</v>
      </c>
      <c r="I163" s="37">
        <v>0</v>
      </c>
      <c r="J163" s="37">
        <v>0</v>
      </c>
      <c r="K163" s="37">
        <v>0</v>
      </c>
      <c r="L163" s="37">
        <v>0</v>
      </c>
      <c r="M163" s="37">
        <v>0</v>
      </c>
      <c r="N163" s="37">
        <f>+#REF!</f>
        <v>0</v>
      </c>
      <c r="O163" s="38">
        <f t="shared" si="97"/>
        <v>0</v>
      </c>
      <c r="P163" s="39">
        <f t="shared" si="98"/>
        <v>0</v>
      </c>
      <c r="Q163" s="40">
        <f t="shared" si="99"/>
        <v>0</v>
      </c>
      <c r="R163" s="41"/>
      <c r="S163" s="1">
        <f t="shared" si="101"/>
        <v>44074</v>
      </c>
      <c r="T163" s="32"/>
    </row>
    <row r="164" spans="1:20" ht="30" customHeight="1" x14ac:dyDescent="0.3">
      <c r="A164" s="22" t="str">
        <f>+#REF!</f>
        <v xml:space="preserve">CONCRETO CICLOPEO 21MPa (3000 PSI) RELACIÓN 60C/40P </v>
      </c>
      <c r="B164" s="23">
        <v>43822</v>
      </c>
      <c r="C164" s="23">
        <v>43825</v>
      </c>
      <c r="D164" s="24">
        <f t="shared" ref="D164:D170" si="102">(C164-B164)+1</f>
        <v>4</v>
      </c>
      <c r="E164" s="25">
        <f t="shared" ref="E164:E170" si="103">F164/D164</f>
        <v>1</v>
      </c>
      <c r="F164" s="26">
        <v>4</v>
      </c>
      <c r="G164" s="26">
        <f t="shared" si="78"/>
        <v>0</v>
      </c>
      <c r="H164" s="27">
        <v>0</v>
      </c>
      <c r="I164" s="27">
        <v>0</v>
      </c>
      <c r="J164" s="27">
        <v>0</v>
      </c>
      <c r="K164" s="27">
        <v>1</v>
      </c>
      <c r="L164" s="27">
        <v>1</v>
      </c>
      <c r="M164" s="27">
        <v>1</v>
      </c>
      <c r="N164" s="27">
        <f>+#REF!</f>
        <v>1</v>
      </c>
      <c r="O164" s="28">
        <f t="shared" si="97"/>
        <v>4</v>
      </c>
      <c r="P164" s="29">
        <f t="shared" si="98"/>
        <v>0</v>
      </c>
      <c r="Q164" s="30">
        <f t="shared" si="99"/>
        <v>4</v>
      </c>
      <c r="R164" s="31">
        <f t="shared" ref="R164:R170" si="104">C164</f>
        <v>43825</v>
      </c>
      <c r="S164" s="1">
        <f t="shared" si="101"/>
        <v>44074</v>
      </c>
      <c r="T164" s="32"/>
    </row>
    <row r="165" spans="1:20" ht="20.100000000000001" customHeight="1" x14ac:dyDescent="0.3">
      <c r="A165" s="21" t="str">
        <f>+#REF!</f>
        <v xml:space="preserve">ESTRUCTURA </v>
      </c>
      <c r="B165" s="13"/>
      <c r="C165" s="13"/>
      <c r="D165" s="13"/>
      <c r="E165" s="14"/>
      <c r="F165" s="26"/>
      <c r="G165" s="15"/>
      <c r="H165" s="16"/>
      <c r="I165" s="16"/>
      <c r="J165" s="16"/>
      <c r="K165" s="16"/>
      <c r="L165" s="16"/>
      <c r="M165" s="16"/>
      <c r="N165" s="16"/>
      <c r="O165" s="17"/>
      <c r="P165" s="18"/>
      <c r="Q165" s="19"/>
      <c r="R165" s="20"/>
      <c r="T165" s="32"/>
    </row>
    <row r="166" spans="1:20" ht="25.5" customHeight="1" x14ac:dyDescent="0.3">
      <c r="A166" s="22" t="str">
        <f>+#REF!</f>
        <v xml:space="preserve">CONCRETO SIMPLE DE 28 MPa - (4000 PSI)   IMPERMEABILIZADO PARA MUROS </v>
      </c>
      <c r="B166" s="23">
        <v>43739</v>
      </c>
      <c r="C166" s="23">
        <v>43806</v>
      </c>
      <c r="D166" s="24">
        <f t="shared" si="102"/>
        <v>68</v>
      </c>
      <c r="E166" s="25">
        <f t="shared" si="103"/>
        <v>1</v>
      </c>
      <c r="F166" s="26">
        <v>68</v>
      </c>
      <c r="G166" s="26">
        <f t="shared" si="78"/>
        <v>0</v>
      </c>
      <c r="H166" s="27">
        <v>0</v>
      </c>
      <c r="I166" s="27">
        <v>0</v>
      </c>
      <c r="J166" s="27">
        <v>0.67290000000000005</v>
      </c>
      <c r="K166" s="27">
        <v>0.68506092858244672</v>
      </c>
      <c r="L166" s="27">
        <v>0.68506092858244672</v>
      </c>
      <c r="M166" s="27">
        <v>0.68506092858244672</v>
      </c>
      <c r="N166" s="27">
        <f>+#REF!</f>
        <v>0.68506092858244672</v>
      </c>
      <c r="O166" s="28">
        <f t="shared" si="97"/>
        <v>46.584143143606376</v>
      </c>
      <c r="P166" s="29">
        <f t="shared" si="98"/>
        <v>21.415856856393624</v>
      </c>
      <c r="Q166" s="30">
        <f t="shared" si="99"/>
        <v>46.584143143606376</v>
      </c>
      <c r="R166" s="31">
        <f t="shared" si="104"/>
        <v>43806</v>
      </c>
      <c r="S166" s="1">
        <f t="shared" si="101"/>
        <v>44074</v>
      </c>
      <c r="T166" s="32"/>
    </row>
    <row r="167" spans="1:20" ht="33" customHeight="1" x14ac:dyDescent="0.3">
      <c r="A167" s="22" t="str">
        <f>+#REF!</f>
        <v xml:space="preserve">CONCRETO SIMPLE DE 28 MPa - (4000 PSI)   IMPERMEABILIZADO PARA PLACAS PISOS </v>
      </c>
      <c r="B167" s="23">
        <v>43739</v>
      </c>
      <c r="C167" s="23">
        <v>43773</v>
      </c>
      <c r="D167" s="24">
        <f t="shared" si="102"/>
        <v>35</v>
      </c>
      <c r="E167" s="25">
        <f t="shared" si="103"/>
        <v>1</v>
      </c>
      <c r="F167" s="26">
        <v>35</v>
      </c>
      <c r="G167" s="26">
        <f t="shared" si="78"/>
        <v>0</v>
      </c>
      <c r="H167" s="27">
        <v>0.255</v>
      </c>
      <c r="I167" s="27">
        <v>0.55010000000000003</v>
      </c>
      <c r="J167" s="27">
        <v>0.55010000000000003</v>
      </c>
      <c r="K167" s="27">
        <v>1</v>
      </c>
      <c r="L167" s="27">
        <v>1</v>
      </c>
      <c r="M167" s="27">
        <v>1</v>
      </c>
      <c r="N167" s="27">
        <f>+#REF!</f>
        <v>1</v>
      </c>
      <c r="O167" s="28">
        <f t="shared" si="97"/>
        <v>35</v>
      </c>
      <c r="P167" s="29">
        <f t="shared" si="98"/>
        <v>0</v>
      </c>
      <c r="Q167" s="30">
        <f t="shared" si="99"/>
        <v>35</v>
      </c>
      <c r="R167" s="31">
        <f t="shared" si="104"/>
        <v>43773</v>
      </c>
      <c r="S167" s="1">
        <f t="shared" si="101"/>
        <v>44074</v>
      </c>
      <c r="T167" s="32"/>
    </row>
    <row r="168" spans="1:20" ht="28.5" customHeight="1" x14ac:dyDescent="0.3">
      <c r="A168" s="22" t="str">
        <f>+#REF!</f>
        <v xml:space="preserve">CONCRETO SIMPLE DE 28 MPa - (4000 PSI)   IMPERMEABILIZADO PARA TAPAS </v>
      </c>
      <c r="B168" s="23">
        <v>43739</v>
      </c>
      <c r="C168" s="23">
        <v>43773</v>
      </c>
      <c r="D168" s="24">
        <f t="shared" si="102"/>
        <v>35</v>
      </c>
      <c r="E168" s="25">
        <f t="shared" si="103"/>
        <v>1</v>
      </c>
      <c r="F168" s="26">
        <v>35</v>
      </c>
      <c r="G168" s="26">
        <f t="shared" si="78"/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f>+#REF!</f>
        <v>0</v>
      </c>
      <c r="O168" s="28">
        <f t="shared" si="97"/>
        <v>0</v>
      </c>
      <c r="P168" s="29">
        <f t="shared" si="98"/>
        <v>35</v>
      </c>
      <c r="Q168" s="30">
        <f t="shared" si="99"/>
        <v>0</v>
      </c>
      <c r="R168" s="31">
        <f t="shared" si="104"/>
        <v>43773</v>
      </c>
      <c r="S168" s="1">
        <f t="shared" si="101"/>
        <v>44074</v>
      </c>
      <c r="T168" s="32"/>
    </row>
    <row r="169" spans="1:20" ht="20.100000000000001" customHeight="1" x14ac:dyDescent="0.3">
      <c r="A169" s="22" t="str">
        <f>+#REF!</f>
        <v>SUMINISTRO FIGURADA Y AMARRE DE ACERO 60000 PSI 420 Mpa</v>
      </c>
      <c r="B169" s="23">
        <v>43739</v>
      </c>
      <c r="C169" s="23">
        <v>43761</v>
      </c>
      <c r="D169" s="24">
        <f t="shared" si="102"/>
        <v>23</v>
      </c>
      <c r="E169" s="25">
        <f t="shared" si="103"/>
        <v>1</v>
      </c>
      <c r="F169" s="26">
        <v>23</v>
      </c>
      <c r="G169" s="26">
        <f t="shared" si="78"/>
        <v>0</v>
      </c>
      <c r="H169" s="27">
        <v>0.22500000000000001</v>
      </c>
      <c r="I169" s="27">
        <v>0.435</v>
      </c>
      <c r="J169" s="27">
        <v>0.638331548497033</v>
      </c>
      <c r="K169" s="27">
        <v>0.638331548497033</v>
      </c>
      <c r="L169" s="27">
        <v>0.638331548497033</v>
      </c>
      <c r="M169" s="27">
        <v>0.638331548497033</v>
      </c>
      <c r="N169" s="27">
        <f>+#REF!</f>
        <v>0.638331548497033</v>
      </c>
      <c r="O169" s="28">
        <f t="shared" si="97"/>
        <v>14.681625615431759</v>
      </c>
      <c r="P169" s="29">
        <f t="shared" si="98"/>
        <v>8.3183743845682407</v>
      </c>
      <c r="Q169" s="30">
        <f t="shared" si="99"/>
        <v>14.681625615431759</v>
      </c>
      <c r="R169" s="31">
        <f t="shared" si="104"/>
        <v>43761</v>
      </c>
      <c r="S169" s="1">
        <f t="shared" si="101"/>
        <v>44074</v>
      </c>
      <c r="T169" s="32"/>
    </row>
    <row r="170" spans="1:20" ht="20.100000000000001" customHeight="1" x14ac:dyDescent="0.3">
      <c r="A170" s="22" t="str">
        <f>+#REF!</f>
        <v>DEMOLICIÓN  CONCRETO CICLOPEO (INCLUYE RETIRO)</v>
      </c>
      <c r="B170" s="23">
        <v>43815</v>
      </c>
      <c r="C170" s="23">
        <v>43821</v>
      </c>
      <c r="D170" s="24">
        <f t="shared" si="102"/>
        <v>7</v>
      </c>
      <c r="E170" s="25">
        <f t="shared" si="103"/>
        <v>1</v>
      </c>
      <c r="F170" s="26">
        <v>7</v>
      </c>
      <c r="G170" s="26">
        <f t="shared" si="78"/>
        <v>0</v>
      </c>
      <c r="H170" s="27">
        <v>0</v>
      </c>
      <c r="I170" s="27">
        <v>0</v>
      </c>
      <c r="J170" s="27">
        <v>0</v>
      </c>
      <c r="K170" s="27">
        <v>0.99999999999999989</v>
      </c>
      <c r="L170" s="27">
        <v>0.99999999999999989</v>
      </c>
      <c r="M170" s="27">
        <v>0.99999999999999989</v>
      </c>
      <c r="N170" s="27">
        <f>+#REF!</f>
        <v>0.99999999999999989</v>
      </c>
      <c r="O170" s="28">
        <f t="shared" si="97"/>
        <v>6.9999999999999991</v>
      </c>
      <c r="P170" s="29">
        <f t="shared" si="98"/>
        <v>0</v>
      </c>
      <c r="Q170" s="30">
        <f t="shared" si="99"/>
        <v>7</v>
      </c>
      <c r="R170" s="31">
        <f t="shared" si="104"/>
        <v>43821</v>
      </c>
      <c r="S170" s="1">
        <f t="shared" si="101"/>
        <v>44074</v>
      </c>
      <c r="T170" s="32"/>
    </row>
    <row r="171" spans="1:20" ht="20.100000000000001" customHeight="1" x14ac:dyDescent="0.3">
      <c r="A171" s="21" t="str">
        <f>+#REF!</f>
        <v>ACCESORIOS Y TUBERIAS</v>
      </c>
      <c r="B171" s="13"/>
      <c r="C171" s="13"/>
      <c r="D171" s="13"/>
      <c r="E171" s="14"/>
      <c r="F171" s="26"/>
      <c r="G171" s="15"/>
      <c r="H171" s="16"/>
      <c r="I171" s="16"/>
      <c r="J171" s="16"/>
      <c r="K171" s="16"/>
      <c r="L171" s="16"/>
      <c r="M171" s="16"/>
      <c r="N171" s="16"/>
      <c r="O171" s="17"/>
      <c r="P171" s="18"/>
      <c r="Q171" s="19"/>
      <c r="R171" s="20"/>
      <c r="T171" s="32"/>
    </row>
    <row r="172" spans="1:20" ht="20.100000000000001" customHeight="1" x14ac:dyDescent="0.3">
      <c r="A172" s="22" t="str">
        <f>+#REF!</f>
        <v>CAJAS DE INSPECCIÓN DE 1.00 X 1.00 X 1.00 MTS LADRILLO</v>
      </c>
      <c r="B172" s="23">
        <v>43864</v>
      </c>
      <c r="C172" s="23">
        <v>43870</v>
      </c>
      <c r="D172" s="24">
        <f t="shared" ref="D172:D174" si="105">(C172-B172)+1</f>
        <v>7</v>
      </c>
      <c r="E172" s="25">
        <f t="shared" ref="E172:E174" si="106">F172/D172</f>
        <v>1</v>
      </c>
      <c r="F172" s="26">
        <v>7</v>
      </c>
      <c r="G172" s="26">
        <f t="shared" si="78"/>
        <v>0</v>
      </c>
      <c r="H172" s="27">
        <v>0</v>
      </c>
      <c r="I172" s="27">
        <v>0</v>
      </c>
      <c r="J172" s="27">
        <v>0</v>
      </c>
      <c r="K172" s="27">
        <v>1</v>
      </c>
      <c r="L172" s="27">
        <v>1</v>
      </c>
      <c r="M172" s="27">
        <v>1</v>
      </c>
      <c r="N172" s="27">
        <f>+#REF!</f>
        <v>1</v>
      </c>
      <c r="O172" s="28">
        <f t="shared" ref="O172:O174" si="107">N172*D172</f>
        <v>7</v>
      </c>
      <c r="P172" s="29">
        <f t="shared" ref="P172:P174" si="108">D172-O172</f>
        <v>0</v>
      </c>
      <c r="Q172" s="30">
        <f t="shared" ref="Q172:Q174" si="109">D172-P172</f>
        <v>7</v>
      </c>
      <c r="R172" s="31">
        <f t="shared" ref="R172:R174" si="110">C172</f>
        <v>43870</v>
      </c>
      <c r="S172" s="1">
        <f t="shared" ref="S172:S236" si="111">+$S$18</f>
        <v>44074</v>
      </c>
      <c r="T172" s="32"/>
    </row>
    <row r="173" spans="1:20" ht="26.25" customHeight="1" x14ac:dyDescent="0.3">
      <c r="A173" s="22" t="str">
        <f>+#REF!</f>
        <v>SUMINISTRO E INSTALACIÓN DE TAPAS Y MARCO PARA INSPECCIÓN 1.00 X 1.00 EN LÁMINA DE ALFAJOR CORRUGADO</v>
      </c>
      <c r="B173" s="23">
        <v>44018</v>
      </c>
      <c r="C173" s="23">
        <v>44031</v>
      </c>
      <c r="D173" s="24">
        <f t="shared" si="105"/>
        <v>14</v>
      </c>
      <c r="E173" s="25">
        <f t="shared" si="106"/>
        <v>1</v>
      </c>
      <c r="F173" s="26">
        <v>14</v>
      </c>
      <c r="G173" s="26">
        <f t="shared" si="78"/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f>+#REF!</f>
        <v>0</v>
      </c>
      <c r="O173" s="28">
        <f t="shared" si="107"/>
        <v>0</v>
      </c>
      <c r="P173" s="29">
        <f t="shared" si="108"/>
        <v>14</v>
      </c>
      <c r="Q173" s="30">
        <f t="shared" si="109"/>
        <v>0</v>
      </c>
      <c r="R173" s="31">
        <f t="shared" si="110"/>
        <v>44031</v>
      </c>
      <c r="S173" s="1">
        <f t="shared" si="111"/>
        <v>44074</v>
      </c>
      <c r="T173" s="32"/>
    </row>
    <row r="174" spans="1:20" ht="16.2" customHeight="1" x14ac:dyDescent="0.3">
      <c r="A174" s="22" t="str">
        <f>+#REF!</f>
        <v xml:space="preserve">SUMINISTRO E INSTALACIÓN TUBERÍA DE ALCANTARILLADO PVC  D=10" </v>
      </c>
      <c r="B174" s="23">
        <v>43871</v>
      </c>
      <c r="C174" s="23">
        <v>43877</v>
      </c>
      <c r="D174" s="24">
        <f t="shared" si="105"/>
        <v>7</v>
      </c>
      <c r="E174" s="25">
        <f t="shared" si="106"/>
        <v>1</v>
      </c>
      <c r="F174" s="26">
        <v>7</v>
      </c>
      <c r="G174" s="26">
        <f t="shared" si="78"/>
        <v>0</v>
      </c>
      <c r="H174" s="27">
        <v>0</v>
      </c>
      <c r="I174" s="27">
        <v>0</v>
      </c>
      <c r="J174" s="27">
        <v>0</v>
      </c>
      <c r="K174" s="27">
        <v>1</v>
      </c>
      <c r="L174" s="27">
        <v>1</v>
      </c>
      <c r="M174" s="27">
        <v>1</v>
      </c>
      <c r="N174" s="27">
        <f>+#REF!</f>
        <v>1</v>
      </c>
      <c r="O174" s="28">
        <f t="shared" si="107"/>
        <v>7</v>
      </c>
      <c r="P174" s="29">
        <f t="shared" si="108"/>
        <v>0</v>
      </c>
      <c r="Q174" s="30">
        <f t="shared" si="109"/>
        <v>7</v>
      </c>
      <c r="R174" s="31">
        <f t="shared" si="110"/>
        <v>43877</v>
      </c>
      <c r="S174" s="1">
        <f t="shared" si="111"/>
        <v>44074</v>
      </c>
      <c r="T174" s="32"/>
    </row>
    <row r="175" spans="1:20" ht="20.100000000000001" customHeight="1" x14ac:dyDescent="0.3">
      <c r="A175" s="64" t="str">
        <f>+#REF!</f>
        <v>CRIBADO</v>
      </c>
      <c r="B175" s="65"/>
      <c r="C175" s="65"/>
      <c r="D175" s="65"/>
      <c r="E175" s="66"/>
      <c r="F175" s="67"/>
      <c r="G175" s="67"/>
      <c r="H175" s="63">
        <f t="shared" ref="H175:M175" si="112">(SUM(H177:H190))/11</f>
        <v>8.266363636363637E-2</v>
      </c>
      <c r="I175" s="63">
        <f t="shared" si="112"/>
        <v>0.46406633916050405</v>
      </c>
      <c r="J175" s="63">
        <f t="shared" si="112"/>
        <v>0.61708530350061241</v>
      </c>
      <c r="K175" s="63">
        <f t="shared" si="112"/>
        <v>0.78006252849462154</v>
      </c>
      <c r="L175" s="63">
        <f t="shared" si="112"/>
        <v>0.7865708368817862</v>
      </c>
      <c r="M175" s="63">
        <f t="shared" si="112"/>
        <v>0.78657161940371256</v>
      </c>
      <c r="N175" s="63">
        <f>(SUM(N177:N190))/11</f>
        <v>0.78657161940371256</v>
      </c>
      <c r="O175" s="68"/>
      <c r="P175" s="69"/>
      <c r="Q175" s="70"/>
      <c r="R175" s="71"/>
      <c r="T175" s="32"/>
    </row>
    <row r="176" spans="1:20" ht="20.100000000000001" customHeight="1" x14ac:dyDescent="0.3">
      <c r="A176" s="21" t="str">
        <f>+#REF!</f>
        <v xml:space="preserve">PRELIMINARES </v>
      </c>
      <c r="B176" s="13"/>
      <c r="C176" s="13"/>
      <c r="D176" s="13"/>
      <c r="E176" s="14"/>
      <c r="F176" s="26"/>
      <c r="G176" s="15"/>
      <c r="H176" s="15"/>
      <c r="I176" s="15"/>
      <c r="J176" s="15"/>
      <c r="K176" s="15"/>
      <c r="L176" s="15"/>
      <c r="M176" s="15"/>
      <c r="N176" s="16"/>
      <c r="O176" s="17"/>
      <c r="P176" s="18"/>
      <c r="Q176" s="19"/>
      <c r="R176" s="20"/>
      <c r="T176" s="32"/>
    </row>
    <row r="177" spans="1:20" ht="20.100000000000001" customHeight="1" x14ac:dyDescent="0.3">
      <c r="A177" s="22" t="str">
        <f>+#REF!</f>
        <v xml:space="preserve">LOCALIZACION Y REPLANTEO DE OBRA ARQUITECTONICA </v>
      </c>
      <c r="B177" s="23">
        <v>43739</v>
      </c>
      <c r="C177" s="23">
        <v>43739</v>
      </c>
      <c r="D177" s="24">
        <f t="shared" ref="D177:D187" si="113">(C177-B177)+1</f>
        <v>1</v>
      </c>
      <c r="E177" s="25">
        <f t="shared" ref="E177:E187" si="114">F177/D177</f>
        <v>1</v>
      </c>
      <c r="F177" s="26">
        <v>1</v>
      </c>
      <c r="G177" s="26">
        <f t="shared" si="78"/>
        <v>0</v>
      </c>
      <c r="H177" s="27">
        <v>0.9093</v>
      </c>
      <c r="I177" s="27">
        <v>0.9093</v>
      </c>
      <c r="J177" s="27">
        <v>0.9093</v>
      </c>
      <c r="K177" s="27">
        <v>1</v>
      </c>
      <c r="L177" s="27">
        <v>1</v>
      </c>
      <c r="M177" s="27">
        <v>1</v>
      </c>
      <c r="N177" s="27">
        <f>+#REF!</f>
        <v>1</v>
      </c>
      <c r="O177" s="28">
        <f t="shared" ref="O177:O187" si="115">N177*D177</f>
        <v>1</v>
      </c>
      <c r="P177" s="29">
        <f t="shared" ref="P177:P187" si="116">D177-O177</f>
        <v>0</v>
      </c>
      <c r="Q177" s="30">
        <f t="shared" ref="Q177:Q187" si="117">D177-P177</f>
        <v>1</v>
      </c>
      <c r="R177" s="31">
        <f t="shared" ref="R177:R187" si="118">C177</f>
        <v>43739</v>
      </c>
      <c r="S177" s="1">
        <f t="shared" si="111"/>
        <v>44074</v>
      </c>
      <c r="T177" s="32"/>
    </row>
    <row r="178" spans="1:20" ht="20.100000000000001" customHeight="1" x14ac:dyDescent="0.3">
      <c r="A178" s="21" t="str">
        <f>+#REF!</f>
        <v xml:space="preserve">EXCAVACION Y RELLENOS </v>
      </c>
      <c r="B178" s="13"/>
      <c r="C178" s="13"/>
      <c r="D178" s="13"/>
      <c r="E178" s="14"/>
      <c r="F178" s="26"/>
      <c r="G178" s="15"/>
      <c r="H178" s="16"/>
      <c r="I178" s="16"/>
      <c r="J178" s="16"/>
      <c r="K178" s="16"/>
      <c r="L178" s="16"/>
      <c r="M178" s="16"/>
      <c r="N178" s="16"/>
      <c r="O178" s="17"/>
      <c r="P178" s="18"/>
      <c r="Q178" s="19"/>
      <c r="R178" s="20"/>
      <c r="T178" s="32"/>
    </row>
    <row r="179" spans="1:20" ht="20.100000000000001" customHeight="1" x14ac:dyDescent="0.3">
      <c r="A179" s="22" t="str">
        <f>+#REF!</f>
        <v>EXCAVACIONES MECANICAS VARIAS PARA ESTRUCTURA</v>
      </c>
      <c r="B179" s="23">
        <v>43739</v>
      </c>
      <c r="C179" s="23">
        <v>43740</v>
      </c>
      <c r="D179" s="24">
        <f t="shared" si="113"/>
        <v>2</v>
      </c>
      <c r="E179" s="25">
        <f t="shared" si="114"/>
        <v>1</v>
      </c>
      <c r="F179" s="26">
        <v>2</v>
      </c>
      <c r="G179" s="26">
        <f t="shared" si="78"/>
        <v>0</v>
      </c>
      <c r="H179" s="27">
        <v>0</v>
      </c>
      <c r="I179" s="27">
        <v>0.35499999999999998</v>
      </c>
      <c r="J179" s="27">
        <v>0.75780000000000003</v>
      </c>
      <c r="K179" s="27">
        <v>1</v>
      </c>
      <c r="L179" s="27">
        <v>1</v>
      </c>
      <c r="M179" s="27">
        <v>1</v>
      </c>
      <c r="N179" s="27">
        <f>+#REF!</f>
        <v>1</v>
      </c>
      <c r="O179" s="28">
        <f t="shared" si="115"/>
        <v>2</v>
      </c>
      <c r="P179" s="29">
        <f t="shared" si="116"/>
        <v>0</v>
      </c>
      <c r="Q179" s="30">
        <f t="shared" si="117"/>
        <v>2</v>
      </c>
      <c r="R179" s="31">
        <f t="shared" si="118"/>
        <v>43740</v>
      </c>
      <c r="S179" s="1">
        <f t="shared" si="111"/>
        <v>44074</v>
      </c>
      <c r="T179" s="32"/>
    </row>
    <row r="180" spans="1:20" ht="20.100000000000001" customHeight="1" x14ac:dyDescent="0.3">
      <c r="A180" s="22" t="str">
        <f>+#REF!</f>
        <v>BASE EN MATERIAL DE AFIRMADO COMPACTADO</v>
      </c>
      <c r="B180" s="23">
        <v>43739</v>
      </c>
      <c r="C180" s="23">
        <v>43740</v>
      </c>
      <c r="D180" s="24">
        <f t="shared" si="113"/>
        <v>2</v>
      </c>
      <c r="E180" s="25">
        <f t="shared" si="114"/>
        <v>1</v>
      </c>
      <c r="F180" s="26">
        <v>2</v>
      </c>
      <c r="G180" s="26">
        <f t="shared" si="78"/>
        <v>0</v>
      </c>
      <c r="H180" s="27">
        <v>0</v>
      </c>
      <c r="I180" s="27">
        <v>0.5</v>
      </c>
      <c r="J180" s="27">
        <v>1</v>
      </c>
      <c r="K180" s="27">
        <v>0.9284</v>
      </c>
      <c r="L180" s="27">
        <v>1</v>
      </c>
      <c r="M180" s="27">
        <v>1</v>
      </c>
      <c r="N180" s="27">
        <f>+#REF!</f>
        <v>1</v>
      </c>
      <c r="O180" s="28">
        <f t="shared" si="115"/>
        <v>2</v>
      </c>
      <c r="P180" s="29">
        <f t="shared" si="116"/>
        <v>0</v>
      </c>
      <c r="Q180" s="30">
        <f t="shared" si="117"/>
        <v>2</v>
      </c>
      <c r="R180" s="31">
        <f t="shared" si="118"/>
        <v>43740</v>
      </c>
      <c r="S180" s="1">
        <f t="shared" si="111"/>
        <v>44074</v>
      </c>
      <c r="T180" s="32"/>
    </row>
    <row r="181" spans="1:20" ht="24.75" customHeight="1" x14ac:dyDescent="0.3">
      <c r="A181" s="22" t="str">
        <f>+#REF!</f>
        <v>TRANSPORTE DE MATERIAL DE AFIRMADO Y/O GRANULAR DESPUÉS DE 5 KM
(INSTALADO  Y COMPACTADO SEGÚN SECCIÓN DE DISEÑO).</v>
      </c>
      <c r="B181" s="23">
        <v>43739</v>
      </c>
      <c r="C181" s="23">
        <v>43740</v>
      </c>
      <c r="D181" s="24">
        <f t="shared" si="113"/>
        <v>2</v>
      </c>
      <c r="E181" s="25">
        <f t="shared" si="114"/>
        <v>1</v>
      </c>
      <c r="F181" s="26">
        <v>2</v>
      </c>
      <c r="G181" s="26">
        <f t="shared" si="78"/>
        <v>0</v>
      </c>
      <c r="H181" s="27">
        <v>0</v>
      </c>
      <c r="I181" s="27">
        <v>0.32</v>
      </c>
      <c r="J181" s="27">
        <v>0.65129999999999999</v>
      </c>
      <c r="K181" s="27">
        <v>1</v>
      </c>
      <c r="L181" s="27">
        <v>1</v>
      </c>
      <c r="M181" s="27">
        <v>1</v>
      </c>
      <c r="N181" s="27">
        <f>+#REF!</f>
        <v>1</v>
      </c>
      <c r="O181" s="28">
        <f t="shared" si="115"/>
        <v>2</v>
      </c>
      <c r="P181" s="29">
        <f t="shared" si="116"/>
        <v>0</v>
      </c>
      <c r="Q181" s="30">
        <f t="shared" si="117"/>
        <v>2</v>
      </c>
      <c r="R181" s="31">
        <f t="shared" si="118"/>
        <v>43740</v>
      </c>
      <c r="S181" s="1">
        <f t="shared" si="111"/>
        <v>44074</v>
      </c>
      <c r="T181" s="32"/>
    </row>
    <row r="182" spans="1:20" ht="20.100000000000001" customHeight="1" x14ac:dyDescent="0.3">
      <c r="A182" s="22" t="str">
        <f>+#REF!</f>
        <v xml:space="preserve">CONCRETO CICLOPEO 21MPa (3000 PSI) RELACIÓN 60C/40P </v>
      </c>
      <c r="B182" s="23">
        <v>43740</v>
      </c>
      <c r="C182" s="23">
        <v>43743</v>
      </c>
      <c r="D182" s="24">
        <f t="shared" si="113"/>
        <v>4</v>
      </c>
      <c r="E182" s="25">
        <f t="shared" si="114"/>
        <v>1</v>
      </c>
      <c r="F182" s="26">
        <v>4</v>
      </c>
      <c r="G182" s="26">
        <f t="shared" si="78"/>
        <v>0</v>
      </c>
      <c r="H182" s="27">
        <v>0</v>
      </c>
      <c r="I182" s="27">
        <v>1</v>
      </c>
      <c r="J182" s="27">
        <v>1</v>
      </c>
      <c r="K182" s="27">
        <v>1</v>
      </c>
      <c r="L182" s="27">
        <v>1</v>
      </c>
      <c r="M182" s="27">
        <v>1</v>
      </c>
      <c r="N182" s="27">
        <f>+#REF!</f>
        <v>1</v>
      </c>
      <c r="O182" s="28">
        <f t="shared" si="115"/>
        <v>4</v>
      </c>
      <c r="P182" s="29">
        <f t="shared" si="116"/>
        <v>0</v>
      </c>
      <c r="Q182" s="30">
        <f t="shared" si="117"/>
        <v>4</v>
      </c>
      <c r="R182" s="31">
        <f t="shared" si="118"/>
        <v>43743</v>
      </c>
      <c r="S182" s="1">
        <f t="shared" si="111"/>
        <v>44074</v>
      </c>
      <c r="T182" s="32"/>
    </row>
    <row r="183" spans="1:20" ht="20.100000000000001" customHeight="1" x14ac:dyDescent="0.3">
      <c r="A183" s="21" t="str">
        <f>+#REF!</f>
        <v xml:space="preserve">ESTRUCTURA </v>
      </c>
      <c r="B183" s="13"/>
      <c r="C183" s="13"/>
      <c r="D183" s="13"/>
      <c r="E183" s="14"/>
      <c r="F183" s="26"/>
      <c r="G183" s="15"/>
      <c r="H183" s="16"/>
      <c r="I183" s="16"/>
      <c r="J183" s="16"/>
      <c r="K183" s="16"/>
      <c r="L183" s="16"/>
      <c r="M183" s="16"/>
      <c r="N183" s="16"/>
      <c r="O183" s="17"/>
      <c r="P183" s="18"/>
      <c r="Q183" s="19"/>
      <c r="R183" s="20"/>
      <c r="T183" s="32"/>
    </row>
    <row r="184" spans="1:20" ht="30" customHeight="1" x14ac:dyDescent="0.3">
      <c r="A184" s="22" t="str">
        <f>+#REF!</f>
        <v xml:space="preserve">CONCRETO SIMPLE DE 35 MPa - (4000 PSI) IMPERMEABILIZADO PARA MUROS </v>
      </c>
      <c r="B184" s="23">
        <v>43740</v>
      </c>
      <c r="C184" s="23">
        <v>43807</v>
      </c>
      <c r="D184" s="24">
        <f t="shared" si="113"/>
        <v>68</v>
      </c>
      <c r="E184" s="25">
        <f t="shared" si="114"/>
        <v>1</v>
      </c>
      <c r="F184" s="26">
        <v>68</v>
      </c>
      <c r="G184" s="26">
        <f t="shared" si="78"/>
        <v>0</v>
      </c>
      <c r="H184" s="27">
        <v>0</v>
      </c>
      <c r="I184" s="27">
        <v>0.40300000000000002</v>
      </c>
      <c r="J184" s="27">
        <v>0.85210860774119013</v>
      </c>
      <c r="K184" s="27">
        <v>0.85210860774119013</v>
      </c>
      <c r="L184" s="27">
        <v>0.85209999999999997</v>
      </c>
      <c r="M184" s="27">
        <v>0.85210860774119013</v>
      </c>
      <c r="N184" s="27">
        <f>+#REF!</f>
        <v>0.85210860774119013</v>
      </c>
      <c r="O184" s="28">
        <f t="shared" si="115"/>
        <v>57.943385326400929</v>
      </c>
      <c r="P184" s="29">
        <f t="shared" si="116"/>
        <v>10.056614673599071</v>
      </c>
      <c r="Q184" s="30">
        <f t="shared" si="117"/>
        <v>57.943385326400929</v>
      </c>
      <c r="R184" s="31">
        <f t="shared" si="118"/>
        <v>43807</v>
      </c>
      <c r="S184" s="1">
        <f t="shared" si="111"/>
        <v>44074</v>
      </c>
      <c r="T184" s="32"/>
    </row>
    <row r="185" spans="1:20" ht="27.75" customHeight="1" x14ac:dyDescent="0.3">
      <c r="A185" s="22" t="str">
        <f>+#REF!</f>
        <v xml:space="preserve">CONCRETO SIMPLE DE 35 MPa - (4000 PSI) IMPERMEABILIZADO PARA PLACAS PISOS </v>
      </c>
      <c r="B185" s="23">
        <v>43740</v>
      </c>
      <c r="C185" s="23">
        <v>43774</v>
      </c>
      <c r="D185" s="24">
        <f t="shared" si="113"/>
        <v>35</v>
      </c>
      <c r="E185" s="25">
        <f t="shared" si="114"/>
        <v>1</v>
      </c>
      <c r="F185" s="26">
        <v>35</v>
      </c>
      <c r="G185" s="26">
        <f t="shared" si="78"/>
        <v>0</v>
      </c>
      <c r="H185" s="27">
        <v>0</v>
      </c>
      <c r="I185" s="27">
        <v>0.6593</v>
      </c>
      <c r="J185" s="27">
        <v>0.6593</v>
      </c>
      <c r="K185" s="27">
        <v>0.8422853080989825</v>
      </c>
      <c r="L185" s="27">
        <v>0.8422853080989825</v>
      </c>
      <c r="M185" s="27">
        <v>0.8422853080989825</v>
      </c>
      <c r="N185" s="27">
        <f>+#REF!</f>
        <v>0.8422853080989825</v>
      </c>
      <c r="O185" s="28">
        <f t="shared" si="115"/>
        <v>29.479985783464386</v>
      </c>
      <c r="P185" s="29">
        <f t="shared" si="116"/>
        <v>5.5200142165356141</v>
      </c>
      <c r="Q185" s="30">
        <f t="shared" si="117"/>
        <v>29.479985783464386</v>
      </c>
      <c r="R185" s="31">
        <f t="shared" si="118"/>
        <v>43774</v>
      </c>
      <c r="S185" s="1">
        <f t="shared" si="111"/>
        <v>44074</v>
      </c>
      <c r="T185" s="32"/>
    </row>
    <row r="186" spans="1:20" ht="20.100000000000001" customHeight="1" x14ac:dyDescent="0.3">
      <c r="A186" s="22" t="str">
        <f>+#REF!</f>
        <v>SUMINISTRO FIGURADA Y AMARRE DE ACERO 60000 PSI 420 Mpa</v>
      </c>
      <c r="B186" s="23">
        <v>43740</v>
      </c>
      <c r="C186" s="23">
        <v>43774</v>
      </c>
      <c r="D186" s="24">
        <f t="shared" si="113"/>
        <v>35</v>
      </c>
      <c r="E186" s="25">
        <f t="shared" si="114"/>
        <v>1</v>
      </c>
      <c r="F186" s="26">
        <v>35</v>
      </c>
      <c r="G186" s="26">
        <f t="shared" si="78"/>
        <v>0</v>
      </c>
      <c r="H186" s="27">
        <v>0</v>
      </c>
      <c r="I186" s="27">
        <v>0.95812973076554586</v>
      </c>
      <c r="J186" s="27">
        <v>0.95812973076554586</v>
      </c>
      <c r="K186" s="27">
        <v>0.95812973076554586</v>
      </c>
      <c r="L186" s="27">
        <v>0.95812973076554586</v>
      </c>
      <c r="M186" s="27">
        <v>0.95812973076554586</v>
      </c>
      <c r="N186" s="27">
        <f>+#REF!</f>
        <v>0.95812973076554586</v>
      </c>
      <c r="O186" s="28">
        <f t="shared" si="115"/>
        <v>33.534540576794107</v>
      </c>
      <c r="P186" s="29">
        <f t="shared" si="116"/>
        <v>1.4654594232058926</v>
      </c>
      <c r="Q186" s="30">
        <f t="shared" si="117"/>
        <v>33.534540576794107</v>
      </c>
      <c r="R186" s="31">
        <f t="shared" si="118"/>
        <v>43774</v>
      </c>
      <c r="S186" s="1">
        <f t="shared" si="111"/>
        <v>44074</v>
      </c>
      <c r="T186" s="32"/>
    </row>
    <row r="187" spans="1:20" ht="28.5" customHeight="1" x14ac:dyDescent="0.3">
      <c r="A187" s="22" t="str">
        <f>+#REF!</f>
        <v xml:space="preserve">DEMOLICION DE CONCRETO REFORZADO , INCLUYE RETIRO DE SOBRANTES </v>
      </c>
      <c r="B187" s="23">
        <v>43739</v>
      </c>
      <c r="C187" s="23">
        <v>43740</v>
      </c>
      <c r="D187" s="24">
        <f t="shared" si="113"/>
        <v>2</v>
      </c>
      <c r="E187" s="25">
        <f t="shared" si="114"/>
        <v>1</v>
      </c>
      <c r="F187" s="26">
        <v>2</v>
      </c>
      <c r="G187" s="26">
        <f t="shared" si="78"/>
        <v>0</v>
      </c>
      <c r="H187" s="27">
        <v>0</v>
      </c>
      <c r="I187" s="27">
        <v>0</v>
      </c>
      <c r="J187" s="27">
        <v>0</v>
      </c>
      <c r="K187" s="27">
        <v>0.99976416683511893</v>
      </c>
      <c r="L187" s="27">
        <v>0.99976416683511893</v>
      </c>
      <c r="M187" s="27">
        <v>0.99976416683511893</v>
      </c>
      <c r="N187" s="27">
        <f>+#REF!</f>
        <v>0.99976416683511893</v>
      </c>
      <c r="O187" s="28">
        <f t="shared" si="115"/>
        <v>1.9995283336702379</v>
      </c>
      <c r="P187" s="29">
        <f t="shared" si="116"/>
        <v>4.7166632976214373E-4</v>
      </c>
      <c r="Q187" s="30">
        <f t="shared" si="117"/>
        <v>1.9995283336702379</v>
      </c>
      <c r="R187" s="31">
        <f t="shared" si="118"/>
        <v>43740</v>
      </c>
      <c r="S187" s="1">
        <f t="shared" si="111"/>
        <v>44074</v>
      </c>
      <c r="T187" s="32"/>
    </row>
    <row r="188" spans="1:20" ht="20.100000000000001" customHeight="1" x14ac:dyDescent="0.3">
      <c r="A188" s="21" t="str">
        <f>+#REF!</f>
        <v>ACCESORIOS Y TUBERIAS</v>
      </c>
      <c r="B188" s="13"/>
      <c r="C188" s="13"/>
      <c r="D188" s="13"/>
      <c r="E188" s="14"/>
      <c r="F188" s="26"/>
      <c r="G188" s="15"/>
      <c r="H188" s="16"/>
      <c r="I188" s="16"/>
      <c r="J188" s="16"/>
      <c r="K188" s="16"/>
      <c r="L188" s="16"/>
      <c r="M188" s="16"/>
      <c r="N188" s="16"/>
      <c r="O188" s="17"/>
      <c r="P188" s="18"/>
      <c r="Q188" s="19"/>
      <c r="R188" s="20"/>
      <c r="T188" s="32"/>
    </row>
    <row r="189" spans="1:20" ht="36.75" customHeight="1" x14ac:dyDescent="0.3">
      <c r="A189" s="22" t="str">
        <f>+#REF!</f>
        <v>COMPUERTA TIPO GUILLOTINA CON OPTURADOR HD SECCION CUADRADADE 12" (INCLUYE GUIAS Y MARCOS EN ACEROINOXIDABLE)</v>
      </c>
      <c r="B189" s="23">
        <v>44102</v>
      </c>
      <c r="C189" s="23">
        <v>44108</v>
      </c>
      <c r="D189" s="24">
        <f t="shared" ref="D189:D190" si="119">(C189-B189)+1</f>
        <v>7</v>
      </c>
      <c r="E189" s="25">
        <f t="shared" ref="E189:E190" si="120">F189/D189</f>
        <v>0</v>
      </c>
      <c r="F189" s="26">
        <f t="shared" ref="F189:F203" si="121">IF((S189-B189)&lt;0,0,S189-B189)</f>
        <v>0</v>
      </c>
      <c r="G189" s="26">
        <f t="shared" si="78"/>
        <v>7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f>+#REF!</f>
        <v>0</v>
      </c>
      <c r="O189" s="28">
        <f t="shared" ref="O189:O190" si="122">N189*D189</f>
        <v>0</v>
      </c>
      <c r="P189" s="29">
        <f t="shared" ref="P189:P190" si="123">D189-O189</f>
        <v>7</v>
      </c>
      <c r="Q189" s="30">
        <f t="shared" ref="Q189:Q190" si="124">D189-P189</f>
        <v>0</v>
      </c>
      <c r="R189" s="31">
        <f t="shared" ref="R189:R190" si="125">C189</f>
        <v>44108</v>
      </c>
      <c r="S189" s="1">
        <f t="shared" si="111"/>
        <v>44074</v>
      </c>
      <c r="T189" s="32"/>
    </row>
    <row r="190" spans="1:20" ht="24.9" customHeight="1" x14ac:dyDescent="0.3">
      <c r="A190" s="22" t="str">
        <f>+#REF!</f>
        <v>SUMINISTRO FIGURADA Y AMARRE DE ACERO 60000 PSI 420 Mpa</v>
      </c>
      <c r="B190" s="23">
        <v>44018</v>
      </c>
      <c r="C190" s="23">
        <v>44031</v>
      </c>
      <c r="D190" s="24">
        <f t="shared" si="119"/>
        <v>14</v>
      </c>
      <c r="E190" s="25">
        <f t="shared" si="120"/>
        <v>1</v>
      </c>
      <c r="F190" s="26">
        <v>14</v>
      </c>
      <c r="G190" s="26">
        <f t="shared" si="78"/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f>+#REF!</f>
        <v>0</v>
      </c>
      <c r="O190" s="28">
        <f t="shared" si="122"/>
        <v>0</v>
      </c>
      <c r="P190" s="29">
        <f t="shared" si="123"/>
        <v>14</v>
      </c>
      <c r="Q190" s="30">
        <f t="shared" si="124"/>
        <v>0</v>
      </c>
      <c r="R190" s="31">
        <f t="shared" si="125"/>
        <v>44031</v>
      </c>
      <c r="S190" s="1">
        <f t="shared" si="111"/>
        <v>44074</v>
      </c>
      <c r="T190" s="32"/>
    </row>
    <row r="191" spans="1:20" ht="20.100000000000001" customHeight="1" x14ac:dyDescent="0.3">
      <c r="A191" s="64" t="str">
        <f>+#REF!</f>
        <v>OBRAS DE MITIGACION QUEBRADA MURCIELAGOS</v>
      </c>
      <c r="B191" s="56"/>
      <c r="C191" s="56"/>
      <c r="D191" s="56"/>
      <c r="E191" s="57"/>
      <c r="F191" s="58"/>
      <c r="G191" s="58"/>
      <c r="H191" s="63">
        <f t="shared" ref="H191:M191" si="126">(SUM(H193:H204))/10</f>
        <v>0</v>
      </c>
      <c r="I191" s="63">
        <f t="shared" si="126"/>
        <v>5.9060000000000001E-2</v>
      </c>
      <c r="J191" s="63">
        <f t="shared" si="126"/>
        <v>6.404E-2</v>
      </c>
      <c r="K191" s="63">
        <f t="shared" si="126"/>
        <v>0.18210999999999999</v>
      </c>
      <c r="L191" s="63">
        <f t="shared" si="126"/>
        <v>0.26148000000000005</v>
      </c>
      <c r="M191" s="63">
        <f t="shared" si="126"/>
        <v>0.28314000000000006</v>
      </c>
      <c r="N191" s="63">
        <f>(SUM(N193:N204))/10</f>
        <v>0.33701675391205527</v>
      </c>
      <c r="O191" s="59"/>
      <c r="P191" s="60"/>
      <c r="Q191" s="61"/>
      <c r="R191" s="62"/>
      <c r="T191" s="32"/>
    </row>
    <row r="192" spans="1:20" ht="20.100000000000001" hidden="1" customHeight="1" x14ac:dyDescent="0.3">
      <c r="A192" s="21" t="str">
        <f>+#REF!</f>
        <v xml:space="preserve">PRELIMINARES </v>
      </c>
      <c r="B192" s="13"/>
      <c r="C192" s="13"/>
      <c r="D192" s="13"/>
      <c r="E192" s="14"/>
      <c r="F192" s="26"/>
      <c r="G192" s="15"/>
      <c r="H192" s="15"/>
      <c r="I192" s="15"/>
      <c r="J192" s="15"/>
      <c r="K192" s="15"/>
      <c r="L192" s="15"/>
      <c r="M192" s="15"/>
      <c r="N192" s="16"/>
      <c r="O192" s="17"/>
      <c r="P192" s="18"/>
      <c r="Q192" s="19"/>
      <c r="R192" s="20"/>
      <c r="T192" s="32"/>
    </row>
    <row r="193" spans="1:20" hidden="1" x14ac:dyDescent="0.3">
      <c r="A193" s="22" t="str">
        <f>+#REF!</f>
        <v>LOCALIZACION Y REPLANTEO TOPOGRÁFICO</v>
      </c>
      <c r="B193" s="23">
        <v>43739</v>
      </c>
      <c r="C193" s="23">
        <v>43740</v>
      </c>
      <c r="D193" s="24">
        <f t="shared" ref="D193:D256" si="127">(C193-B193)+1</f>
        <v>2</v>
      </c>
      <c r="E193" s="25">
        <f t="shared" ref="E193:E256" si="128">F193/D193</f>
        <v>1</v>
      </c>
      <c r="F193" s="26">
        <v>2</v>
      </c>
      <c r="G193" s="26">
        <f t="shared" si="78"/>
        <v>0</v>
      </c>
      <c r="H193" s="27">
        <v>0</v>
      </c>
      <c r="I193" s="27">
        <v>0.52659999999999996</v>
      </c>
      <c r="J193" s="27">
        <v>0.52659999999999996</v>
      </c>
      <c r="K193" s="27">
        <v>0.52659999999999996</v>
      </c>
      <c r="L193" s="27">
        <v>1</v>
      </c>
      <c r="M193" s="27">
        <v>1</v>
      </c>
      <c r="N193" s="27">
        <f>+#REF!</f>
        <v>1</v>
      </c>
      <c r="O193" s="28">
        <f t="shared" ref="O193:O256" si="129">N193*D193</f>
        <v>2</v>
      </c>
      <c r="P193" s="29">
        <f t="shared" ref="P193:P256" si="130">D193-O193</f>
        <v>0</v>
      </c>
      <c r="Q193" s="30">
        <f t="shared" ref="Q193:Q256" si="131">D193-P193</f>
        <v>2</v>
      </c>
      <c r="R193" s="31">
        <f t="shared" ref="R193:R256" si="132">C193</f>
        <v>43740</v>
      </c>
      <c r="S193" s="1">
        <f t="shared" si="111"/>
        <v>44074</v>
      </c>
    </row>
    <row r="194" spans="1:20" ht="20.100000000000001" hidden="1" customHeight="1" x14ac:dyDescent="0.3">
      <c r="A194" s="21" t="str">
        <f>+#REF!</f>
        <v xml:space="preserve">EXCAVACION Y RELLENOS </v>
      </c>
      <c r="B194" s="13"/>
      <c r="C194" s="13"/>
      <c r="D194" s="13"/>
      <c r="E194" s="14"/>
      <c r="F194" s="26"/>
      <c r="G194" s="15"/>
      <c r="H194" s="16"/>
      <c r="I194" s="16"/>
      <c r="J194" s="16"/>
      <c r="K194" s="16"/>
      <c r="L194" s="16"/>
      <c r="M194" s="16"/>
      <c r="N194" s="16"/>
      <c r="O194" s="17"/>
      <c r="P194" s="18"/>
      <c r="Q194" s="19"/>
      <c r="R194" s="20"/>
      <c r="T194" s="32"/>
    </row>
    <row r="195" spans="1:20" ht="27.6" hidden="1" x14ac:dyDescent="0.3">
      <c r="A195" s="22" t="str">
        <f>+#REF!</f>
        <v>EXCAVACION DE CORTES, CANALES Y PRESTAMOS EN MATERIAL COMUN A MAQUINA INCLUYE CARGUE Y ACARREO LIBRE DE 5 KM</v>
      </c>
      <c r="B195" s="23">
        <v>43740</v>
      </c>
      <c r="C195" s="23">
        <v>43774</v>
      </c>
      <c r="D195" s="24">
        <f t="shared" si="127"/>
        <v>35</v>
      </c>
      <c r="E195" s="25">
        <f t="shared" si="128"/>
        <v>1</v>
      </c>
      <c r="F195" s="26">
        <v>35</v>
      </c>
      <c r="G195" s="26">
        <f t="shared" si="78"/>
        <v>0</v>
      </c>
      <c r="H195" s="27">
        <v>0</v>
      </c>
      <c r="I195" s="27">
        <v>6.4000000000000001E-2</v>
      </c>
      <c r="J195" s="27">
        <v>0.1138</v>
      </c>
      <c r="K195" s="27">
        <v>0.1138</v>
      </c>
      <c r="L195" s="27">
        <v>0.30940000000000001</v>
      </c>
      <c r="M195" s="27">
        <v>0.30940000000000001</v>
      </c>
      <c r="N195" s="27">
        <f>+#REF!</f>
        <v>0.30951031852921224</v>
      </c>
      <c r="O195" s="28">
        <f t="shared" si="129"/>
        <v>10.832861148522428</v>
      </c>
      <c r="P195" s="29">
        <f t="shared" si="130"/>
        <v>24.167138851477574</v>
      </c>
      <c r="Q195" s="30">
        <f t="shared" si="131"/>
        <v>10.832861148522426</v>
      </c>
      <c r="R195" s="31">
        <f t="shared" si="132"/>
        <v>43774</v>
      </c>
      <c r="S195" s="1">
        <f t="shared" si="111"/>
        <v>44074</v>
      </c>
    </row>
    <row r="196" spans="1:20" ht="20.100000000000001" hidden="1" customHeight="1" x14ac:dyDescent="0.3">
      <c r="A196" s="21" t="str">
        <f>+#REF!</f>
        <v xml:space="preserve">ESTABILIDAD </v>
      </c>
      <c r="B196" s="13"/>
      <c r="C196" s="13"/>
      <c r="D196" s="13"/>
      <c r="E196" s="14"/>
      <c r="F196" s="26"/>
      <c r="G196" s="15"/>
      <c r="H196" s="16"/>
      <c r="I196" s="16"/>
      <c r="J196" s="16"/>
      <c r="K196" s="16"/>
      <c r="L196" s="16"/>
      <c r="M196" s="16"/>
      <c r="N196" s="16"/>
      <c r="O196" s="17"/>
      <c r="P196" s="18"/>
      <c r="Q196" s="19"/>
      <c r="R196" s="20"/>
      <c r="T196" s="32"/>
    </row>
    <row r="197" spans="1:20" ht="27.6" hidden="1" x14ac:dyDescent="0.3">
      <c r="A197" s="33" t="str">
        <f>+#REF!</f>
        <v>MURO DE CONTENCION DE SUELO REFORZADO CON GEOTEXTIL (TIERRA ARMADA)</v>
      </c>
      <c r="B197" s="34">
        <v>43864</v>
      </c>
      <c r="C197" s="34">
        <v>43951</v>
      </c>
      <c r="D197" s="35">
        <v>0</v>
      </c>
      <c r="E197" s="36">
        <v>0</v>
      </c>
      <c r="F197" s="26">
        <v>0</v>
      </c>
      <c r="G197" s="35">
        <f t="shared" si="78"/>
        <v>0</v>
      </c>
      <c r="H197" s="37">
        <v>0</v>
      </c>
      <c r="I197" s="37">
        <v>0</v>
      </c>
      <c r="J197" s="37">
        <v>0</v>
      </c>
      <c r="K197" s="37">
        <v>0</v>
      </c>
      <c r="L197" s="37">
        <v>0</v>
      </c>
      <c r="M197" s="37">
        <v>0</v>
      </c>
      <c r="N197" s="37">
        <f>+#REF!</f>
        <v>0</v>
      </c>
      <c r="O197" s="38">
        <f t="shared" si="129"/>
        <v>0</v>
      </c>
      <c r="P197" s="39">
        <f t="shared" si="130"/>
        <v>0</v>
      </c>
      <c r="Q197" s="40">
        <f t="shared" si="131"/>
        <v>0</v>
      </c>
      <c r="R197" s="41"/>
      <c r="S197" s="1">
        <f t="shared" si="111"/>
        <v>44074</v>
      </c>
    </row>
    <row r="198" spans="1:20" ht="27.6" hidden="1" x14ac:dyDescent="0.3">
      <c r="A198" s="33" t="str">
        <f>+#REF!</f>
        <v>SUMINISTRO E INSTALACION DE GEOBAGS (bolsas fabricadas con Geotextil Tejido que al ser llenadas con material de sitio)</v>
      </c>
      <c r="B198" s="34">
        <v>43864</v>
      </c>
      <c r="C198" s="34">
        <v>43951</v>
      </c>
      <c r="D198" s="35">
        <v>0</v>
      </c>
      <c r="E198" s="36">
        <v>0</v>
      </c>
      <c r="F198" s="26">
        <v>0</v>
      </c>
      <c r="G198" s="35">
        <f t="shared" si="78"/>
        <v>0</v>
      </c>
      <c r="H198" s="37">
        <v>0</v>
      </c>
      <c r="I198" s="37">
        <v>0</v>
      </c>
      <c r="J198" s="37">
        <v>0</v>
      </c>
      <c r="K198" s="37">
        <v>0</v>
      </c>
      <c r="L198" s="37">
        <v>0</v>
      </c>
      <c r="M198" s="37">
        <v>0</v>
      </c>
      <c r="N198" s="37">
        <f>+#REF!</f>
        <v>0</v>
      </c>
      <c r="O198" s="38">
        <f t="shared" si="129"/>
        <v>0</v>
      </c>
      <c r="P198" s="39">
        <f t="shared" si="130"/>
        <v>0</v>
      </c>
      <c r="Q198" s="40">
        <f t="shared" si="131"/>
        <v>0</v>
      </c>
      <c r="R198" s="41"/>
      <c r="S198" s="1">
        <f t="shared" si="111"/>
        <v>44074</v>
      </c>
    </row>
    <row r="199" spans="1:20" ht="41.4" hidden="1" x14ac:dyDescent="0.3">
      <c r="A199" s="33" t="str">
        <f>+#REF!</f>
        <v>SUMINISTRO E INSTALACION DE PROTECCION DE FONDO CON SACO DE SUELO (INCLUYE LONA DE FIBRA NATURAL, CEMENTO Y MANO DE OBRA)</v>
      </c>
      <c r="B199" s="34">
        <v>43864</v>
      </c>
      <c r="C199" s="34">
        <v>43951</v>
      </c>
      <c r="D199" s="35">
        <v>0</v>
      </c>
      <c r="E199" s="36">
        <v>0</v>
      </c>
      <c r="F199" s="26">
        <v>0</v>
      </c>
      <c r="G199" s="35">
        <f t="shared" si="78"/>
        <v>0</v>
      </c>
      <c r="H199" s="37">
        <v>0</v>
      </c>
      <c r="I199" s="37">
        <v>0</v>
      </c>
      <c r="J199" s="37">
        <v>0</v>
      </c>
      <c r="K199" s="37">
        <v>0</v>
      </c>
      <c r="L199" s="37">
        <v>0</v>
      </c>
      <c r="M199" s="37">
        <v>0</v>
      </c>
      <c r="N199" s="37">
        <f>+#REF!</f>
        <v>0</v>
      </c>
      <c r="O199" s="38">
        <f t="shared" si="129"/>
        <v>0</v>
      </c>
      <c r="P199" s="39">
        <f t="shared" si="130"/>
        <v>0</v>
      </c>
      <c r="Q199" s="40">
        <f t="shared" si="131"/>
        <v>0</v>
      </c>
      <c r="R199" s="41"/>
      <c r="S199" s="1">
        <f t="shared" si="111"/>
        <v>44074</v>
      </c>
    </row>
    <row r="200" spans="1:20" ht="27.6" hidden="1" x14ac:dyDescent="0.3">
      <c r="A200" s="22" t="str">
        <f>+#REF!</f>
        <v xml:space="preserve">EMPRADIZACION DE TALUDES CON BLOQUES DE CESPED SEGUN NORMA INVIAS </v>
      </c>
      <c r="B200" s="23">
        <v>44074</v>
      </c>
      <c r="C200" s="23">
        <v>44109</v>
      </c>
      <c r="D200" s="24">
        <f t="shared" si="127"/>
        <v>36</v>
      </c>
      <c r="E200" s="25">
        <f t="shared" si="128"/>
        <v>0</v>
      </c>
      <c r="F200" s="26">
        <f t="shared" si="121"/>
        <v>0</v>
      </c>
      <c r="G200" s="26">
        <f t="shared" si="78"/>
        <v>36</v>
      </c>
      <c r="H200" s="27">
        <v>0</v>
      </c>
      <c r="I200" s="27">
        <v>0</v>
      </c>
      <c r="J200" s="27">
        <v>0</v>
      </c>
      <c r="K200" s="27">
        <v>0</v>
      </c>
      <c r="L200" s="27">
        <v>0</v>
      </c>
      <c r="M200" s="27">
        <v>0</v>
      </c>
      <c r="N200" s="27">
        <f>+#REF!</f>
        <v>0</v>
      </c>
      <c r="O200" s="28">
        <f t="shared" si="129"/>
        <v>0</v>
      </c>
      <c r="P200" s="29">
        <f t="shared" si="130"/>
        <v>36</v>
      </c>
      <c r="Q200" s="30">
        <f t="shared" si="131"/>
        <v>0</v>
      </c>
      <c r="R200" s="31">
        <f t="shared" si="132"/>
        <v>44109</v>
      </c>
      <c r="S200" s="1">
        <f t="shared" si="111"/>
        <v>44074</v>
      </c>
    </row>
    <row r="201" spans="1:20" ht="41.4" hidden="1" x14ac:dyDescent="0.3">
      <c r="A201" s="22" t="str">
        <f>+#REF!</f>
        <v>CONSTRUCCION DE FILTROS A CUALQUIER PROFUNDIDAD, CON MATERIAL  FILTRANTE  SEGUN NORMA INVIAS, SIN EXCAVACION, INCLUYE GEOTEXTIL NT 2000</v>
      </c>
      <c r="B201" s="23">
        <v>44032</v>
      </c>
      <c r="C201" s="23">
        <v>44109</v>
      </c>
      <c r="D201" s="24">
        <f t="shared" si="127"/>
        <v>78</v>
      </c>
      <c r="E201" s="25">
        <f t="shared" si="128"/>
        <v>0.53846153846153844</v>
      </c>
      <c r="F201" s="26">
        <f t="shared" si="121"/>
        <v>42</v>
      </c>
      <c r="G201" s="26">
        <f>+D201-F201</f>
        <v>36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f>+#REF!</f>
        <v>0</v>
      </c>
      <c r="O201" s="28">
        <f t="shared" si="129"/>
        <v>0</v>
      </c>
      <c r="P201" s="29">
        <f t="shared" si="130"/>
        <v>78</v>
      </c>
      <c r="Q201" s="30">
        <f t="shared" si="131"/>
        <v>0</v>
      </c>
      <c r="R201" s="31">
        <f t="shared" si="132"/>
        <v>44109</v>
      </c>
      <c r="S201" s="1">
        <f t="shared" si="111"/>
        <v>44074</v>
      </c>
    </row>
    <row r="202" spans="1:20" ht="27.6" hidden="1" x14ac:dyDescent="0.3">
      <c r="A202" s="22" t="str">
        <f>+#REF!</f>
        <v>PROTECCIÓN DE QUEBRADA CON COLCHONETA RENO E=30 CM, PROTEGIDA CON PVC</v>
      </c>
      <c r="B202" s="23">
        <v>44018</v>
      </c>
      <c r="C202" s="23">
        <v>44109</v>
      </c>
      <c r="D202" s="24">
        <f t="shared" si="127"/>
        <v>92</v>
      </c>
      <c r="E202" s="25">
        <f t="shared" si="128"/>
        <v>0.60869565217391308</v>
      </c>
      <c r="F202" s="26">
        <f t="shared" si="121"/>
        <v>56</v>
      </c>
      <c r="G202" s="26">
        <f t="shared" si="78"/>
        <v>36</v>
      </c>
      <c r="H202" s="27">
        <v>0</v>
      </c>
      <c r="I202" s="27">
        <v>0</v>
      </c>
      <c r="J202" s="27">
        <v>0</v>
      </c>
      <c r="K202" s="27">
        <v>0</v>
      </c>
      <c r="L202" s="27">
        <v>0.12470000000000001</v>
      </c>
      <c r="M202" s="27">
        <v>0.34129999999999999</v>
      </c>
      <c r="N202" s="27">
        <f>+#REF!</f>
        <v>0.56122957974809828</v>
      </c>
      <c r="O202" s="28">
        <f t="shared" si="129"/>
        <v>51.633121336825042</v>
      </c>
      <c r="P202" s="29">
        <f t="shared" si="130"/>
        <v>40.366878663174958</v>
      </c>
      <c r="Q202" s="30">
        <f t="shared" si="131"/>
        <v>51.633121336825042</v>
      </c>
      <c r="R202" s="31">
        <f t="shared" si="132"/>
        <v>44109</v>
      </c>
      <c r="S202" s="1">
        <f t="shared" si="111"/>
        <v>44074</v>
      </c>
    </row>
    <row r="203" spans="1:20" ht="27.6" hidden="1" x14ac:dyDescent="0.3">
      <c r="A203" s="22" t="str">
        <f>+#REF!</f>
        <v>MURO DE CONTENCIÓN EN MATERIAL DE LA EXCAVACIÓN, CONFINADO CON SACOS DE SUELO</v>
      </c>
      <c r="B203" s="23">
        <v>44032</v>
      </c>
      <c r="C203" s="23">
        <v>44109</v>
      </c>
      <c r="D203" s="24">
        <f t="shared" si="127"/>
        <v>78</v>
      </c>
      <c r="E203" s="25">
        <f t="shared" si="128"/>
        <v>0.53846153846153844</v>
      </c>
      <c r="F203" s="26">
        <f t="shared" si="121"/>
        <v>42</v>
      </c>
      <c r="G203" s="26">
        <f t="shared" si="78"/>
        <v>36</v>
      </c>
      <c r="H203" s="27">
        <v>0</v>
      </c>
      <c r="I203" s="27">
        <v>0</v>
      </c>
      <c r="J203" s="27">
        <v>0</v>
      </c>
      <c r="K203" s="27">
        <v>0.1807</v>
      </c>
      <c r="L203" s="27">
        <v>0.1807</v>
      </c>
      <c r="M203" s="27">
        <v>0.1807</v>
      </c>
      <c r="N203" s="27">
        <f>+#REF!</f>
        <v>0.49942764084324204</v>
      </c>
      <c r="O203" s="28">
        <f t="shared" si="129"/>
        <v>38.955355985772876</v>
      </c>
      <c r="P203" s="29">
        <f t="shared" si="130"/>
        <v>39.044644014227124</v>
      </c>
      <c r="Q203" s="30">
        <f t="shared" si="131"/>
        <v>38.955355985772876</v>
      </c>
      <c r="R203" s="31">
        <f t="shared" si="132"/>
        <v>44109</v>
      </c>
      <c r="S203" s="1">
        <f t="shared" si="111"/>
        <v>44074</v>
      </c>
    </row>
    <row r="204" spans="1:20" ht="27.6" hidden="1" x14ac:dyDescent="0.3">
      <c r="A204" s="22" t="str">
        <f>+#REF!</f>
        <v>MEJORAMIENTO DE PISO CON RAJÓN PARA AUMENTAR SOPORTE DE LA PROTECCIÓN DEL CAUCE</v>
      </c>
      <c r="B204" s="23">
        <v>43864</v>
      </c>
      <c r="C204" s="23">
        <v>43951</v>
      </c>
      <c r="D204" s="24">
        <f t="shared" si="127"/>
        <v>88</v>
      </c>
      <c r="E204" s="25">
        <f t="shared" si="128"/>
        <v>1</v>
      </c>
      <c r="F204" s="26">
        <v>88</v>
      </c>
      <c r="G204" s="26">
        <f t="shared" si="78"/>
        <v>0</v>
      </c>
      <c r="H204" s="27">
        <v>0</v>
      </c>
      <c r="I204" s="27">
        <v>0</v>
      </c>
      <c r="J204" s="27">
        <v>0</v>
      </c>
      <c r="K204" s="27">
        <v>1</v>
      </c>
      <c r="L204" s="27">
        <v>1</v>
      </c>
      <c r="M204" s="27">
        <v>1</v>
      </c>
      <c r="N204" s="27">
        <f>+#REF!</f>
        <v>1</v>
      </c>
      <c r="O204" s="28">
        <f t="shared" si="129"/>
        <v>88</v>
      </c>
      <c r="P204" s="29">
        <f t="shared" si="130"/>
        <v>0</v>
      </c>
      <c r="Q204" s="30">
        <f t="shared" si="131"/>
        <v>88</v>
      </c>
      <c r="R204" s="31">
        <f t="shared" si="132"/>
        <v>43951</v>
      </c>
      <c r="S204" s="1">
        <f t="shared" si="111"/>
        <v>44074</v>
      </c>
    </row>
    <row r="205" spans="1:20" ht="20.100000000000001" customHeight="1" x14ac:dyDescent="0.3">
      <c r="A205" s="64" t="str">
        <f>+#REF!</f>
        <v xml:space="preserve">INSTALACIONES ELÉCTRICAS </v>
      </c>
      <c r="B205" s="56"/>
      <c r="C205" s="56"/>
      <c r="D205" s="56"/>
      <c r="E205" s="57"/>
      <c r="F205" s="58"/>
      <c r="G205" s="58"/>
      <c r="H205" s="63">
        <f t="shared" ref="H205:M205" si="133">(SUM(H207:H230))/18</f>
        <v>0</v>
      </c>
      <c r="I205" s="63">
        <f t="shared" si="133"/>
        <v>0</v>
      </c>
      <c r="J205" s="63">
        <f t="shared" si="133"/>
        <v>0</v>
      </c>
      <c r="K205" s="63">
        <f t="shared" si="133"/>
        <v>0</v>
      </c>
      <c r="L205" s="63">
        <f t="shared" si="133"/>
        <v>0</v>
      </c>
      <c r="M205" s="63">
        <f t="shared" si="133"/>
        <v>0</v>
      </c>
      <c r="N205" s="63">
        <f>(SUM(N207:N230))/18</f>
        <v>0</v>
      </c>
      <c r="O205" s="59"/>
      <c r="P205" s="60"/>
      <c r="Q205" s="61"/>
      <c r="R205" s="62"/>
      <c r="T205" s="32"/>
    </row>
    <row r="206" spans="1:20" ht="20.100000000000001" hidden="1" customHeight="1" x14ac:dyDescent="0.3">
      <c r="A206" s="21" t="str">
        <f>+#REF!</f>
        <v xml:space="preserve">SALIDAS ALUMBRADO </v>
      </c>
      <c r="B206" s="13"/>
      <c r="C206" s="13"/>
      <c r="D206" s="13"/>
      <c r="E206" s="14"/>
      <c r="F206" s="26"/>
      <c r="G206" s="15"/>
      <c r="H206" s="15"/>
      <c r="I206" s="15"/>
      <c r="J206" s="15"/>
      <c r="K206" s="15"/>
      <c r="L206" s="15"/>
      <c r="M206" s="15"/>
      <c r="N206" s="16"/>
      <c r="O206" s="17"/>
      <c r="P206" s="18"/>
      <c r="Q206" s="19"/>
      <c r="R206" s="20"/>
      <c r="T206" s="32"/>
    </row>
    <row r="207" spans="1:20" hidden="1" x14ac:dyDescent="0.3">
      <c r="A207" s="22" t="str">
        <f>+#REF!</f>
        <v>SALIDA LAMPARA TOMA PVC COMPLETA</v>
      </c>
      <c r="B207" s="23">
        <v>43913</v>
      </c>
      <c r="C207" s="23">
        <v>44049</v>
      </c>
      <c r="D207" s="24">
        <f t="shared" si="127"/>
        <v>137</v>
      </c>
      <c r="E207" s="25">
        <f t="shared" si="128"/>
        <v>1</v>
      </c>
      <c r="F207" s="26">
        <v>137</v>
      </c>
      <c r="G207" s="26">
        <f t="shared" si="78"/>
        <v>0</v>
      </c>
      <c r="H207" s="27">
        <v>0</v>
      </c>
      <c r="I207" s="27">
        <v>0</v>
      </c>
      <c r="J207" s="27">
        <v>0</v>
      </c>
      <c r="K207" s="27">
        <v>0</v>
      </c>
      <c r="L207" s="27">
        <v>0</v>
      </c>
      <c r="M207" s="27">
        <v>0</v>
      </c>
      <c r="N207" s="27">
        <f>+#REF!</f>
        <v>0</v>
      </c>
      <c r="O207" s="28">
        <f t="shared" si="129"/>
        <v>0</v>
      </c>
      <c r="P207" s="29">
        <f t="shared" si="130"/>
        <v>137</v>
      </c>
      <c r="Q207" s="30">
        <f t="shared" si="131"/>
        <v>0</v>
      </c>
      <c r="R207" s="31">
        <f t="shared" si="132"/>
        <v>44049</v>
      </c>
      <c r="S207" s="1">
        <f t="shared" si="111"/>
        <v>44074</v>
      </c>
    </row>
    <row r="208" spans="1:20" ht="20.100000000000001" hidden="1" customHeight="1" x14ac:dyDescent="0.3">
      <c r="A208" s="21" t="str">
        <f>+#REF!</f>
        <v>SALIDA TOMAS</v>
      </c>
      <c r="B208" s="13"/>
      <c r="C208" s="13"/>
      <c r="D208" s="13"/>
      <c r="E208" s="14"/>
      <c r="F208" s="26"/>
      <c r="G208" s="15"/>
      <c r="H208" s="16"/>
      <c r="I208" s="16"/>
      <c r="J208" s="16"/>
      <c r="K208" s="16"/>
      <c r="L208" s="16"/>
      <c r="M208" s="16"/>
      <c r="N208" s="16"/>
      <c r="O208" s="17"/>
      <c r="P208" s="18"/>
      <c r="Q208" s="19"/>
      <c r="R208" s="20"/>
      <c r="T208" s="32"/>
    </row>
    <row r="209" spans="1:20" hidden="1" x14ac:dyDescent="0.3">
      <c r="A209" s="22" t="str">
        <f>+#REF!</f>
        <v xml:space="preserve">SALIDA TOMACORRIENTE TRIFASICA </v>
      </c>
      <c r="B209" s="23">
        <v>43913</v>
      </c>
      <c r="C209" s="23">
        <v>44049</v>
      </c>
      <c r="D209" s="24">
        <f t="shared" si="127"/>
        <v>137</v>
      </c>
      <c r="E209" s="25">
        <f t="shared" si="128"/>
        <v>1</v>
      </c>
      <c r="F209" s="26">
        <v>137</v>
      </c>
      <c r="G209" s="26">
        <f t="shared" si="78"/>
        <v>0</v>
      </c>
      <c r="H209" s="27">
        <v>0</v>
      </c>
      <c r="I209" s="27">
        <v>0</v>
      </c>
      <c r="J209" s="27">
        <v>0</v>
      </c>
      <c r="K209" s="27">
        <v>0</v>
      </c>
      <c r="L209" s="27">
        <v>0</v>
      </c>
      <c r="M209" s="27">
        <v>0</v>
      </c>
      <c r="N209" s="27">
        <f>+#REF!</f>
        <v>0</v>
      </c>
      <c r="O209" s="28">
        <f t="shared" si="129"/>
        <v>0</v>
      </c>
      <c r="P209" s="29">
        <f t="shared" si="130"/>
        <v>137</v>
      </c>
      <c r="Q209" s="30">
        <f t="shared" si="131"/>
        <v>0</v>
      </c>
      <c r="R209" s="31">
        <f t="shared" si="132"/>
        <v>44049</v>
      </c>
      <c r="S209" s="1">
        <f t="shared" si="111"/>
        <v>44074</v>
      </c>
    </row>
    <row r="210" spans="1:20" ht="20.100000000000001" hidden="1" customHeight="1" x14ac:dyDescent="0.3">
      <c r="A210" s="21" t="str">
        <f>+#REF!</f>
        <v>TABLEROS, ARMARIOS Y CAJAS METALICAS</v>
      </c>
      <c r="B210" s="13"/>
      <c r="C210" s="13"/>
      <c r="D210" s="13"/>
      <c r="E210" s="14"/>
      <c r="F210" s="26"/>
      <c r="G210" s="15"/>
      <c r="H210" s="16"/>
      <c r="I210" s="16"/>
      <c r="J210" s="16"/>
      <c r="K210" s="16"/>
      <c r="L210" s="16"/>
      <c r="M210" s="16"/>
      <c r="N210" s="16"/>
      <c r="O210" s="17"/>
      <c r="P210" s="18"/>
      <c r="Q210" s="19"/>
      <c r="R210" s="20"/>
      <c r="T210" s="32"/>
    </row>
    <row r="211" spans="1:20" hidden="1" x14ac:dyDescent="0.3">
      <c r="A211" s="22" t="str">
        <f>+#REF!</f>
        <v xml:space="preserve">TABLERO TRIFASICO DE 12 CTOS CON ESPACIO PARA TOTALIZADOR </v>
      </c>
      <c r="B211" s="23">
        <v>43913</v>
      </c>
      <c r="C211" s="23">
        <v>43926</v>
      </c>
      <c r="D211" s="24">
        <f t="shared" si="127"/>
        <v>14</v>
      </c>
      <c r="E211" s="25">
        <f t="shared" si="128"/>
        <v>1</v>
      </c>
      <c r="F211" s="26">
        <v>14</v>
      </c>
      <c r="G211" s="26">
        <f t="shared" ref="G211:G274" si="134">+D211-F211</f>
        <v>0</v>
      </c>
      <c r="H211" s="27">
        <v>0</v>
      </c>
      <c r="I211" s="27">
        <v>0</v>
      </c>
      <c r="J211" s="27">
        <v>0</v>
      </c>
      <c r="K211" s="27">
        <v>0</v>
      </c>
      <c r="L211" s="27">
        <v>0</v>
      </c>
      <c r="M211" s="27">
        <v>0</v>
      </c>
      <c r="N211" s="27">
        <f>+#REF!</f>
        <v>0</v>
      </c>
      <c r="O211" s="28">
        <f t="shared" si="129"/>
        <v>0</v>
      </c>
      <c r="P211" s="29">
        <f t="shared" si="130"/>
        <v>14</v>
      </c>
      <c r="Q211" s="30">
        <f t="shared" si="131"/>
        <v>0</v>
      </c>
      <c r="R211" s="31">
        <f t="shared" si="132"/>
        <v>43926</v>
      </c>
      <c r="S211" s="1">
        <f t="shared" si="111"/>
        <v>44074</v>
      </c>
    </row>
    <row r="212" spans="1:20" ht="20.100000000000001" hidden="1" customHeight="1" x14ac:dyDescent="0.3">
      <c r="A212" s="21" t="str">
        <f>+#REF!</f>
        <v>PROTECCIONES</v>
      </c>
      <c r="B212" s="13"/>
      <c r="C212" s="13"/>
      <c r="D212" s="13"/>
      <c r="E212" s="14"/>
      <c r="F212" s="26"/>
      <c r="G212" s="15"/>
      <c r="H212" s="16"/>
      <c r="I212" s="16"/>
      <c r="J212" s="16"/>
      <c r="K212" s="16"/>
      <c r="L212" s="16"/>
      <c r="M212" s="16"/>
      <c r="N212" s="16"/>
      <c r="O212" s="17"/>
      <c r="P212" s="18"/>
      <c r="Q212" s="19"/>
      <c r="R212" s="20"/>
      <c r="T212" s="32"/>
    </row>
    <row r="213" spans="1:20" hidden="1" x14ac:dyDescent="0.3">
      <c r="A213" s="22" t="str">
        <f>+#REF!</f>
        <v>BREAKER 1X20 AMP ENCHUFABLE</v>
      </c>
      <c r="B213" s="23">
        <v>43913</v>
      </c>
      <c r="C213" s="23">
        <v>44049</v>
      </c>
      <c r="D213" s="24">
        <f t="shared" si="127"/>
        <v>137</v>
      </c>
      <c r="E213" s="25">
        <f t="shared" si="128"/>
        <v>1</v>
      </c>
      <c r="F213" s="26">
        <v>137</v>
      </c>
      <c r="G213" s="26">
        <f t="shared" si="134"/>
        <v>0</v>
      </c>
      <c r="H213" s="27">
        <v>0</v>
      </c>
      <c r="I213" s="27">
        <v>0</v>
      </c>
      <c r="J213" s="27">
        <v>0</v>
      </c>
      <c r="K213" s="27">
        <v>0</v>
      </c>
      <c r="L213" s="27">
        <v>0</v>
      </c>
      <c r="M213" s="27">
        <v>0</v>
      </c>
      <c r="N213" s="27">
        <f>+#REF!</f>
        <v>0</v>
      </c>
      <c r="O213" s="28">
        <f t="shared" si="129"/>
        <v>0</v>
      </c>
      <c r="P213" s="29">
        <f t="shared" si="130"/>
        <v>137</v>
      </c>
      <c r="Q213" s="30">
        <f t="shared" si="131"/>
        <v>0</v>
      </c>
      <c r="R213" s="31">
        <f t="shared" si="132"/>
        <v>44049</v>
      </c>
      <c r="S213" s="1">
        <f t="shared" si="111"/>
        <v>44074</v>
      </c>
    </row>
    <row r="214" spans="1:20" hidden="1" x14ac:dyDescent="0.3">
      <c r="A214" s="22" t="str">
        <f>+#REF!</f>
        <v>BREAKER 2X30 AMP ENCHUFABLE</v>
      </c>
      <c r="B214" s="23">
        <v>43913</v>
      </c>
      <c r="C214" s="23">
        <v>44049</v>
      </c>
      <c r="D214" s="24">
        <f t="shared" si="127"/>
        <v>137</v>
      </c>
      <c r="E214" s="25">
        <f t="shared" si="128"/>
        <v>1</v>
      </c>
      <c r="F214" s="26">
        <v>137</v>
      </c>
      <c r="G214" s="26">
        <f t="shared" si="134"/>
        <v>0</v>
      </c>
      <c r="H214" s="27">
        <v>0</v>
      </c>
      <c r="I214" s="27">
        <v>0</v>
      </c>
      <c r="J214" s="27">
        <v>0</v>
      </c>
      <c r="K214" s="27">
        <v>0</v>
      </c>
      <c r="L214" s="27">
        <v>0</v>
      </c>
      <c r="M214" s="27">
        <v>0</v>
      </c>
      <c r="N214" s="27">
        <f>+#REF!</f>
        <v>0</v>
      </c>
      <c r="O214" s="28">
        <f t="shared" si="129"/>
        <v>0</v>
      </c>
      <c r="P214" s="29">
        <f t="shared" si="130"/>
        <v>137</v>
      </c>
      <c r="Q214" s="30">
        <f t="shared" si="131"/>
        <v>0</v>
      </c>
      <c r="R214" s="31">
        <f t="shared" si="132"/>
        <v>44049</v>
      </c>
      <c r="S214" s="1">
        <f t="shared" si="111"/>
        <v>44074</v>
      </c>
    </row>
    <row r="215" spans="1:20" hidden="1" x14ac:dyDescent="0.3">
      <c r="A215" s="22" t="str">
        <f>+#REF!</f>
        <v>BREAKER 3X50 AMP ENCHUFABLE</v>
      </c>
      <c r="B215" s="23">
        <v>43913</v>
      </c>
      <c r="C215" s="23">
        <v>44049</v>
      </c>
      <c r="D215" s="24">
        <f t="shared" si="127"/>
        <v>137</v>
      </c>
      <c r="E215" s="25">
        <f t="shared" si="128"/>
        <v>1</v>
      </c>
      <c r="F215" s="26">
        <v>137</v>
      </c>
      <c r="G215" s="26">
        <f t="shared" si="134"/>
        <v>0</v>
      </c>
      <c r="H215" s="27">
        <v>0</v>
      </c>
      <c r="I215" s="27">
        <v>0</v>
      </c>
      <c r="J215" s="27">
        <v>0</v>
      </c>
      <c r="K215" s="27">
        <v>0</v>
      </c>
      <c r="L215" s="27">
        <v>0</v>
      </c>
      <c r="M215" s="27">
        <v>0</v>
      </c>
      <c r="N215" s="27">
        <f>+#REF!</f>
        <v>0</v>
      </c>
      <c r="O215" s="28">
        <f t="shared" si="129"/>
        <v>0</v>
      </c>
      <c r="P215" s="29">
        <f t="shared" si="130"/>
        <v>137</v>
      </c>
      <c r="Q215" s="30">
        <f t="shared" si="131"/>
        <v>0</v>
      </c>
      <c r="R215" s="31">
        <f t="shared" si="132"/>
        <v>44049</v>
      </c>
      <c r="S215" s="1">
        <f t="shared" si="111"/>
        <v>44074</v>
      </c>
    </row>
    <row r="216" spans="1:20" hidden="1" x14ac:dyDescent="0.3">
      <c r="A216" s="22" t="str">
        <f>+#REF!</f>
        <v>BREAKER 3X63 AMP ENCHUFABLE</v>
      </c>
      <c r="B216" s="23">
        <v>43913</v>
      </c>
      <c r="C216" s="23">
        <v>44049</v>
      </c>
      <c r="D216" s="24">
        <f t="shared" si="127"/>
        <v>137</v>
      </c>
      <c r="E216" s="25">
        <f t="shared" si="128"/>
        <v>1</v>
      </c>
      <c r="F216" s="26">
        <v>137</v>
      </c>
      <c r="G216" s="26">
        <f t="shared" si="134"/>
        <v>0</v>
      </c>
      <c r="H216" s="27">
        <v>0</v>
      </c>
      <c r="I216" s="27">
        <v>0</v>
      </c>
      <c r="J216" s="27">
        <v>0</v>
      </c>
      <c r="K216" s="27">
        <v>0</v>
      </c>
      <c r="L216" s="27">
        <v>0</v>
      </c>
      <c r="M216" s="27">
        <v>0</v>
      </c>
      <c r="N216" s="27">
        <f>+#REF!</f>
        <v>0</v>
      </c>
      <c r="O216" s="28">
        <f t="shared" si="129"/>
        <v>0</v>
      </c>
      <c r="P216" s="29">
        <f t="shared" si="130"/>
        <v>137</v>
      </c>
      <c r="Q216" s="30">
        <f t="shared" si="131"/>
        <v>0</v>
      </c>
      <c r="R216" s="31">
        <f t="shared" si="132"/>
        <v>44049</v>
      </c>
      <c r="S216" s="1">
        <f t="shared" si="111"/>
        <v>44074</v>
      </c>
    </row>
    <row r="217" spans="1:20" hidden="1" x14ac:dyDescent="0.3">
      <c r="A217" s="22" t="str">
        <f>+#REF!</f>
        <v>BREAKER 3X80 AMP TOTALIZADOR</v>
      </c>
      <c r="B217" s="23">
        <v>43913</v>
      </c>
      <c r="C217" s="23">
        <v>44049</v>
      </c>
      <c r="D217" s="24">
        <f t="shared" si="127"/>
        <v>137</v>
      </c>
      <c r="E217" s="25">
        <f t="shared" si="128"/>
        <v>1</v>
      </c>
      <c r="F217" s="26">
        <v>137</v>
      </c>
      <c r="G217" s="26">
        <f t="shared" si="134"/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f>+#REF!</f>
        <v>0</v>
      </c>
      <c r="O217" s="28">
        <f t="shared" si="129"/>
        <v>0</v>
      </c>
      <c r="P217" s="29">
        <f t="shared" si="130"/>
        <v>137</v>
      </c>
      <c r="Q217" s="30">
        <f t="shared" si="131"/>
        <v>0</v>
      </c>
      <c r="R217" s="31">
        <f t="shared" si="132"/>
        <v>44049</v>
      </c>
      <c r="S217" s="1">
        <f t="shared" si="111"/>
        <v>44074</v>
      </c>
    </row>
    <row r="218" spans="1:20" ht="20.100000000000001" hidden="1" customHeight="1" x14ac:dyDescent="0.3">
      <c r="A218" s="21" t="str">
        <f>+#REF!</f>
        <v>OBRAS CIVILES</v>
      </c>
      <c r="B218" s="13"/>
      <c r="C218" s="13"/>
      <c r="D218" s="13"/>
      <c r="E218" s="14"/>
      <c r="F218" s="26"/>
      <c r="G218" s="15"/>
      <c r="H218" s="16"/>
      <c r="I218" s="16"/>
      <c r="J218" s="16"/>
      <c r="K218" s="16"/>
      <c r="L218" s="16"/>
      <c r="M218" s="16"/>
      <c r="N218" s="16"/>
      <c r="O218" s="17"/>
      <c r="P218" s="18"/>
      <c r="Q218" s="19"/>
      <c r="R218" s="20"/>
      <c r="T218" s="32"/>
    </row>
    <row r="219" spans="1:20" hidden="1" x14ac:dyDescent="0.3">
      <c r="A219" s="22" t="str">
        <f>+#REF!</f>
        <v>CANALIZACION 3 DUCTOS PVC TIPO PESDADO DE 2"</v>
      </c>
      <c r="B219" s="23">
        <v>43934</v>
      </c>
      <c r="C219" s="23">
        <v>44049</v>
      </c>
      <c r="D219" s="24">
        <f t="shared" si="127"/>
        <v>116</v>
      </c>
      <c r="E219" s="25">
        <f t="shared" si="128"/>
        <v>1</v>
      </c>
      <c r="F219" s="26">
        <v>116</v>
      </c>
      <c r="G219" s="26">
        <f t="shared" si="134"/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f>+#REF!</f>
        <v>0</v>
      </c>
      <c r="O219" s="28">
        <f t="shared" si="129"/>
        <v>0</v>
      </c>
      <c r="P219" s="29">
        <f t="shared" si="130"/>
        <v>116</v>
      </c>
      <c r="Q219" s="30">
        <f t="shared" si="131"/>
        <v>0</v>
      </c>
      <c r="R219" s="31">
        <f t="shared" si="132"/>
        <v>44049</v>
      </c>
      <c r="S219" s="1">
        <f t="shared" si="111"/>
        <v>44074</v>
      </c>
    </row>
    <row r="220" spans="1:20" hidden="1" x14ac:dyDescent="0.3">
      <c r="A220" s="22" t="str">
        <f>+#REF!</f>
        <v>SUMINISTRO E INSTALACIÓN DE TUBERÍA PVC CONDUIT 3/4"</v>
      </c>
      <c r="B220" s="23">
        <v>43934</v>
      </c>
      <c r="C220" s="23">
        <v>44049</v>
      </c>
      <c r="D220" s="24">
        <f t="shared" si="127"/>
        <v>116</v>
      </c>
      <c r="E220" s="25">
        <f t="shared" si="128"/>
        <v>1</v>
      </c>
      <c r="F220" s="26">
        <v>116</v>
      </c>
      <c r="G220" s="26">
        <f t="shared" si="134"/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f>+#REF!</f>
        <v>0</v>
      </c>
      <c r="O220" s="28">
        <f t="shared" si="129"/>
        <v>0</v>
      </c>
      <c r="P220" s="29">
        <f t="shared" si="130"/>
        <v>116</v>
      </c>
      <c r="Q220" s="30">
        <f t="shared" si="131"/>
        <v>0</v>
      </c>
      <c r="R220" s="31">
        <f t="shared" si="132"/>
        <v>44049</v>
      </c>
      <c r="S220" s="1">
        <f t="shared" si="111"/>
        <v>44074</v>
      </c>
    </row>
    <row r="221" spans="1:20" ht="27.6" hidden="1" x14ac:dyDescent="0.3">
      <c r="A221" s="22" t="str">
        <f>+#REF!</f>
        <v>CAJA DE INSPECCION PARA CANALIZACION  CS 276NORMA (INCLYE BASE,MUROS,PAÑETES MARCO Y TAPA)</v>
      </c>
      <c r="B221" s="23">
        <v>43934</v>
      </c>
      <c r="C221" s="23">
        <v>44049</v>
      </c>
      <c r="D221" s="24">
        <f t="shared" si="127"/>
        <v>116</v>
      </c>
      <c r="E221" s="25">
        <f t="shared" si="128"/>
        <v>1</v>
      </c>
      <c r="F221" s="26">
        <v>116</v>
      </c>
      <c r="G221" s="26">
        <f t="shared" si="134"/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f>+#REF!</f>
        <v>0</v>
      </c>
      <c r="O221" s="28">
        <f t="shared" si="129"/>
        <v>0</v>
      </c>
      <c r="P221" s="29">
        <f t="shared" si="130"/>
        <v>116</v>
      </c>
      <c r="Q221" s="30">
        <f t="shared" si="131"/>
        <v>0</v>
      </c>
      <c r="R221" s="31">
        <f t="shared" si="132"/>
        <v>44049</v>
      </c>
      <c r="S221" s="1">
        <f t="shared" si="111"/>
        <v>44074</v>
      </c>
    </row>
    <row r="222" spans="1:20" hidden="1" x14ac:dyDescent="0.3">
      <c r="A222" s="22" t="str">
        <f>+#REF!</f>
        <v>TUBO EMT 1/2 PULG</v>
      </c>
      <c r="B222" s="23">
        <v>43934</v>
      </c>
      <c r="C222" s="23">
        <v>44049</v>
      </c>
      <c r="D222" s="24">
        <f t="shared" si="127"/>
        <v>116</v>
      </c>
      <c r="E222" s="25">
        <f t="shared" si="128"/>
        <v>1</v>
      </c>
      <c r="F222" s="26">
        <v>116</v>
      </c>
      <c r="G222" s="26">
        <f t="shared" si="134"/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f>+#REF!</f>
        <v>0</v>
      </c>
      <c r="O222" s="28">
        <f t="shared" si="129"/>
        <v>0</v>
      </c>
      <c r="P222" s="29">
        <f t="shared" si="130"/>
        <v>116</v>
      </c>
      <c r="Q222" s="30">
        <f t="shared" si="131"/>
        <v>0</v>
      </c>
      <c r="R222" s="31">
        <f t="shared" si="132"/>
        <v>44049</v>
      </c>
      <c r="S222" s="1">
        <f t="shared" si="111"/>
        <v>44074</v>
      </c>
    </row>
    <row r="223" spans="1:20" hidden="1" x14ac:dyDescent="0.3">
      <c r="A223" s="22" t="str">
        <f>+#REF!</f>
        <v>TUBO EMT 3/4 PULG</v>
      </c>
      <c r="B223" s="23">
        <v>43934</v>
      </c>
      <c r="C223" s="23">
        <v>44049</v>
      </c>
      <c r="D223" s="24">
        <f t="shared" si="127"/>
        <v>116</v>
      </c>
      <c r="E223" s="25">
        <f t="shared" si="128"/>
        <v>1</v>
      </c>
      <c r="F223" s="26">
        <v>116</v>
      </c>
      <c r="G223" s="26">
        <f t="shared" si="134"/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f>+#REF!</f>
        <v>0</v>
      </c>
      <c r="O223" s="28">
        <f t="shared" si="129"/>
        <v>0</v>
      </c>
      <c r="P223" s="29">
        <f t="shared" si="130"/>
        <v>116</v>
      </c>
      <c r="Q223" s="30">
        <f t="shared" si="131"/>
        <v>0</v>
      </c>
      <c r="R223" s="31">
        <f t="shared" si="132"/>
        <v>44049</v>
      </c>
      <c r="S223" s="1">
        <f t="shared" si="111"/>
        <v>44074</v>
      </c>
    </row>
    <row r="224" spans="1:20" hidden="1" x14ac:dyDescent="0.3">
      <c r="A224" s="22" t="str">
        <f>+#REF!</f>
        <v>TUBO PVC 2 PULG</v>
      </c>
      <c r="B224" s="23">
        <v>43934</v>
      </c>
      <c r="C224" s="23">
        <v>44049</v>
      </c>
      <c r="D224" s="24">
        <f t="shared" si="127"/>
        <v>116</v>
      </c>
      <c r="E224" s="25">
        <f t="shared" si="128"/>
        <v>1</v>
      </c>
      <c r="F224" s="26">
        <v>116</v>
      </c>
      <c r="G224" s="26">
        <f t="shared" si="134"/>
        <v>0</v>
      </c>
      <c r="H224" s="27">
        <v>0</v>
      </c>
      <c r="I224" s="27">
        <v>0</v>
      </c>
      <c r="J224" s="27">
        <v>0</v>
      </c>
      <c r="K224" s="27">
        <v>0</v>
      </c>
      <c r="L224" s="27">
        <v>0</v>
      </c>
      <c r="M224" s="27">
        <v>0</v>
      </c>
      <c r="N224" s="27">
        <f>+#REF!</f>
        <v>0</v>
      </c>
      <c r="O224" s="28">
        <f t="shared" si="129"/>
        <v>0</v>
      </c>
      <c r="P224" s="29">
        <f t="shared" si="130"/>
        <v>116</v>
      </c>
      <c r="Q224" s="30">
        <f t="shared" si="131"/>
        <v>0</v>
      </c>
      <c r="R224" s="31">
        <f t="shared" si="132"/>
        <v>44049</v>
      </c>
      <c r="S224" s="1">
        <f t="shared" si="111"/>
        <v>44074</v>
      </c>
    </row>
    <row r="225" spans="1:20" hidden="1" x14ac:dyDescent="0.3">
      <c r="A225" s="22" t="str">
        <f>+#REF!</f>
        <v xml:space="preserve">POSTE METALICO DE 8 MTS </v>
      </c>
      <c r="B225" s="23">
        <v>43892</v>
      </c>
      <c r="C225" s="23">
        <v>43912</v>
      </c>
      <c r="D225" s="24">
        <f t="shared" si="127"/>
        <v>21</v>
      </c>
      <c r="E225" s="25">
        <f t="shared" si="128"/>
        <v>1</v>
      </c>
      <c r="F225" s="26">
        <v>21</v>
      </c>
      <c r="G225" s="26">
        <f t="shared" si="134"/>
        <v>0</v>
      </c>
      <c r="H225" s="27">
        <v>0</v>
      </c>
      <c r="I225" s="27">
        <v>0</v>
      </c>
      <c r="J225" s="27">
        <v>0</v>
      </c>
      <c r="K225" s="27">
        <v>0</v>
      </c>
      <c r="L225" s="27">
        <v>0</v>
      </c>
      <c r="M225" s="27">
        <v>0</v>
      </c>
      <c r="N225" s="27">
        <f>+#REF!</f>
        <v>0</v>
      </c>
      <c r="O225" s="28">
        <f t="shared" si="129"/>
        <v>0</v>
      </c>
      <c r="P225" s="29">
        <f t="shared" si="130"/>
        <v>21</v>
      </c>
      <c r="Q225" s="30">
        <f t="shared" si="131"/>
        <v>0</v>
      </c>
      <c r="R225" s="31">
        <f t="shared" si="132"/>
        <v>43912</v>
      </c>
      <c r="S225" s="1">
        <f t="shared" si="111"/>
        <v>44074</v>
      </c>
    </row>
    <row r="226" spans="1:20" ht="20.100000000000001" hidden="1" customHeight="1" x14ac:dyDescent="0.3">
      <c r="A226" s="21" t="str">
        <f>+#REF!</f>
        <v>ACOMETIDAS ELECTRICAS</v>
      </c>
      <c r="B226" s="13"/>
      <c r="C226" s="13"/>
      <c r="D226" s="13"/>
      <c r="E226" s="14"/>
      <c r="F226" s="26"/>
      <c r="G226" s="15"/>
      <c r="H226" s="16"/>
      <c r="I226" s="16"/>
      <c r="J226" s="16"/>
      <c r="K226" s="16"/>
      <c r="L226" s="16"/>
      <c r="M226" s="16"/>
      <c r="N226" s="16"/>
      <c r="O226" s="17"/>
      <c r="P226" s="18"/>
      <c r="Q226" s="19"/>
      <c r="R226" s="20"/>
      <c r="T226" s="32"/>
    </row>
    <row r="227" spans="1:20" ht="27.6" hidden="1" x14ac:dyDescent="0.3">
      <c r="A227" s="22" t="str">
        <f>+#REF!</f>
        <v>ACOMETIDA DESDE TRANSFORMADOR HASTA TGA en cable Cu THHN (3X4+1X4)+1X4T POR DUCTOS 1X2 pulg Galvanizado</v>
      </c>
      <c r="B227" s="23">
        <v>43892</v>
      </c>
      <c r="C227" s="23">
        <v>43912</v>
      </c>
      <c r="D227" s="24">
        <f t="shared" si="127"/>
        <v>21</v>
      </c>
      <c r="E227" s="25">
        <f t="shared" si="128"/>
        <v>1</v>
      </c>
      <c r="F227" s="26">
        <v>21</v>
      </c>
      <c r="G227" s="26">
        <f t="shared" si="134"/>
        <v>0</v>
      </c>
      <c r="H227" s="27">
        <v>0</v>
      </c>
      <c r="I227" s="27">
        <v>0</v>
      </c>
      <c r="J227" s="27">
        <v>0</v>
      </c>
      <c r="K227" s="27">
        <v>0</v>
      </c>
      <c r="L227" s="27">
        <v>0</v>
      </c>
      <c r="M227" s="27">
        <v>0</v>
      </c>
      <c r="N227" s="27">
        <f>+#REF!</f>
        <v>0</v>
      </c>
      <c r="O227" s="28">
        <f t="shared" si="129"/>
        <v>0</v>
      </c>
      <c r="P227" s="29">
        <f t="shared" si="130"/>
        <v>21</v>
      </c>
      <c r="Q227" s="30">
        <f t="shared" si="131"/>
        <v>0</v>
      </c>
      <c r="R227" s="31">
        <f t="shared" si="132"/>
        <v>43912</v>
      </c>
      <c r="S227" s="1">
        <f t="shared" si="111"/>
        <v>44074</v>
      </c>
    </row>
    <row r="228" spans="1:20" ht="27.6" hidden="1" x14ac:dyDescent="0.3">
      <c r="A228" s="22" t="str">
        <f>+#REF!</f>
        <v>ACOMETIDA DESDE CAJA INSPECCION 1 HASTA TN1 en cable Cu THHN-(3X4+1X4)+1X4T POR ZANJA</v>
      </c>
      <c r="B228" s="23">
        <v>43892</v>
      </c>
      <c r="C228" s="23">
        <v>43912</v>
      </c>
      <c r="D228" s="24">
        <f t="shared" si="127"/>
        <v>21</v>
      </c>
      <c r="E228" s="25">
        <f t="shared" si="128"/>
        <v>1</v>
      </c>
      <c r="F228" s="26">
        <v>21</v>
      </c>
      <c r="G228" s="26">
        <f t="shared" si="134"/>
        <v>0</v>
      </c>
      <c r="H228" s="27">
        <v>0</v>
      </c>
      <c r="I228" s="27">
        <v>0</v>
      </c>
      <c r="J228" s="27">
        <v>0</v>
      </c>
      <c r="K228" s="27">
        <v>0</v>
      </c>
      <c r="L228" s="27">
        <v>0</v>
      </c>
      <c r="M228" s="27">
        <v>0</v>
      </c>
      <c r="N228" s="27">
        <f>+#REF!</f>
        <v>0</v>
      </c>
      <c r="O228" s="28">
        <f t="shared" si="129"/>
        <v>0</v>
      </c>
      <c r="P228" s="29">
        <f t="shared" si="130"/>
        <v>21</v>
      </c>
      <c r="Q228" s="30">
        <f t="shared" si="131"/>
        <v>0</v>
      </c>
      <c r="R228" s="31">
        <f t="shared" si="132"/>
        <v>43912</v>
      </c>
      <c r="S228" s="1">
        <f t="shared" si="111"/>
        <v>44074</v>
      </c>
    </row>
    <row r="229" spans="1:20" ht="20.100000000000001" hidden="1" customHeight="1" x14ac:dyDescent="0.3">
      <c r="A229" s="21" t="str">
        <f>+#REF!</f>
        <v>LUMINARIAS</v>
      </c>
      <c r="B229" s="13"/>
      <c r="C229" s="13"/>
      <c r="D229" s="13"/>
      <c r="E229" s="14"/>
      <c r="F229" s="26"/>
      <c r="G229" s="15"/>
      <c r="H229" s="16"/>
      <c r="I229" s="16"/>
      <c r="J229" s="16"/>
      <c r="K229" s="16"/>
      <c r="L229" s="16"/>
      <c r="M229" s="16"/>
      <c r="N229" s="16"/>
      <c r="O229" s="17"/>
      <c r="P229" s="18"/>
      <c r="Q229" s="19"/>
      <c r="R229" s="20"/>
      <c r="T229" s="32"/>
    </row>
    <row r="230" spans="1:20" hidden="1" x14ac:dyDescent="0.3">
      <c r="A230" s="22" t="str">
        <f>+#REF!</f>
        <v>PHILIPS  SNF100 1xMHN-TD150W /4</v>
      </c>
      <c r="B230" s="23">
        <v>44039</v>
      </c>
      <c r="C230" s="23">
        <v>44049</v>
      </c>
      <c r="D230" s="24">
        <f t="shared" si="127"/>
        <v>11</v>
      </c>
      <c r="E230" s="25">
        <f t="shared" si="128"/>
        <v>1</v>
      </c>
      <c r="F230" s="26">
        <v>11</v>
      </c>
      <c r="G230" s="26">
        <f t="shared" si="134"/>
        <v>0</v>
      </c>
      <c r="H230" s="27">
        <v>0</v>
      </c>
      <c r="I230" s="27">
        <v>0</v>
      </c>
      <c r="J230" s="27">
        <v>0</v>
      </c>
      <c r="K230" s="27">
        <v>0</v>
      </c>
      <c r="L230" s="27">
        <v>0</v>
      </c>
      <c r="M230" s="27">
        <v>0</v>
      </c>
      <c r="N230" s="27">
        <f>+#REF!</f>
        <v>0</v>
      </c>
      <c r="O230" s="28">
        <f t="shared" si="129"/>
        <v>0</v>
      </c>
      <c r="P230" s="29">
        <f t="shared" si="130"/>
        <v>11</v>
      </c>
      <c r="Q230" s="30">
        <f t="shared" si="131"/>
        <v>0</v>
      </c>
      <c r="R230" s="31">
        <f t="shared" si="132"/>
        <v>44049</v>
      </c>
      <c r="S230" s="1">
        <f t="shared" si="111"/>
        <v>44074</v>
      </c>
    </row>
    <row r="231" spans="1:20" ht="20.100000000000001" customHeight="1" x14ac:dyDescent="0.3">
      <c r="A231" s="64" t="str">
        <f>+#REF!</f>
        <v>LECHO DE LODOS</v>
      </c>
      <c r="B231" s="56"/>
      <c r="C231" s="56"/>
      <c r="D231" s="56"/>
      <c r="E231" s="57"/>
      <c r="F231" s="58"/>
      <c r="G231" s="58"/>
      <c r="H231" s="63">
        <f t="shared" ref="H231:M231" si="135">(SUM(H233:H259))/22</f>
        <v>0</v>
      </c>
      <c r="I231" s="63">
        <f t="shared" si="135"/>
        <v>0</v>
      </c>
      <c r="J231" s="63">
        <f t="shared" si="135"/>
        <v>0</v>
      </c>
      <c r="K231" s="63">
        <f t="shared" si="135"/>
        <v>0</v>
      </c>
      <c r="L231" s="63">
        <f t="shared" si="135"/>
        <v>0</v>
      </c>
      <c r="M231" s="63">
        <f t="shared" si="135"/>
        <v>0</v>
      </c>
      <c r="N231" s="63">
        <f>(SUM(N233:N259))/22</f>
        <v>7.3977857752524648E-2</v>
      </c>
      <c r="O231" s="59"/>
      <c r="P231" s="60"/>
      <c r="Q231" s="61"/>
      <c r="R231" s="62"/>
      <c r="T231" s="32"/>
    </row>
    <row r="232" spans="1:20" ht="20.100000000000001" hidden="1" customHeight="1" x14ac:dyDescent="0.3">
      <c r="A232" s="21" t="str">
        <f>+#REF!</f>
        <v xml:space="preserve">PRELIMINARES </v>
      </c>
      <c r="B232" s="13"/>
      <c r="C232" s="13"/>
      <c r="D232" s="13"/>
      <c r="E232" s="14"/>
      <c r="F232" s="26"/>
      <c r="G232" s="15"/>
      <c r="H232" s="15"/>
      <c r="I232" s="15"/>
      <c r="J232" s="15"/>
      <c r="K232" s="15"/>
      <c r="L232" s="15"/>
      <c r="M232" s="15"/>
      <c r="N232" s="16"/>
      <c r="O232" s="17"/>
      <c r="P232" s="18"/>
      <c r="Q232" s="19"/>
      <c r="R232" s="20"/>
      <c r="T232" s="32"/>
    </row>
    <row r="233" spans="1:20" ht="27.6" hidden="1" x14ac:dyDescent="0.3">
      <c r="A233" s="22" t="str">
        <f>+#REF!</f>
        <v>LOCALIZACION Y REPLANTEO LOTES Y ESTRUCTURAS DE ACUEDUCTO ( CARTERAS Y PLANOS)</v>
      </c>
      <c r="B233" s="23">
        <v>43899</v>
      </c>
      <c r="C233" s="23">
        <v>43905</v>
      </c>
      <c r="D233" s="24">
        <f t="shared" si="127"/>
        <v>7</v>
      </c>
      <c r="E233" s="25">
        <f t="shared" si="128"/>
        <v>1</v>
      </c>
      <c r="F233" s="26">
        <v>7</v>
      </c>
      <c r="G233" s="26">
        <f t="shared" si="134"/>
        <v>0</v>
      </c>
      <c r="H233" s="27">
        <v>0</v>
      </c>
      <c r="I233" s="27">
        <v>0</v>
      </c>
      <c r="J233" s="27">
        <v>0</v>
      </c>
      <c r="K233" s="27">
        <v>0</v>
      </c>
      <c r="L233" s="27">
        <v>0</v>
      </c>
      <c r="M233" s="27">
        <v>0</v>
      </c>
      <c r="N233" s="27">
        <f>+#REF!</f>
        <v>0.85005903187721366</v>
      </c>
      <c r="O233" s="28">
        <f t="shared" si="129"/>
        <v>5.9504132231404956</v>
      </c>
      <c r="P233" s="29">
        <f t="shared" si="130"/>
        <v>1.0495867768595044</v>
      </c>
      <c r="Q233" s="30">
        <f t="shared" si="131"/>
        <v>5.9504132231404956</v>
      </c>
      <c r="R233" s="31">
        <f t="shared" si="132"/>
        <v>43905</v>
      </c>
      <c r="S233" s="1">
        <f t="shared" si="111"/>
        <v>44074</v>
      </c>
    </row>
    <row r="234" spans="1:20" ht="20.100000000000001" hidden="1" customHeight="1" x14ac:dyDescent="0.3">
      <c r="A234" s="21" t="str">
        <f>+#REF!</f>
        <v xml:space="preserve">EXCAVACION Y RELLENOS </v>
      </c>
      <c r="B234" s="13"/>
      <c r="C234" s="13"/>
      <c r="D234" s="13"/>
      <c r="E234" s="14"/>
      <c r="F234" s="26"/>
      <c r="G234" s="15"/>
      <c r="H234" s="16"/>
      <c r="I234" s="16"/>
      <c r="J234" s="16"/>
      <c r="K234" s="16"/>
      <c r="L234" s="16"/>
      <c r="M234" s="16"/>
      <c r="N234" s="16"/>
      <c r="O234" s="17"/>
      <c r="P234" s="18"/>
      <c r="Q234" s="19"/>
      <c r="R234" s="20"/>
      <c r="T234" s="32"/>
    </row>
    <row r="235" spans="1:20" hidden="1" x14ac:dyDescent="0.3">
      <c r="A235" s="22" t="str">
        <f>+#REF!</f>
        <v>EXCAVACION MANUAL EN MATERIAL COMUN (INCLUYE RETIRO)</v>
      </c>
      <c r="B235" s="23">
        <v>44039</v>
      </c>
      <c r="C235" s="23">
        <v>44049</v>
      </c>
      <c r="D235" s="24">
        <f t="shared" si="127"/>
        <v>11</v>
      </c>
      <c r="E235" s="25">
        <f t="shared" si="128"/>
        <v>1</v>
      </c>
      <c r="F235" s="26">
        <v>11</v>
      </c>
      <c r="G235" s="26">
        <f t="shared" si="134"/>
        <v>0</v>
      </c>
      <c r="H235" s="27">
        <v>0</v>
      </c>
      <c r="I235" s="27">
        <v>0</v>
      </c>
      <c r="J235" s="27">
        <v>0</v>
      </c>
      <c r="K235" s="27">
        <v>0</v>
      </c>
      <c r="L235" s="27">
        <v>0</v>
      </c>
      <c r="M235" s="27">
        <v>0</v>
      </c>
      <c r="N235" s="27">
        <f>+#REF!</f>
        <v>0</v>
      </c>
      <c r="O235" s="28">
        <f t="shared" si="129"/>
        <v>0</v>
      </c>
      <c r="P235" s="29">
        <f t="shared" si="130"/>
        <v>11</v>
      </c>
      <c r="Q235" s="30">
        <f t="shared" si="131"/>
        <v>0</v>
      </c>
      <c r="R235" s="31">
        <f t="shared" si="132"/>
        <v>44049</v>
      </c>
      <c r="S235" s="1">
        <f t="shared" si="111"/>
        <v>44074</v>
      </c>
    </row>
    <row r="236" spans="1:20" hidden="1" x14ac:dyDescent="0.3">
      <c r="A236" s="22" t="str">
        <f>+#REF!</f>
        <v>BASE EN MATERIAL DE AFIRMADO COMPACTADO</v>
      </c>
      <c r="B236" s="23">
        <v>44039</v>
      </c>
      <c r="C236" s="23">
        <v>44045</v>
      </c>
      <c r="D236" s="24">
        <f t="shared" si="127"/>
        <v>7</v>
      </c>
      <c r="E236" s="25">
        <f t="shared" si="128"/>
        <v>1</v>
      </c>
      <c r="F236" s="26">
        <v>7</v>
      </c>
      <c r="G236" s="26">
        <f t="shared" si="134"/>
        <v>0</v>
      </c>
      <c r="H236" s="27">
        <v>0</v>
      </c>
      <c r="I236" s="27">
        <v>0</v>
      </c>
      <c r="J236" s="27">
        <v>0</v>
      </c>
      <c r="K236" s="27">
        <v>0</v>
      </c>
      <c r="L236" s="27">
        <v>0</v>
      </c>
      <c r="M236" s="27">
        <v>0</v>
      </c>
      <c r="N236" s="27">
        <f>+#REF!</f>
        <v>0</v>
      </c>
      <c r="O236" s="28">
        <f t="shared" si="129"/>
        <v>0</v>
      </c>
      <c r="P236" s="29">
        <f t="shared" si="130"/>
        <v>7</v>
      </c>
      <c r="Q236" s="30">
        <f t="shared" si="131"/>
        <v>0</v>
      </c>
      <c r="R236" s="31">
        <f t="shared" si="132"/>
        <v>44045</v>
      </c>
      <c r="S236" s="1">
        <f t="shared" si="111"/>
        <v>44074</v>
      </c>
    </row>
    <row r="237" spans="1:20" hidden="1" x14ac:dyDescent="0.3">
      <c r="A237" s="22" t="str">
        <f>+#REF!</f>
        <v>GRAVAS PARA LECHO FILTRANTE ( 1/6" - 2")</v>
      </c>
      <c r="B237" s="23">
        <v>44071</v>
      </c>
      <c r="C237" s="23">
        <v>44108</v>
      </c>
      <c r="D237" s="24">
        <f t="shared" si="127"/>
        <v>38</v>
      </c>
      <c r="E237" s="25">
        <f t="shared" si="128"/>
        <v>1</v>
      </c>
      <c r="F237" s="26">
        <v>38</v>
      </c>
      <c r="G237" s="26">
        <f t="shared" si="134"/>
        <v>0</v>
      </c>
      <c r="H237" s="27">
        <v>0</v>
      </c>
      <c r="I237" s="27">
        <v>0</v>
      </c>
      <c r="J237" s="27">
        <v>0</v>
      </c>
      <c r="K237" s="27">
        <v>0</v>
      </c>
      <c r="L237" s="27">
        <v>0</v>
      </c>
      <c r="M237" s="27">
        <v>0</v>
      </c>
      <c r="N237" s="27">
        <f>+#REF!</f>
        <v>0</v>
      </c>
      <c r="O237" s="28">
        <f t="shared" si="129"/>
        <v>0</v>
      </c>
      <c r="P237" s="29">
        <f t="shared" si="130"/>
        <v>38</v>
      </c>
      <c r="Q237" s="30">
        <f t="shared" si="131"/>
        <v>0</v>
      </c>
      <c r="R237" s="31">
        <f t="shared" si="132"/>
        <v>44108</v>
      </c>
      <c r="S237" s="1">
        <f t="shared" ref="S237:S296" si="136">+$S$18</f>
        <v>44074</v>
      </c>
    </row>
    <row r="238" spans="1:20" hidden="1" x14ac:dyDescent="0.3">
      <c r="A238" s="22" t="str">
        <f>+#REF!</f>
        <v>RELLENO ARENA DE RIO COMPACTADO CON PLANCHA VIBRADORA</v>
      </c>
      <c r="B238" s="23">
        <v>44071</v>
      </c>
      <c r="C238" s="23">
        <v>44108</v>
      </c>
      <c r="D238" s="24">
        <f t="shared" si="127"/>
        <v>38</v>
      </c>
      <c r="E238" s="25">
        <f t="shared" si="128"/>
        <v>1</v>
      </c>
      <c r="F238" s="26">
        <v>38</v>
      </c>
      <c r="G238" s="26">
        <f t="shared" si="134"/>
        <v>0</v>
      </c>
      <c r="H238" s="27">
        <v>0</v>
      </c>
      <c r="I238" s="27">
        <v>0</v>
      </c>
      <c r="J238" s="27">
        <v>0</v>
      </c>
      <c r="K238" s="27">
        <v>0</v>
      </c>
      <c r="L238" s="27">
        <v>0</v>
      </c>
      <c r="M238" s="27">
        <v>0</v>
      </c>
      <c r="N238" s="27">
        <f>+#REF!</f>
        <v>0.77745383867832851</v>
      </c>
      <c r="O238" s="28">
        <f t="shared" si="129"/>
        <v>29.543245869776484</v>
      </c>
      <c r="P238" s="29">
        <f t="shared" si="130"/>
        <v>8.4567541302235156</v>
      </c>
      <c r="Q238" s="30">
        <f t="shared" si="131"/>
        <v>29.543245869776484</v>
      </c>
      <c r="R238" s="31">
        <f t="shared" si="132"/>
        <v>44108</v>
      </c>
      <c r="S238" s="1">
        <f t="shared" si="136"/>
        <v>44074</v>
      </c>
    </row>
    <row r="239" spans="1:20" hidden="1" x14ac:dyDescent="0.3">
      <c r="A239" s="22" t="str">
        <f>+#REF!</f>
        <v>LADRILLO TOLETE COMÚN</v>
      </c>
      <c r="B239" s="23">
        <v>44071</v>
      </c>
      <c r="C239" s="23">
        <v>44108</v>
      </c>
      <c r="D239" s="24">
        <f t="shared" si="127"/>
        <v>38</v>
      </c>
      <c r="E239" s="25">
        <f t="shared" si="128"/>
        <v>1</v>
      </c>
      <c r="F239" s="26">
        <v>38</v>
      </c>
      <c r="G239" s="26">
        <f t="shared" si="134"/>
        <v>0</v>
      </c>
      <c r="H239" s="27">
        <v>0</v>
      </c>
      <c r="I239" s="27">
        <v>0</v>
      </c>
      <c r="J239" s="27">
        <v>0</v>
      </c>
      <c r="K239" s="27">
        <v>0</v>
      </c>
      <c r="L239" s="27">
        <v>0</v>
      </c>
      <c r="M239" s="27">
        <v>0</v>
      </c>
      <c r="N239" s="27">
        <f>+#REF!</f>
        <v>0</v>
      </c>
      <c r="O239" s="28">
        <f t="shared" si="129"/>
        <v>0</v>
      </c>
      <c r="P239" s="29">
        <f t="shared" si="130"/>
        <v>38</v>
      </c>
      <c r="Q239" s="30">
        <f t="shared" si="131"/>
        <v>0</v>
      </c>
      <c r="R239" s="31">
        <f t="shared" si="132"/>
        <v>44108</v>
      </c>
      <c r="S239" s="1">
        <f t="shared" si="136"/>
        <v>44074</v>
      </c>
    </row>
    <row r="240" spans="1:20" hidden="1" x14ac:dyDescent="0.3">
      <c r="A240" s="22" t="str">
        <f>+#REF!</f>
        <v>GEOTEXTIL TEJIDO</v>
      </c>
      <c r="B240" s="23">
        <v>44071</v>
      </c>
      <c r="C240" s="23">
        <v>44108</v>
      </c>
      <c r="D240" s="24">
        <f t="shared" si="127"/>
        <v>38</v>
      </c>
      <c r="E240" s="25">
        <f t="shared" si="128"/>
        <v>1</v>
      </c>
      <c r="F240" s="26">
        <v>38</v>
      </c>
      <c r="G240" s="26">
        <f t="shared" si="134"/>
        <v>0</v>
      </c>
      <c r="H240" s="27">
        <v>0</v>
      </c>
      <c r="I240" s="27">
        <v>0</v>
      </c>
      <c r="J240" s="27">
        <v>0</v>
      </c>
      <c r="K240" s="27">
        <v>0</v>
      </c>
      <c r="L240" s="27">
        <v>0</v>
      </c>
      <c r="M240" s="27">
        <v>0</v>
      </c>
      <c r="N240" s="27">
        <f>+#REF!</f>
        <v>0</v>
      </c>
      <c r="O240" s="28">
        <f t="shared" si="129"/>
        <v>0</v>
      </c>
      <c r="P240" s="29">
        <f t="shared" si="130"/>
        <v>38</v>
      </c>
      <c r="Q240" s="30">
        <f t="shared" si="131"/>
        <v>0</v>
      </c>
      <c r="R240" s="31">
        <f t="shared" si="132"/>
        <v>44108</v>
      </c>
      <c r="S240" s="1">
        <f t="shared" si="136"/>
        <v>44074</v>
      </c>
    </row>
    <row r="241" spans="1:20" hidden="1" x14ac:dyDescent="0.3">
      <c r="A241" s="22"/>
      <c r="B241" s="23"/>
      <c r="C241" s="23"/>
      <c r="D241" s="24"/>
      <c r="E241" s="25"/>
      <c r="F241" s="26"/>
      <c r="G241" s="26"/>
      <c r="H241" s="49"/>
      <c r="I241" s="49"/>
      <c r="J241" s="49"/>
      <c r="K241" s="49"/>
      <c r="L241" s="49"/>
      <c r="M241" s="49"/>
      <c r="N241" s="49"/>
      <c r="O241" s="50"/>
      <c r="P241" s="51"/>
      <c r="Q241" s="30"/>
      <c r="R241" s="31"/>
    </row>
    <row r="242" spans="1:20" ht="20.100000000000001" hidden="1" customHeight="1" x14ac:dyDescent="0.3">
      <c r="A242" s="21" t="str">
        <f>+#REF!</f>
        <v xml:space="preserve">ESTRUCTURA </v>
      </c>
      <c r="B242" s="13"/>
      <c r="C242" s="13"/>
      <c r="D242" s="13"/>
      <c r="E242" s="14"/>
      <c r="F242" s="26"/>
      <c r="G242" s="15"/>
      <c r="H242" s="16"/>
      <c r="I242" s="16"/>
      <c r="J242" s="16"/>
      <c r="K242" s="16"/>
      <c r="L242" s="16"/>
      <c r="M242" s="16"/>
      <c r="N242" s="16"/>
      <c r="O242" s="17"/>
      <c r="P242" s="18"/>
      <c r="Q242" s="19"/>
      <c r="R242" s="20"/>
      <c r="T242" s="32"/>
    </row>
    <row r="243" spans="1:20" ht="27.6" hidden="1" x14ac:dyDescent="0.3">
      <c r="A243" s="22" t="str">
        <f>+#REF!</f>
        <v xml:space="preserve">CONCRETO SIMPLE DE 28 MPa - (4000 PSI) IMPERMEABILIZADO PARA MUROS </v>
      </c>
      <c r="B243" s="23">
        <v>44088</v>
      </c>
      <c r="C243" s="23">
        <v>44101</v>
      </c>
      <c r="D243" s="24">
        <f t="shared" si="127"/>
        <v>14</v>
      </c>
      <c r="E243" s="25">
        <f t="shared" si="128"/>
        <v>0</v>
      </c>
      <c r="F243" s="26">
        <f t="shared" ref="F243:F259" si="137">IF((S243-B243)&lt;0,0,S243-B243)</f>
        <v>0</v>
      </c>
      <c r="G243" s="26">
        <f t="shared" si="134"/>
        <v>14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0</v>
      </c>
      <c r="N243" s="27">
        <f>+#REF!</f>
        <v>0</v>
      </c>
      <c r="O243" s="28">
        <f t="shared" si="129"/>
        <v>0</v>
      </c>
      <c r="P243" s="29">
        <f t="shared" si="130"/>
        <v>14</v>
      </c>
      <c r="Q243" s="30">
        <f t="shared" si="131"/>
        <v>0</v>
      </c>
      <c r="R243" s="31">
        <f t="shared" si="132"/>
        <v>44101</v>
      </c>
      <c r="S243" s="1">
        <f t="shared" si="136"/>
        <v>44074</v>
      </c>
    </row>
    <row r="244" spans="1:20" ht="27.6" hidden="1" x14ac:dyDescent="0.3">
      <c r="A244" s="22" t="str">
        <f>+#REF!</f>
        <v xml:space="preserve">CONCRETO SIMPLE DE 28 MPa - (4000 PSI) IMPERMEABILIZADO PARA PLACAS PISOS </v>
      </c>
      <c r="B244" s="23">
        <v>44081</v>
      </c>
      <c r="C244" s="23">
        <v>44094</v>
      </c>
      <c r="D244" s="24">
        <f t="shared" si="127"/>
        <v>14</v>
      </c>
      <c r="E244" s="25">
        <f t="shared" si="128"/>
        <v>0</v>
      </c>
      <c r="F244" s="26">
        <f t="shared" si="137"/>
        <v>0</v>
      </c>
      <c r="G244" s="26">
        <f t="shared" si="134"/>
        <v>14</v>
      </c>
      <c r="H244" s="27">
        <v>0</v>
      </c>
      <c r="I244" s="27">
        <v>0</v>
      </c>
      <c r="J244" s="27">
        <v>0</v>
      </c>
      <c r="K244" s="27">
        <v>0</v>
      </c>
      <c r="L244" s="27">
        <v>0</v>
      </c>
      <c r="M244" s="27">
        <v>0</v>
      </c>
      <c r="N244" s="27">
        <f>+#REF!</f>
        <v>0</v>
      </c>
      <c r="O244" s="28">
        <f t="shared" si="129"/>
        <v>0</v>
      </c>
      <c r="P244" s="29">
        <f t="shared" si="130"/>
        <v>14</v>
      </c>
      <c r="Q244" s="30">
        <f t="shared" si="131"/>
        <v>0</v>
      </c>
      <c r="R244" s="31">
        <f t="shared" si="132"/>
        <v>44094</v>
      </c>
      <c r="S244" s="1">
        <f t="shared" si="136"/>
        <v>44074</v>
      </c>
    </row>
    <row r="245" spans="1:20" hidden="1" x14ac:dyDescent="0.3">
      <c r="A245" s="22" t="str">
        <f>+#REF!</f>
        <v>CONCRETO VIGA DE AMARRE 21,1 MPa, SECCION RECTANGULAR</v>
      </c>
      <c r="B245" s="23">
        <v>44088</v>
      </c>
      <c r="C245" s="23">
        <v>44094</v>
      </c>
      <c r="D245" s="24">
        <f>(C245-B245)+1</f>
        <v>7</v>
      </c>
      <c r="E245" s="25">
        <f t="shared" si="128"/>
        <v>0</v>
      </c>
      <c r="F245" s="26">
        <f t="shared" si="137"/>
        <v>0</v>
      </c>
      <c r="G245" s="26">
        <f t="shared" si="134"/>
        <v>7</v>
      </c>
      <c r="H245" s="27">
        <v>0</v>
      </c>
      <c r="I245" s="27">
        <v>0</v>
      </c>
      <c r="J245" s="27">
        <v>0</v>
      </c>
      <c r="K245" s="27">
        <v>0</v>
      </c>
      <c r="L245" s="27">
        <v>0</v>
      </c>
      <c r="M245" s="27">
        <v>0</v>
      </c>
      <c r="N245" s="27">
        <f>+#REF!</f>
        <v>0</v>
      </c>
      <c r="O245" s="28">
        <f t="shared" si="129"/>
        <v>0</v>
      </c>
      <c r="P245" s="29">
        <f t="shared" si="130"/>
        <v>7</v>
      </c>
      <c r="Q245" s="30">
        <f t="shared" si="131"/>
        <v>0</v>
      </c>
      <c r="R245" s="31">
        <f>C245</f>
        <v>44094</v>
      </c>
      <c r="S245" s="1">
        <f t="shared" si="136"/>
        <v>44074</v>
      </c>
    </row>
    <row r="246" spans="1:20" hidden="1" x14ac:dyDescent="0.3">
      <c r="A246" s="22" t="str">
        <f>+#REF!</f>
        <v>SUMINISTRO FIGURADA Y AMARRE DE ACERO 60000 PSI 420 Mpa</v>
      </c>
      <c r="B246" s="23">
        <v>44081</v>
      </c>
      <c r="C246" s="23">
        <v>44101</v>
      </c>
      <c r="D246" s="24">
        <f>(C246-B246)+1</f>
        <v>21</v>
      </c>
      <c r="E246" s="25">
        <f t="shared" si="128"/>
        <v>0</v>
      </c>
      <c r="F246" s="26">
        <f t="shared" si="137"/>
        <v>0</v>
      </c>
      <c r="G246" s="26">
        <f t="shared" si="134"/>
        <v>21</v>
      </c>
      <c r="H246" s="27">
        <v>0</v>
      </c>
      <c r="I246" s="27">
        <v>0</v>
      </c>
      <c r="J246" s="27">
        <v>0</v>
      </c>
      <c r="K246" s="27">
        <v>0</v>
      </c>
      <c r="L246" s="27">
        <v>0</v>
      </c>
      <c r="M246" s="27">
        <v>0</v>
      </c>
      <c r="N246" s="27">
        <f>+#REF!</f>
        <v>0</v>
      </c>
      <c r="O246" s="28">
        <f t="shared" si="129"/>
        <v>0</v>
      </c>
      <c r="P246" s="29">
        <f t="shared" si="130"/>
        <v>21</v>
      </c>
      <c r="Q246" s="30">
        <f t="shared" si="131"/>
        <v>0</v>
      </c>
      <c r="R246" s="31">
        <f>C246</f>
        <v>44101</v>
      </c>
      <c r="S246" s="1">
        <f t="shared" si="136"/>
        <v>44074</v>
      </c>
    </row>
    <row r="247" spans="1:20" hidden="1" x14ac:dyDescent="0.3">
      <c r="A247" s="22" t="str">
        <f>+#REF!</f>
        <v xml:space="preserve">CONCRETO CICLOPEO 21MPa (3000 PSI) RELACIÓN 60C/40P </v>
      </c>
      <c r="B247" s="23">
        <v>44074</v>
      </c>
      <c r="C247" s="23">
        <v>44080</v>
      </c>
      <c r="D247" s="24">
        <f>(C247-B247)+1</f>
        <v>7</v>
      </c>
      <c r="E247" s="25">
        <f t="shared" si="128"/>
        <v>0</v>
      </c>
      <c r="F247" s="26">
        <f t="shared" si="137"/>
        <v>0</v>
      </c>
      <c r="G247" s="26">
        <f t="shared" si="134"/>
        <v>7</v>
      </c>
      <c r="H247" s="27">
        <v>0</v>
      </c>
      <c r="I247" s="27">
        <v>0</v>
      </c>
      <c r="J247" s="27">
        <v>0</v>
      </c>
      <c r="K247" s="27">
        <v>0</v>
      </c>
      <c r="L247" s="27">
        <v>0</v>
      </c>
      <c r="M247" s="27">
        <v>0</v>
      </c>
      <c r="N247" s="27">
        <f>+#REF!</f>
        <v>0</v>
      </c>
      <c r="O247" s="28">
        <f t="shared" si="129"/>
        <v>0</v>
      </c>
      <c r="P247" s="29">
        <f t="shared" si="130"/>
        <v>7</v>
      </c>
      <c r="Q247" s="30">
        <f t="shared" si="131"/>
        <v>0</v>
      </c>
      <c r="R247" s="31">
        <f>C247</f>
        <v>44080</v>
      </c>
      <c r="S247" s="1">
        <f t="shared" si="136"/>
        <v>44074</v>
      </c>
    </row>
    <row r="248" spans="1:20" hidden="1" x14ac:dyDescent="0.3">
      <c r="A248" s="22" t="str">
        <f>+#REF!</f>
        <v xml:space="preserve">PLACA MACIZA 21 MPa - (3000 PSI)  E=0.10 MTS </v>
      </c>
      <c r="B248" s="23">
        <v>44102</v>
      </c>
      <c r="C248" s="23">
        <v>44108</v>
      </c>
      <c r="D248" s="24">
        <f t="shared" si="127"/>
        <v>7</v>
      </c>
      <c r="E248" s="25">
        <f t="shared" si="128"/>
        <v>0</v>
      </c>
      <c r="F248" s="26">
        <f t="shared" si="137"/>
        <v>0</v>
      </c>
      <c r="G248" s="26">
        <f t="shared" si="134"/>
        <v>7</v>
      </c>
      <c r="H248" s="27">
        <v>0</v>
      </c>
      <c r="I248" s="27">
        <v>0</v>
      </c>
      <c r="J248" s="27">
        <v>0</v>
      </c>
      <c r="K248" s="27">
        <v>0</v>
      </c>
      <c r="L248" s="27">
        <v>0</v>
      </c>
      <c r="M248" s="27">
        <v>0</v>
      </c>
      <c r="N248" s="27">
        <f>+#REF!</f>
        <v>0</v>
      </c>
      <c r="O248" s="28">
        <f t="shared" si="129"/>
        <v>0</v>
      </c>
      <c r="P248" s="29">
        <f t="shared" si="130"/>
        <v>7</v>
      </c>
      <c r="Q248" s="30">
        <f t="shared" si="131"/>
        <v>0</v>
      </c>
      <c r="R248" s="31">
        <f t="shared" si="132"/>
        <v>44108</v>
      </c>
      <c r="S248" s="1">
        <f t="shared" si="136"/>
        <v>44074</v>
      </c>
    </row>
    <row r="249" spans="1:20" ht="20.100000000000001" hidden="1" customHeight="1" x14ac:dyDescent="0.3">
      <c r="A249" s="21" t="str">
        <f>+#REF!</f>
        <v xml:space="preserve">ESTRUCTURA METALICA </v>
      </c>
      <c r="B249" s="13"/>
      <c r="C249" s="13"/>
      <c r="D249" s="13"/>
      <c r="E249" s="14"/>
      <c r="F249" s="26"/>
      <c r="G249" s="15"/>
      <c r="H249" s="16"/>
      <c r="I249" s="16"/>
      <c r="J249" s="16"/>
      <c r="K249" s="16"/>
      <c r="L249" s="16"/>
      <c r="M249" s="16"/>
      <c r="N249" s="16"/>
      <c r="O249" s="17"/>
      <c r="P249" s="18"/>
      <c r="Q249" s="19"/>
      <c r="R249" s="20"/>
      <c r="T249" s="32"/>
    </row>
    <row r="250" spans="1:20" ht="41.4" hidden="1" x14ac:dyDescent="0.3">
      <c r="A250" s="22" t="str">
        <f>+#REF!</f>
        <v>SUMINISTRO E INSTALACIÓN PERFILERIA METALICA PARA ESTRUCTURA DE CUBIERTA. DIMENSIONES Y CALIBRES SEGÚN DISEÑO</v>
      </c>
      <c r="B250" s="23">
        <v>44088</v>
      </c>
      <c r="C250" s="23">
        <v>44109</v>
      </c>
      <c r="D250" s="24">
        <f t="shared" si="127"/>
        <v>22</v>
      </c>
      <c r="E250" s="25">
        <f t="shared" si="128"/>
        <v>0</v>
      </c>
      <c r="F250" s="26">
        <f t="shared" si="137"/>
        <v>0</v>
      </c>
      <c r="G250" s="26">
        <f t="shared" si="134"/>
        <v>22</v>
      </c>
      <c r="H250" s="27">
        <v>0</v>
      </c>
      <c r="I250" s="27">
        <v>0</v>
      </c>
      <c r="J250" s="27">
        <v>0</v>
      </c>
      <c r="K250" s="27">
        <v>0</v>
      </c>
      <c r="L250" s="27">
        <v>0</v>
      </c>
      <c r="M250" s="27">
        <v>0</v>
      </c>
      <c r="N250" s="27">
        <f>+#REF!</f>
        <v>0</v>
      </c>
      <c r="O250" s="28">
        <f t="shared" si="129"/>
        <v>0</v>
      </c>
      <c r="P250" s="29">
        <f t="shared" si="130"/>
        <v>22</v>
      </c>
      <c r="Q250" s="30">
        <f t="shared" si="131"/>
        <v>0</v>
      </c>
      <c r="R250" s="31">
        <f t="shared" si="132"/>
        <v>44109</v>
      </c>
      <c r="S250" s="1">
        <f t="shared" si="136"/>
        <v>44074</v>
      </c>
    </row>
    <row r="251" spans="1:20" ht="27.6" hidden="1" x14ac:dyDescent="0.3">
      <c r="A251" s="22" t="str">
        <f>+#REF!</f>
        <v xml:space="preserve">SUMINISTRO E INSTALACIÓN CUBIERTA TEJA ONDULADA THERMOACUSTICA 0.83 X 3.05 </v>
      </c>
      <c r="B251" s="23">
        <v>44088</v>
      </c>
      <c r="C251" s="23">
        <v>44109</v>
      </c>
      <c r="D251" s="24">
        <f t="shared" si="127"/>
        <v>22</v>
      </c>
      <c r="E251" s="25">
        <f t="shared" si="128"/>
        <v>0</v>
      </c>
      <c r="F251" s="26">
        <f t="shared" si="137"/>
        <v>0</v>
      </c>
      <c r="G251" s="26">
        <f t="shared" si="134"/>
        <v>22</v>
      </c>
      <c r="H251" s="27">
        <v>0</v>
      </c>
      <c r="I251" s="27">
        <v>0</v>
      </c>
      <c r="J251" s="27">
        <v>0</v>
      </c>
      <c r="K251" s="27">
        <v>0</v>
      </c>
      <c r="L251" s="27">
        <v>0</v>
      </c>
      <c r="M251" s="27">
        <v>0</v>
      </c>
      <c r="N251" s="27">
        <f>+#REF!</f>
        <v>0</v>
      </c>
      <c r="O251" s="28">
        <f t="shared" si="129"/>
        <v>0</v>
      </c>
      <c r="P251" s="29">
        <f t="shared" si="130"/>
        <v>22</v>
      </c>
      <c r="Q251" s="30">
        <f t="shared" si="131"/>
        <v>0</v>
      </c>
      <c r="R251" s="31">
        <f t="shared" si="132"/>
        <v>44109</v>
      </c>
      <c r="S251" s="1">
        <f t="shared" si="136"/>
        <v>44074</v>
      </c>
    </row>
    <row r="252" spans="1:20" ht="20.100000000000001" hidden="1" customHeight="1" x14ac:dyDescent="0.3">
      <c r="A252" s="21" t="str">
        <f>+#REF!</f>
        <v>ACCESORIOS Y TUBERIAS</v>
      </c>
      <c r="B252" s="13"/>
      <c r="C252" s="13"/>
      <c r="D252" s="13"/>
      <c r="E252" s="14"/>
      <c r="F252" s="26"/>
      <c r="G252" s="15"/>
      <c r="H252" s="16"/>
      <c r="I252" s="16"/>
      <c r="J252" s="16"/>
      <c r="K252" s="16"/>
      <c r="L252" s="16"/>
      <c r="M252" s="16"/>
      <c r="N252" s="16"/>
      <c r="O252" s="17"/>
      <c r="P252" s="18"/>
      <c r="Q252" s="19"/>
      <c r="R252" s="20"/>
      <c r="T252" s="32"/>
    </row>
    <row r="253" spans="1:20" ht="27.6" hidden="1" x14ac:dyDescent="0.3">
      <c r="A253" s="22" t="str">
        <f>+#REF!</f>
        <v>SUMINISTRO E INSTALACIÓN TUBERÍA PVC. D = 4" RDE 21 UNIÓN MECANICA</v>
      </c>
      <c r="B253" s="23">
        <v>44102</v>
      </c>
      <c r="C253" s="23">
        <v>44109</v>
      </c>
      <c r="D253" s="24">
        <f t="shared" si="127"/>
        <v>8</v>
      </c>
      <c r="E253" s="25">
        <f t="shared" si="128"/>
        <v>0</v>
      </c>
      <c r="F253" s="26">
        <f t="shared" si="137"/>
        <v>0</v>
      </c>
      <c r="G253" s="26">
        <f t="shared" si="134"/>
        <v>8</v>
      </c>
      <c r="H253" s="27">
        <v>0</v>
      </c>
      <c r="I253" s="27">
        <v>0</v>
      </c>
      <c r="J253" s="27">
        <v>0</v>
      </c>
      <c r="K253" s="27">
        <v>0</v>
      </c>
      <c r="L253" s="27">
        <v>0</v>
      </c>
      <c r="M253" s="27">
        <v>0</v>
      </c>
      <c r="N253" s="27">
        <f>+#REF!</f>
        <v>0</v>
      </c>
      <c r="O253" s="28">
        <f t="shared" si="129"/>
        <v>0</v>
      </c>
      <c r="P253" s="29">
        <f t="shared" si="130"/>
        <v>8</v>
      </c>
      <c r="Q253" s="30">
        <f t="shared" si="131"/>
        <v>0</v>
      </c>
      <c r="R253" s="31">
        <f t="shared" si="132"/>
        <v>44109</v>
      </c>
      <c r="S253" s="1">
        <f t="shared" si="136"/>
        <v>44074</v>
      </c>
    </row>
    <row r="254" spans="1:20" hidden="1" x14ac:dyDescent="0.3">
      <c r="A254" s="22" t="str">
        <f>+#REF!</f>
        <v xml:space="preserve">SUMINISTRO E INSTALACION CODO PVC SANITARIO D=4" </v>
      </c>
      <c r="B254" s="23">
        <v>44102</v>
      </c>
      <c r="C254" s="23">
        <v>44109</v>
      </c>
      <c r="D254" s="24">
        <f t="shared" si="127"/>
        <v>8</v>
      </c>
      <c r="E254" s="25">
        <f t="shared" si="128"/>
        <v>0</v>
      </c>
      <c r="F254" s="26">
        <f t="shared" si="137"/>
        <v>0</v>
      </c>
      <c r="G254" s="26">
        <f t="shared" si="134"/>
        <v>8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7">
        <f>+#REF!</f>
        <v>0</v>
      </c>
      <c r="O254" s="28">
        <f t="shared" si="129"/>
        <v>0</v>
      </c>
      <c r="P254" s="29">
        <f t="shared" si="130"/>
        <v>8</v>
      </c>
      <c r="Q254" s="30">
        <f t="shared" si="131"/>
        <v>0</v>
      </c>
      <c r="R254" s="31">
        <f t="shared" si="132"/>
        <v>44109</v>
      </c>
      <c r="S254" s="1">
        <f t="shared" si="136"/>
        <v>44074</v>
      </c>
    </row>
    <row r="255" spans="1:20" hidden="1" x14ac:dyDescent="0.3">
      <c r="A255" s="22" t="str">
        <f>+#REF!</f>
        <v xml:space="preserve">SUMINISTRO E INSTALACION TEE SANITARIA PVC  D=4" </v>
      </c>
      <c r="B255" s="23">
        <v>44102</v>
      </c>
      <c r="C255" s="23">
        <v>44109</v>
      </c>
      <c r="D255" s="24">
        <f t="shared" si="127"/>
        <v>8</v>
      </c>
      <c r="E255" s="25">
        <f t="shared" si="128"/>
        <v>0</v>
      </c>
      <c r="F255" s="26">
        <f t="shared" si="137"/>
        <v>0</v>
      </c>
      <c r="G255" s="26">
        <f t="shared" si="134"/>
        <v>8</v>
      </c>
      <c r="H255" s="27">
        <v>0</v>
      </c>
      <c r="I255" s="27">
        <v>0</v>
      </c>
      <c r="J255" s="27">
        <v>0</v>
      </c>
      <c r="K255" s="27">
        <v>0</v>
      </c>
      <c r="L255" s="27">
        <v>0</v>
      </c>
      <c r="M255" s="27">
        <v>0</v>
      </c>
      <c r="N255" s="27">
        <f>+#REF!</f>
        <v>0</v>
      </c>
      <c r="O255" s="28">
        <f t="shared" si="129"/>
        <v>0</v>
      </c>
      <c r="P255" s="29">
        <f t="shared" si="130"/>
        <v>8</v>
      </c>
      <c r="Q255" s="30">
        <f t="shared" si="131"/>
        <v>0</v>
      </c>
      <c r="R255" s="31">
        <f t="shared" si="132"/>
        <v>44109</v>
      </c>
      <c r="S255" s="1">
        <f t="shared" si="136"/>
        <v>44074</v>
      </c>
    </row>
    <row r="256" spans="1:20" hidden="1" x14ac:dyDescent="0.3">
      <c r="A256" s="22" t="str">
        <f>+#REF!</f>
        <v>SUMINISTRO E INSTALACION TEE REDUCIDA 8" X 4"</v>
      </c>
      <c r="B256" s="23">
        <v>44102</v>
      </c>
      <c r="C256" s="23">
        <v>44109</v>
      </c>
      <c r="D256" s="24">
        <f t="shared" si="127"/>
        <v>8</v>
      </c>
      <c r="E256" s="25">
        <f t="shared" si="128"/>
        <v>0</v>
      </c>
      <c r="F256" s="26">
        <f t="shared" si="137"/>
        <v>0</v>
      </c>
      <c r="G256" s="26">
        <f t="shared" si="134"/>
        <v>8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0</v>
      </c>
      <c r="N256" s="27">
        <f>+#REF!</f>
        <v>0</v>
      </c>
      <c r="O256" s="28">
        <f t="shared" si="129"/>
        <v>0</v>
      </c>
      <c r="P256" s="29">
        <f t="shared" si="130"/>
        <v>8</v>
      </c>
      <c r="Q256" s="30">
        <f t="shared" si="131"/>
        <v>0</v>
      </c>
      <c r="R256" s="31">
        <f t="shared" si="132"/>
        <v>44109</v>
      </c>
      <c r="S256" s="1">
        <f t="shared" si="136"/>
        <v>44074</v>
      </c>
    </row>
    <row r="257" spans="1:20" hidden="1" x14ac:dyDescent="0.3">
      <c r="A257" s="22" t="str">
        <f>+#REF!</f>
        <v>SUMINISTRO E INSTALACION DE  VALAVULA BOLA 4"</v>
      </c>
      <c r="B257" s="23">
        <v>44102</v>
      </c>
      <c r="C257" s="23">
        <v>44109</v>
      </c>
      <c r="D257" s="24">
        <f t="shared" ref="D257:D296" si="138">(C257-B257)+1</f>
        <v>8</v>
      </c>
      <c r="E257" s="25">
        <f t="shared" ref="E257:E296" si="139">F257/D257</f>
        <v>0</v>
      </c>
      <c r="F257" s="26">
        <f t="shared" si="137"/>
        <v>0</v>
      </c>
      <c r="G257" s="26">
        <f t="shared" si="134"/>
        <v>8</v>
      </c>
      <c r="H257" s="27">
        <v>0</v>
      </c>
      <c r="I257" s="27">
        <v>0</v>
      </c>
      <c r="J257" s="27">
        <v>0</v>
      </c>
      <c r="K257" s="27">
        <v>0</v>
      </c>
      <c r="L257" s="27">
        <v>0</v>
      </c>
      <c r="M257" s="27">
        <v>0</v>
      </c>
      <c r="N257" s="27">
        <f>+#REF!</f>
        <v>0</v>
      </c>
      <c r="O257" s="28">
        <f t="shared" ref="O257:O296" si="140">N257*D257</f>
        <v>0</v>
      </c>
      <c r="P257" s="29">
        <f t="shared" ref="P257:P296" si="141">D257-O257</f>
        <v>8</v>
      </c>
      <c r="Q257" s="30">
        <f t="shared" ref="Q257:Q296" si="142">D257-P257</f>
        <v>0</v>
      </c>
      <c r="R257" s="31">
        <f t="shared" ref="R257:R296" si="143">C257</f>
        <v>44109</v>
      </c>
      <c r="S257" s="1">
        <f t="shared" si="136"/>
        <v>44074</v>
      </c>
    </row>
    <row r="258" spans="1:20" hidden="1" x14ac:dyDescent="0.3">
      <c r="A258" s="22" t="str">
        <f>+#REF!</f>
        <v>SUMINISTRO E  INSTALACION DE TAPON PVC DE 8"</v>
      </c>
      <c r="B258" s="23">
        <v>44102</v>
      </c>
      <c r="C258" s="23">
        <v>44109</v>
      </c>
      <c r="D258" s="24">
        <f t="shared" si="138"/>
        <v>8</v>
      </c>
      <c r="E258" s="25">
        <f t="shared" si="139"/>
        <v>0</v>
      </c>
      <c r="F258" s="26">
        <f t="shared" si="137"/>
        <v>0</v>
      </c>
      <c r="G258" s="26">
        <f t="shared" si="134"/>
        <v>8</v>
      </c>
      <c r="H258" s="27">
        <v>0</v>
      </c>
      <c r="I258" s="27">
        <v>0</v>
      </c>
      <c r="J258" s="27">
        <v>0</v>
      </c>
      <c r="K258" s="27">
        <v>0</v>
      </c>
      <c r="L258" s="27">
        <v>0</v>
      </c>
      <c r="M258" s="27">
        <v>0</v>
      </c>
      <c r="N258" s="27">
        <f>+#REF!</f>
        <v>0</v>
      </c>
      <c r="O258" s="28">
        <f t="shared" si="140"/>
        <v>0</v>
      </c>
      <c r="P258" s="29">
        <f t="shared" si="141"/>
        <v>8</v>
      </c>
      <c r="Q258" s="30">
        <f t="shared" si="142"/>
        <v>0</v>
      </c>
      <c r="R258" s="31">
        <f t="shared" si="143"/>
        <v>44109</v>
      </c>
      <c r="S258" s="1">
        <f t="shared" si="136"/>
        <v>44074</v>
      </c>
    </row>
    <row r="259" spans="1:20" hidden="1" x14ac:dyDescent="0.3">
      <c r="A259" s="22" t="str">
        <f>+#REF!</f>
        <v xml:space="preserve">CINTA SIKA PVC AR 18 DE 30 CM PARA JUNTAS DE CONSTRUCCION  </v>
      </c>
      <c r="B259" s="23">
        <v>44081</v>
      </c>
      <c r="C259" s="23">
        <v>44094</v>
      </c>
      <c r="D259" s="24">
        <f t="shared" si="138"/>
        <v>14</v>
      </c>
      <c r="E259" s="25">
        <f t="shared" si="139"/>
        <v>0</v>
      </c>
      <c r="F259" s="26">
        <f t="shared" si="137"/>
        <v>0</v>
      </c>
      <c r="G259" s="26">
        <f t="shared" si="134"/>
        <v>14</v>
      </c>
      <c r="H259" s="27">
        <v>0</v>
      </c>
      <c r="I259" s="27">
        <v>0</v>
      </c>
      <c r="J259" s="27">
        <v>0</v>
      </c>
      <c r="K259" s="27">
        <v>0</v>
      </c>
      <c r="L259" s="27">
        <v>0</v>
      </c>
      <c r="M259" s="27">
        <v>0</v>
      </c>
      <c r="N259" s="27">
        <f>+#REF!</f>
        <v>0</v>
      </c>
      <c r="O259" s="28">
        <f t="shared" si="140"/>
        <v>0</v>
      </c>
      <c r="P259" s="29">
        <f t="shared" si="141"/>
        <v>14</v>
      </c>
      <c r="Q259" s="30">
        <f t="shared" si="142"/>
        <v>0</v>
      </c>
      <c r="R259" s="31">
        <f t="shared" si="143"/>
        <v>44094</v>
      </c>
      <c r="S259" s="1">
        <f t="shared" si="136"/>
        <v>44074</v>
      </c>
    </row>
    <row r="260" spans="1:20" ht="20.100000000000001" customHeight="1" x14ac:dyDescent="0.3">
      <c r="A260" s="64" t="str">
        <f>+#REF!</f>
        <v>PORTERIA</v>
      </c>
      <c r="B260" s="56"/>
      <c r="C260" s="56"/>
      <c r="D260" s="56"/>
      <c r="E260" s="57"/>
      <c r="F260" s="58"/>
      <c r="G260" s="58"/>
      <c r="H260" s="63">
        <f t="shared" ref="H260:M260" si="144">(SUM(H262:H284))/18</f>
        <v>0</v>
      </c>
      <c r="I260" s="63">
        <f t="shared" si="144"/>
        <v>0</v>
      </c>
      <c r="J260" s="63">
        <f t="shared" si="144"/>
        <v>0</v>
      </c>
      <c r="K260" s="63">
        <f t="shared" si="144"/>
        <v>0</v>
      </c>
      <c r="L260" s="63">
        <f t="shared" si="144"/>
        <v>0</v>
      </c>
      <c r="M260" s="63">
        <f t="shared" si="144"/>
        <v>0</v>
      </c>
      <c r="N260" s="63">
        <f>(SUM(N262:N284))/18</f>
        <v>0</v>
      </c>
      <c r="O260" s="59"/>
      <c r="P260" s="60"/>
      <c r="Q260" s="61"/>
      <c r="R260" s="62"/>
      <c r="T260" s="32"/>
    </row>
    <row r="261" spans="1:20" ht="20.100000000000001" hidden="1" customHeight="1" x14ac:dyDescent="0.3">
      <c r="A261" s="21" t="str">
        <f>+#REF!</f>
        <v xml:space="preserve">PRELIMINARES </v>
      </c>
      <c r="B261" s="13"/>
      <c r="C261" s="13"/>
      <c r="D261" s="13"/>
      <c r="E261" s="14"/>
      <c r="F261" s="26"/>
      <c r="G261" s="15"/>
      <c r="H261" s="15"/>
      <c r="I261" s="15"/>
      <c r="J261" s="15"/>
      <c r="K261" s="15"/>
      <c r="L261" s="15"/>
      <c r="M261" s="15"/>
      <c r="N261" s="16"/>
      <c r="O261" s="17"/>
      <c r="P261" s="18"/>
      <c r="Q261" s="19"/>
      <c r="R261" s="20"/>
      <c r="T261" s="32"/>
    </row>
    <row r="262" spans="1:20" hidden="1" x14ac:dyDescent="0.3">
      <c r="A262" s="22" t="str">
        <f>+#REF!</f>
        <v>LOCALIZACION Y REPLANTEO OBRA ARQUITECTONICA</v>
      </c>
      <c r="B262" s="23">
        <v>44013</v>
      </c>
      <c r="C262" s="23">
        <v>44017</v>
      </c>
      <c r="D262" s="24">
        <f t="shared" si="138"/>
        <v>5</v>
      </c>
      <c r="E262" s="25">
        <f t="shared" si="139"/>
        <v>1</v>
      </c>
      <c r="F262" s="26">
        <v>5</v>
      </c>
      <c r="G262" s="26">
        <f t="shared" si="134"/>
        <v>0</v>
      </c>
      <c r="H262" s="27">
        <v>0</v>
      </c>
      <c r="I262" s="27">
        <v>0</v>
      </c>
      <c r="J262" s="27">
        <v>0</v>
      </c>
      <c r="K262" s="27">
        <v>0</v>
      </c>
      <c r="L262" s="27">
        <v>0</v>
      </c>
      <c r="M262" s="27">
        <v>0</v>
      </c>
      <c r="N262" s="27">
        <f>+#REF!</f>
        <v>0</v>
      </c>
      <c r="O262" s="28">
        <f t="shared" si="140"/>
        <v>0</v>
      </c>
      <c r="P262" s="29">
        <f t="shared" si="141"/>
        <v>5</v>
      </c>
      <c r="Q262" s="30">
        <f t="shared" si="142"/>
        <v>0</v>
      </c>
      <c r="R262" s="31">
        <f t="shared" si="143"/>
        <v>44017</v>
      </c>
      <c r="S262" s="1">
        <f t="shared" si="136"/>
        <v>44074</v>
      </c>
    </row>
    <row r="263" spans="1:20" ht="20.100000000000001" hidden="1" customHeight="1" x14ac:dyDescent="0.3">
      <c r="A263" s="21" t="str">
        <f>+#REF!</f>
        <v xml:space="preserve">EXCAVACION Y RELLENOS </v>
      </c>
      <c r="B263" s="13"/>
      <c r="C263" s="13"/>
      <c r="D263" s="13"/>
      <c r="E263" s="14"/>
      <c r="F263" s="26"/>
      <c r="G263" s="15"/>
      <c r="H263" s="16"/>
      <c r="I263" s="16"/>
      <c r="J263" s="16"/>
      <c r="K263" s="16"/>
      <c r="L263" s="16"/>
      <c r="M263" s="16"/>
      <c r="N263" s="16"/>
      <c r="O263" s="17"/>
      <c r="P263" s="18"/>
      <c r="Q263" s="19"/>
      <c r="R263" s="20"/>
      <c r="T263" s="32"/>
    </row>
    <row r="264" spans="1:20" hidden="1" x14ac:dyDescent="0.3">
      <c r="A264" s="22" t="str">
        <f>+#REF!</f>
        <v>EXCAVACION MANUAL EN MATERIAL COMUN (INCLUYE RETIRO)</v>
      </c>
      <c r="B264" s="23">
        <v>44018</v>
      </c>
      <c r="C264" s="23">
        <v>44038</v>
      </c>
      <c r="D264" s="24">
        <f t="shared" si="138"/>
        <v>21</v>
      </c>
      <c r="E264" s="25">
        <f t="shared" si="139"/>
        <v>1</v>
      </c>
      <c r="F264" s="26">
        <v>21</v>
      </c>
      <c r="G264" s="26">
        <f t="shared" si="134"/>
        <v>0</v>
      </c>
      <c r="H264" s="27">
        <v>0</v>
      </c>
      <c r="I264" s="27">
        <v>0</v>
      </c>
      <c r="J264" s="27">
        <v>0</v>
      </c>
      <c r="K264" s="27">
        <v>0</v>
      </c>
      <c r="L264" s="27">
        <v>0</v>
      </c>
      <c r="M264" s="27">
        <v>0</v>
      </c>
      <c r="N264" s="27">
        <f>+#REF!</f>
        <v>0</v>
      </c>
      <c r="O264" s="28">
        <f t="shared" si="140"/>
        <v>0</v>
      </c>
      <c r="P264" s="29">
        <f t="shared" si="141"/>
        <v>21</v>
      </c>
      <c r="Q264" s="30">
        <f t="shared" si="142"/>
        <v>0</v>
      </c>
      <c r="R264" s="31">
        <f t="shared" si="143"/>
        <v>44038</v>
      </c>
      <c r="S264" s="1">
        <f t="shared" si="136"/>
        <v>44074</v>
      </c>
    </row>
    <row r="265" spans="1:20" hidden="1" x14ac:dyDescent="0.3">
      <c r="A265" s="22" t="str">
        <f>+#REF!</f>
        <v>BASE EN MATERIAL DE AFIRMADO COMPACTADO</v>
      </c>
      <c r="B265" s="23">
        <v>44018</v>
      </c>
      <c r="C265" s="23">
        <v>44038</v>
      </c>
      <c r="D265" s="24">
        <f t="shared" si="138"/>
        <v>21</v>
      </c>
      <c r="E265" s="25">
        <f t="shared" si="139"/>
        <v>1</v>
      </c>
      <c r="F265" s="26">
        <v>21</v>
      </c>
      <c r="G265" s="26">
        <f t="shared" si="134"/>
        <v>0</v>
      </c>
      <c r="H265" s="27">
        <v>0</v>
      </c>
      <c r="I265" s="27">
        <v>0</v>
      </c>
      <c r="J265" s="27">
        <v>0</v>
      </c>
      <c r="K265" s="27">
        <v>0</v>
      </c>
      <c r="L265" s="27">
        <v>0</v>
      </c>
      <c r="M265" s="27">
        <v>0</v>
      </c>
      <c r="N265" s="27">
        <f>+#REF!</f>
        <v>0</v>
      </c>
      <c r="O265" s="28">
        <f t="shared" si="140"/>
        <v>0</v>
      </c>
      <c r="P265" s="29">
        <f t="shared" si="141"/>
        <v>21</v>
      </c>
      <c r="Q265" s="30">
        <f t="shared" si="142"/>
        <v>0</v>
      </c>
      <c r="R265" s="31">
        <f t="shared" si="143"/>
        <v>44038</v>
      </c>
      <c r="S265" s="1">
        <f t="shared" si="136"/>
        <v>44074</v>
      </c>
    </row>
    <row r="266" spans="1:20" ht="20.100000000000001" hidden="1" customHeight="1" x14ac:dyDescent="0.3">
      <c r="A266" s="21" t="str">
        <f>+#REF!</f>
        <v xml:space="preserve">ESTRUCTURA </v>
      </c>
      <c r="B266" s="13"/>
      <c r="C266" s="13"/>
      <c r="D266" s="13"/>
      <c r="E266" s="14"/>
      <c r="F266" s="26"/>
      <c r="G266" s="15"/>
      <c r="H266" s="16"/>
      <c r="I266" s="16"/>
      <c r="J266" s="16"/>
      <c r="K266" s="16"/>
      <c r="L266" s="16"/>
      <c r="M266" s="16"/>
      <c r="N266" s="16"/>
      <c r="O266" s="17"/>
      <c r="P266" s="18"/>
      <c r="Q266" s="19"/>
      <c r="R266" s="20"/>
      <c r="T266" s="32"/>
    </row>
    <row r="267" spans="1:20" hidden="1" x14ac:dyDescent="0.3">
      <c r="A267" s="22" t="str">
        <f>+#REF!</f>
        <v>BASE EN CONCRETO POBRE E=0.05 mts. 14 MPa - (2000 PSI)</v>
      </c>
      <c r="B267" s="23">
        <v>44032</v>
      </c>
      <c r="C267" s="23">
        <v>44049</v>
      </c>
      <c r="D267" s="24">
        <f t="shared" si="138"/>
        <v>18</v>
      </c>
      <c r="E267" s="25">
        <f t="shared" si="139"/>
        <v>1</v>
      </c>
      <c r="F267" s="26">
        <v>18</v>
      </c>
      <c r="G267" s="26">
        <f t="shared" si="134"/>
        <v>0</v>
      </c>
      <c r="H267" s="27">
        <v>0</v>
      </c>
      <c r="I267" s="27">
        <v>0</v>
      </c>
      <c r="J267" s="27">
        <v>0</v>
      </c>
      <c r="K267" s="27">
        <v>0</v>
      </c>
      <c r="L267" s="27">
        <v>0</v>
      </c>
      <c r="M267" s="27">
        <v>0</v>
      </c>
      <c r="N267" s="27">
        <f>+#REF!</f>
        <v>0</v>
      </c>
      <c r="O267" s="28">
        <f t="shared" si="140"/>
        <v>0</v>
      </c>
      <c r="P267" s="29">
        <f t="shared" si="141"/>
        <v>18</v>
      </c>
      <c r="Q267" s="30">
        <f t="shared" si="142"/>
        <v>0</v>
      </c>
      <c r="R267" s="31">
        <f t="shared" si="143"/>
        <v>44049</v>
      </c>
      <c r="S267" s="1">
        <f t="shared" si="136"/>
        <v>44074</v>
      </c>
    </row>
    <row r="268" spans="1:20" hidden="1" x14ac:dyDescent="0.3">
      <c r="A268" s="22" t="str">
        <f>+#REF!</f>
        <v>PLACA BASE EN CONCRETO E=0.10 2500 PSI</v>
      </c>
      <c r="B268" s="23">
        <v>44013</v>
      </c>
      <c r="C268" s="23">
        <v>44024</v>
      </c>
      <c r="D268" s="24">
        <f t="shared" si="138"/>
        <v>12</v>
      </c>
      <c r="E268" s="25">
        <f t="shared" si="139"/>
        <v>1</v>
      </c>
      <c r="F268" s="26">
        <v>12</v>
      </c>
      <c r="G268" s="26">
        <f t="shared" si="134"/>
        <v>0</v>
      </c>
      <c r="H268" s="27">
        <v>0</v>
      </c>
      <c r="I268" s="27">
        <v>0</v>
      </c>
      <c r="J268" s="27">
        <v>0</v>
      </c>
      <c r="K268" s="27">
        <v>0</v>
      </c>
      <c r="L268" s="27">
        <v>0</v>
      </c>
      <c r="M268" s="27">
        <v>0</v>
      </c>
      <c r="N268" s="27">
        <f>+#REF!</f>
        <v>0</v>
      </c>
      <c r="O268" s="28">
        <f t="shared" si="140"/>
        <v>0</v>
      </c>
      <c r="P268" s="29">
        <f t="shared" si="141"/>
        <v>12</v>
      </c>
      <c r="Q268" s="30">
        <f t="shared" si="142"/>
        <v>0</v>
      </c>
      <c r="R268" s="31">
        <f t="shared" si="143"/>
        <v>44024</v>
      </c>
      <c r="S268" s="1">
        <f t="shared" si="136"/>
        <v>44074</v>
      </c>
    </row>
    <row r="269" spans="1:20" hidden="1" x14ac:dyDescent="0.3">
      <c r="A269" s="22" t="str">
        <f>+#REF!</f>
        <v>CONCRETO VIGA DE AMARRE 21,1 MPa, SECCION RECTANGULAR</v>
      </c>
      <c r="B269" s="23">
        <v>44018</v>
      </c>
      <c r="C269" s="23">
        <v>44031</v>
      </c>
      <c r="D269" s="24">
        <f t="shared" si="138"/>
        <v>14</v>
      </c>
      <c r="E269" s="25">
        <f t="shared" si="139"/>
        <v>1</v>
      </c>
      <c r="F269" s="26">
        <v>14</v>
      </c>
      <c r="G269" s="26">
        <f t="shared" si="134"/>
        <v>0</v>
      </c>
      <c r="H269" s="27">
        <v>0</v>
      </c>
      <c r="I269" s="27">
        <v>0</v>
      </c>
      <c r="J269" s="27">
        <v>0</v>
      </c>
      <c r="K269" s="27">
        <v>0</v>
      </c>
      <c r="L269" s="27">
        <v>0</v>
      </c>
      <c r="M269" s="27">
        <v>0</v>
      </c>
      <c r="N269" s="27">
        <f>+#REF!</f>
        <v>0</v>
      </c>
      <c r="O269" s="28">
        <f t="shared" si="140"/>
        <v>0</v>
      </c>
      <c r="P269" s="29">
        <f t="shared" si="141"/>
        <v>14</v>
      </c>
      <c r="Q269" s="30">
        <f t="shared" si="142"/>
        <v>0</v>
      </c>
      <c r="R269" s="31">
        <f t="shared" si="143"/>
        <v>44031</v>
      </c>
      <c r="S269" s="1">
        <f t="shared" si="136"/>
        <v>44074</v>
      </c>
    </row>
    <row r="270" spans="1:20" ht="27.6" hidden="1" x14ac:dyDescent="0.3">
      <c r="A270" s="22" t="str">
        <f>+#REF!</f>
        <v xml:space="preserve">SUMINISTRO FIGURADA Y AMARRE DE ACERO 60000 PSI 420 Mpa VIGAS DE CIMENTACION </v>
      </c>
      <c r="B270" s="23">
        <v>44013</v>
      </c>
      <c r="C270" s="23">
        <v>44038</v>
      </c>
      <c r="D270" s="24">
        <f t="shared" si="138"/>
        <v>26</v>
      </c>
      <c r="E270" s="25">
        <f t="shared" si="139"/>
        <v>1</v>
      </c>
      <c r="F270" s="26">
        <v>26</v>
      </c>
      <c r="G270" s="26">
        <f t="shared" si="134"/>
        <v>0</v>
      </c>
      <c r="H270" s="27">
        <v>0</v>
      </c>
      <c r="I270" s="27">
        <v>0</v>
      </c>
      <c r="J270" s="27">
        <v>0</v>
      </c>
      <c r="K270" s="27">
        <v>0</v>
      </c>
      <c r="L270" s="27">
        <v>0</v>
      </c>
      <c r="M270" s="27">
        <v>0</v>
      </c>
      <c r="N270" s="27">
        <f>+#REF!</f>
        <v>0</v>
      </c>
      <c r="O270" s="28">
        <f t="shared" si="140"/>
        <v>0</v>
      </c>
      <c r="P270" s="29">
        <f t="shared" si="141"/>
        <v>26</v>
      </c>
      <c r="Q270" s="30">
        <f t="shared" si="142"/>
        <v>0</v>
      </c>
      <c r="R270" s="31">
        <f t="shared" si="143"/>
        <v>44038</v>
      </c>
      <c r="S270" s="1">
        <f t="shared" si="136"/>
        <v>44074</v>
      </c>
    </row>
    <row r="271" spans="1:20" ht="27.6" hidden="1" x14ac:dyDescent="0.3">
      <c r="A271" s="22" t="str">
        <f>+#REF!</f>
        <v>COLUMNAS EN CONCRETO 21 MPa - (3000 PSI), ALTURA MENOR A TRES METROS</v>
      </c>
      <c r="B271" s="23">
        <v>44018</v>
      </c>
      <c r="C271" s="23">
        <v>44038</v>
      </c>
      <c r="D271" s="24">
        <f t="shared" si="138"/>
        <v>21</v>
      </c>
      <c r="E271" s="25">
        <f t="shared" si="139"/>
        <v>1</v>
      </c>
      <c r="F271" s="26">
        <v>21</v>
      </c>
      <c r="G271" s="26">
        <f t="shared" si="134"/>
        <v>0</v>
      </c>
      <c r="H271" s="27">
        <v>0</v>
      </c>
      <c r="I271" s="27">
        <v>0</v>
      </c>
      <c r="J271" s="27">
        <v>0</v>
      </c>
      <c r="K271" s="27">
        <v>0</v>
      </c>
      <c r="L271" s="27">
        <v>0</v>
      </c>
      <c r="M271" s="27">
        <v>0</v>
      </c>
      <c r="N271" s="27">
        <f>+#REF!</f>
        <v>0</v>
      </c>
      <c r="O271" s="28">
        <f t="shared" si="140"/>
        <v>0</v>
      </c>
      <c r="P271" s="29">
        <f t="shared" si="141"/>
        <v>21</v>
      </c>
      <c r="Q271" s="30">
        <f t="shared" si="142"/>
        <v>0</v>
      </c>
      <c r="R271" s="31">
        <f t="shared" si="143"/>
        <v>44038</v>
      </c>
      <c r="S271" s="1">
        <f t="shared" si="136"/>
        <v>44074</v>
      </c>
    </row>
    <row r="272" spans="1:20" ht="27.6" hidden="1" x14ac:dyDescent="0.3">
      <c r="A272" s="22" t="str">
        <f>+#REF!</f>
        <v xml:space="preserve">SUMINISTRO FIGURADA Y AMARRE DE ACERO 60000 PSI 420 Mpa COLUMNAS </v>
      </c>
      <c r="B272" s="23">
        <v>44025</v>
      </c>
      <c r="C272" s="23">
        <v>44045</v>
      </c>
      <c r="D272" s="24">
        <f t="shared" si="138"/>
        <v>21</v>
      </c>
      <c r="E272" s="25">
        <f t="shared" si="139"/>
        <v>1</v>
      </c>
      <c r="F272" s="26">
        <v>21</v>
      </c>
      <c r="G272" s="26">
        <f t="shared" si="134"/>
        <v>0</v>
      </c>
      <c r="H272" s="27">
        <v>0</v>
      </c>
      <c r="I272" s="27">
        <v>0</v>
      </c>
      <c r="J272" s="27">
        <v>0</v>
      </c>
      <c r="K272" s="27">
        <v>0</v>
      </c>
      <c r="L272" s="27">
        <v>0</v>
      </c>
      <c r="M272" s="27">
        <v>0</v>
      </c>
      <c r="N272" s="27">
        <f>+#REF!</f>
        <v>0</v>
      </c>
      <c r="O272" s="28">
        <f t="shared" si="140"/>
        <v>0</v>
      </c>
      <c r="P272" s="29">
        <f t="shared" si="141"/>
        <v>21</v>
      </c>
      <c r="Q272" s="30">
        <f t="shared" si="142"/>
        <v>0</v>
      </c>
      <c r="R272" s="31">
        <f t="shared" si="143"/>
        <v>44045</v>
      </c>
      <c r="S272" s="1">
        <f t="shared" si="136"/>
        <v>44074</v>
      </c>
    </row>
    <row r="273" spans="1:20" hidden="1" x14ac:dyDescent="0.3">
      <c r="A273" s="22" t="str">
        <f>+#REF!</f>
        <v>VIGA AEREA 21 MPa - (3000 PSI)</v>
      </c>
      <c r="B273" s="23">
        <v>44032</v>
      </c>
      <c r="C273" s="23">
        <v>44049</v>
      </c>
      <c r="D273" s="24">
        <f t="shared" si="138"/>
        <v>18</v>
      </c>
      <c r="E273" s="25">
        <f t="shared" si="139"/>
        <v>1</v>
      </c>
      <c r="F273" s="26">
        <v>18</v>
      </c>
      <c r="G273" s="26">
        <f t="shared" si="134"/>
        <v>0</v>
      </c>
      <c r="H273" s="27">
        <v>0</v>
      </c>
      <c r="I273" s="27">
        <v>0</v>
      </c>
      <c r="J273" s="27">
        <v>0</v>
      </c>
      <c r="K273" s="27">
        <v>0</v>
      </c>
      <c r="L273" s="27">
        <v>0</v>
      </c>
      <c r="M273" s="27">
        <v>0</v>
      </c>
      <c r="N273" s="27">
        <f>+#REF!</f>
        <v>0</v>
      </c>
      <c r="O273" s="28">
        <f t="shared" si="140"/>
        <v>0</v>
      </c>
      <c r="P273" s="29">
        <f t="shared" si="141"/>
        <v>18</v>
      </c>
      <c r="Q273" s="30">
        <f t="shared" si="142"/>
        <v>0</v>
      </c>
      <c r="R273" s="31">
        <f t="shared" si="143"/>
        <v>44049</v>
      </c>
      <c r="S273" s="1">
        <f t="shared" si="136"/>
        <v>44074</v>
      </c>
    </row>
    <row r="274" spans="1:20" ht="27.6" hidden="1" x14ac:dyDescent="0.3">
      <c r="A274" s="22" t="str">
        <f>+#REF!</f>
        <v>SUMINISTRO FIGURADA Y AMARRE DE ACERO 60000 PSI 420 Mpa VIGAS AEREAS</v>
      </c>
      <c r="B274" s="23">
        <v>44032</v>
      </c>
      <c r="C274" s="23">
        <v>44049</v>
      </c>
      <c r="D274" s="24">
        <f t="shared" si="138"/>
        <v>18</v>
      </c>
      <c r="E274" s="25">
        <f t="shared" si="139"/>
        <v>1</v>
      </c>
      <c r="F274" s="26">
        <v>18</v>
      </c>
      <c r="G274" s="26">
        <f t="shared" si="134"/>
        <v>0</v>
      </c>
      <c r="H274" s="27">
        <v>0</v>
      </c>
      <c r="I274" s="27">
        <v>0</v>
      </c>
      <c r="J274" s="27">
        <v>0</v>
      </c>
      <c r="K274" s="27">
        <v>0</v>
      </c>
      <c r="L274" s="27">
        <v>0</v>
      </c>
      <c r="M274" s="27">
        <v>0</v>
      </c>
      <c r="N274" s="27">
        <f>+#REF!</f>
        <v>0</v>
      </c>
      <c r="O274" s="28">
        <f t="shared" si="140"/>
        <v>0</v>
      </c>
      <c r="P274" s="29">
        <f t="shared" si="141"/>
        <v>18</v>
      </c>
      <c r="Q274" s="30">
        <f t="shared" si="142"/>
        <v>0</v>
      </c>
      <c r="R274" s="31">
        <f t="shared" si="143"/>
        <v>44049</v>
      </c>
      <c r="S274" s="1">
        <f t="shared" si="136"/>
        <v>44074</v>
      </c>
    </row>
    <row r="275" spans="1:20" ht="20.100000000000001" hidden="1" customHeight="1" x14ac:dyDescent="0.3">
      <c r="A275" s="21" t="str">
        <f>+#REF!</f>
        <v xml:space="preserve">MAMPOSTERIA Y PAÑETES </v>
      </c>
      <c r="B275" s="13"/>
      <c r="C275" s="13"/>
      <c r="D275" s="13"/>
      <c r="E275" s="14"/>
      <c r="F275" s="26"/>
      <c r="G275" s="15"/>
      <c r="H275" s="16"/>
      <c r="I275" s="16"/>
      <c r="J275" s="16"/>
      <c r="K275" s="16"/>
      <c r="L275" s="16"/>
      <c r="M275" s="16"/>
      <c r="N275" s="16"/>
      <c r="O275" s="17"/>
      <c r="P275" s="18"/>
      <c r="Q275" s="19"/>
      <c r="R275" s="20"/>
      <c r="T275" s="32"/>
    </row>
    <row r="276" spans="1:20" hidden="1" x14ac:dyDescent="0.3">
      <c r="A276" s="22" t="str">
        <f>+#REF!</f>
        <v>MURO EN LADRILLO ESTRUCTURAL E=0.15 MTS</v>
      </c>
      <c r="B276" s="23">
        <v>44032</v>
      </c>
      <c r="C276" s="23">
        <v>44049</v>
      </c>
      <c r="D276" s="24">
        <f t="shared" si="138"/>
        <v>18</v>
      </c>
      <c r="E276" s="25">
        <f t="shared" si="139"/>
        <v>1</v>
      </c>
      <c r="F276" s="26">
        <v>18</v>
      </c>
      <c r="G276" s="26">
        <f t="shared" ref="G276:G296" si="145">+D276-F276</f>
        <v>0</v>
      </c>
      <c r="H276" s="27">
        <v>0</v>
      </c>
      <c r="I276" s="27">
        <v>0</v>
      </c>
      <c r="J276" s="27">
        <v>0</v>
      </c>
      <c r="K276" s="27">
        <v>0</v>
      </c>
      <c r="L276" s="27">
        <v>0</v>
      </c>
      <c r="M276" s="27">
        <v>0</v>
      </c>
      <c r="N276" s="27">
        <f>+#REF!</f>
        <v>0</v>
      </c>
      <c r="O276" s="28">
        <f t="shared" si="140"/>
        <v>0</v>
      </c>
      <c r="P276" s="29">
        <f t="shared" si="141"/>
        <v>18</v>
      </c>
      <c r="Q276" s="30">
        <f t="shared" si="142"/>
        <v>0</v>
      </c>
      <c r="R276" s="31">
        <f t="shared" si="143"/>
        <v>44049</v>
      </c>
      <c r="S276" s="1">
        <f t="shared" si="136"/>
        <v>44074</v>
      </c>
    </row>
    <row r="277" spans="1:20" hidden="1" x14ac:dyDescent="0.3">
      <c r="A277" s="22" t="str">
        <f>+#REF!</f>
        <v>PAÑETE IMPERMEABILIZADO 1:3</v>
      </c>
      <c r="B277" s="23">
        <v>44032</v>
      </c>
      <c r="C277" s="23">
        <v>44049</v>
      </c>
      <c r="D277" s="24">
        <f t="shared" si="138"/>
        <v>18</v>
      </c>
      <c r="E277" s="25">
        <f t="shared" si="139"/>
        <v>1</v>
      </c>
      <c r="F277" s="26">
        <v>18</v>
      </c>
      <c r="G277" s="26">
        <f t="shared" si="145"/>
        <v>0</v>
      </c>
      <c r="H277" s="27">
        <v>0</v>
      </c>
      <c r="I277" s="27">
        <v>0</v>
      </c>
      <c r="J277" s="27">
        <v>0</v>
      </c>
      <c r="K277" s="27">
        <v>0</v>
      </c>
      <c r="L277" s="27">
        <v>0</v>
      </c>
      <c r="M277" s="27">
        <v>0</v>
      </c>
      <c r="N277" s="27">
        <f>+#REF!</f>
        <v>0</v>
      </c>
      <c r="O277" s="28">
        <f t="shared" si="140"/>
        <v>0</v>
      </c>
      <c r="P277" s="29">
        <f t="shared" si="141"/>
        <v>18</v>
      </c>
      <c r="Q277" s="30">
        <f t="shared" si="142"/>
        <v>0</v>
      </c>
      <c r="R277" s="31">
        <f t="shared" si="143"/>
        <v>44049</v>
      </c>
      <c r="S277" s="1">
        <f t="shared" si="136"/>
        <v>44074</v>
      </c>
    </row>
    <row r="278" spans="1:20" hidden="1" x14ac:dyDescent="0.3">
      <c r="A278" s="22" t="str">
        <f>+#REF!</f>
        <v>ESTUCO Y VINILO TRES MANOS EN MUROS</v>
      </c>
      <c r="B278" s="23">
        <v>44039</v>
      </c>
      <c r="C278" s="23">
        <v>44049</v>
      </c>
      <c r="D278" s="24">
        <f t="shared" si="138"/>
        <v>11</v>
      </c>
      <c r="E278" s="25">
        <f t="shared" si="139"/>
        <v>1</v>
      </c>
      <c r="F278" s="26">
        <v>11</v>
      </c>
      <c r="G278" s="26">
        <f t="shared" si="145"/>
        <v>0</v>
      </c>
      <c r="H278" s="27">
        <v>0</v>
      </c>
      <c r="I278" s="27">
        <v>0</v>
      </c>
      <c r="J278" s="27">
        <v>0</v>
      </c>
      <c r="K278" s="27">
        <v>0</v>
      </c>
      <c r="L278" s="27">
        <v>0</v>
      </c>
      <c r="M278" s="27">
        <v>0</v>
      </c>
      <c r="N278" s="27">
        <f>+#REF!</f>
        <v>0</v>
      </c>
      <c r="O278" s="28">
        <f t="shared" si="140"/>
        <v>0</v>
      </c>
      <c r="P278" s="29">
        <f t="shared" si="141"/>
        <v>11</v>
      </c>
      <c r="Q278" s="30">
        <f t="shared" si="142"/>
        <v>0</v>
      </c>
      <c r="R278" s="31">
        <f t="shared" si="143"/>
        <v>44049</v>
      </c>
      <c r="S278" s="1">
        <f t="shared" si="136"/>
        <v>44074</v>
      </c>
    </row>
    <row r="279" spans="1:20" ht="20.100000000000001" hidden="1" customHeight="1" x14ac:dyDescent="0.3">
      <c r="A279" s="21" t="str">
        <f>+#REF!</f>
        <v xml:space="preserve">CARPINTERIA METALICA </v>
      </c>
      <c r="B279" s="13"/>
      <c r="C279" s="13"/>
      <c r="D279" s="13"/>
      <c r="E279" s="14"/>
      <c r="F279" s="26"/>
      <c r="G279" s="15"/>
      <c r="H279" s="16"/>
      <c r="I279" s="16"/>
      <c r="J279" s="16"/>
      <c r="K279" s="16"/>
      <c r="L279" s="16"/>
      <c r="M279" s="16"/>
      <c r="N279" s="16"/>
      <c r="O279" s="17"/>
      <c r="P279" s="18"/>
      <c r="Q279" s="19"/>
      <c r="R279" s="20"/>
      <c r="T279" s="32"/>
    </row>
    <row r="280" spans="1:20" ht="27.6" hidden="1" x14ac:dyDescent="0.3">
      <c r="A280" s="22" t="str">
        <f>+#REF!</f>
        <v>SUMINISTRO E INSTALACIÓN PUERTA EN LAMINA CAL 18 INC. ANTICORROSIVO</v>
      </c>
      <c r="B280" s="23">
        <v>44039</v>
      </c>
      <c r="C280" s="23">
        <v>44049</v>
      </c>
      <c r="D280" s="24">
        <f t="shared" si="138"/>
        <v>11</v>
      </c>
      <c r="E280" s="25">
        <f t="shared" si="139"/>
        <v>1</v>
      </c>
      <c r="F280" s="26">
        <v>11</v>
      </c>
      <c r="G280" s="26">
        <f t="shared" si="145"/>
        <v>0</v>
      </c>
      <c r="H280" s="27">
        <v>0</v>
      </c>
      <c r="I280" s="27">
        <v>0</v>
      </c>
      <c r="J280" s="27">
        <v>0</v>
      </c>
      <c r="K280" s="27">
        <v>0</v>
      </c>
      <c r="L280" s="27">
        <v>0</v>
      </c>
      <c r="M280" s="27">
        <v>0</v>
      </c>
      <c r="N280" s="27">
        <f>+#REF!</f>
        <v>0</v>
      </c>
      <c r="O280" s="28">
        <f t="shared" si="140"/>
        <v>0</v>
      </c>
      <c r="P280" s="29">
        <f t="shared" si="141"/>
        <v>11</v>
      </c>
      <c r="Q280" s="30">
        <f t="shared" si="142"/>
        <v>0</v>
      </c>
      <c r="R280" s="31">
        <f t="shared" si="143"/>
        <v>44049</v>
      </c>
      <c r="S280" s="1">
        <f t="shared" si="136"/>
        <v>44074</v>
      </c>
    </row>
    <row r="281" spans="1:20" hidden="1" x14ac:dyDescent="0.3">
      <c r="A281" s="22" t="str">
        <f>+#REF!</f>
        <v>VENTANA EN ALUMINIO PROYECTANTE</v>
      </c>
      <c r="B281" s="23">
        <v>44039</v>
      </c>
      <c r="C281" s="23">
        <v>44049</v>
      </c>
      <c r="D281" s="24">
        <f t="shared" si="138"/>
        <v>11</v>
      </c>
      <c r="E281" s="25">
        <f t="shared" si="139"/>
        <v>1</v>
      </c>
      <c r="F281" s="26">
        <v>11</v>
      </c>
      <c r="G281" s="26">
        <f t="shared" si="145"/>
        <v>0</v>
      </c>
      <c r="H281" s="27">
        <v>0</v>
      </c>
      <c r="I281" s="27">
        <v>0</v>
      </c>
      <c r="J281" s="27">
        <v>0</v>
      </c>
      <c r="K281" s="27">
        <v>0</v>
      </c>
      <c r="L281" s="27">
        <v>0</v>
      </c>
      <c r="M281" s="27">
        <v>0</v>
      </c>
      <c r="N281" s="27">
        <f>+#REF!</f>
        <v>0</v>
      </c>
      <c r="O281" s="28">
        <f t="shared" si="140"/>
        <v>0</v>
      </c>
      <c r="P281" s="29">
        <f t="shared" si="141"/>
        <v>11</v>
      </c>
      <c r="Q281" s="30">
        <f t="shared" si="142"/>
        <v>0</v>
      </c>
      <c r="R281" s="31">
        <f t="shared" si="143"/>
        <v>44049</v>
      </c>
      <c r="S281" s="1">
        <f t="shared" si="136"/>
        <v>44074</v>
      </c>
    </row>
    <row r="282" spans="1:20" ht="41.4" hidden="1" x14ac:dyDescent="0.3">
      <c r="A282" s="22" t="str">
        <f>+#REF!</f>
        <v>SUMINISTRO E INSTALACIÓN PERFILERIA METALICA PARA ESTRUCTURA DE CUBIERTA. DIMENSIONES Y CALIBRES SEGÚN DISEÑO</v>
      </c>
      <c r="B282" s="23">
        <v>44039</v>
      </c>
      <c r="C282" s="23">
        <v>44049</v>
      </c>
      <c r="D282" s="24">
        <f t="shared" si="138"/>
        <v>11</v>
      </c>
      <c r="E282" s="25">
        <f t="shared" si="139"/>
        <v>1</v>
      </c>
      <c r="F282" s="26">
        <v>11</v>
      </c>
      <c r="G282" s="26">
        <f t="shared" si="145"/>
        <v>0</v>
      </c>
      <c r="H282" s="27">
        <v>0</v>
      </c>
      <c r="I282" s="27">
        <v>0</v>
      </c>
      <c r="J282" s="27">
        <v>0</v>
      </c>
      <c r="K282" s="27">
        <v>0</v>
      </c>
      <c r="L282" s="27">
        <v>0</v>
      </c>
      <c r="M282" s="27">
        <v>0</v>
      </c>
      <c r="N282" s="27">
        <f>+#REF!</f>
        <v>0</v>
      </c>
      <c r="O282" s="28">
        <f t="shared" si="140"/>
        <v>0</v>
      </c>
      <c r="P282" s="29">
        <f t="shared" si="141"/>
        <v>11</v>
      </c>
      <c r="Q282" s="30">
        <f t="shared" si="142"/>
        <v>0</v>
      </c>
      <c r="R282" s="31">
        <f t="shared" si="143"/>
        <v>44049</v>
      </c>
      <c r="S282" s="1">
        <f t="shared" si="136"/>
        <v>44074</v>
      </c>
    </row>
    <row r="283" spans="1:20" ht="20.100000000000001" hidden="1" customHeight="1" x14ac:dyDescent="0.3">
      <c r="A283" s="21" t="str">
        <f>+#REF!</f>
        <v xml:space="preserve">CUBIERTA </v>
      </c>
      <c r="B283" s="13"/>
      <c r="C283" s="13"/>
      <c r="D283" s="13"/>
      <c r="E283" s="14"/>
      <c r="F283" s="26"/>
      <c r="G283" s="15"/>
      <c r="H283" s="16"/>
      <c r="I283" s="16"/>
      <c r="J283" s="16"/>
      <c r="K283" s="16"/>
      <c r="L283" s="16"/>
      <c r="M283" s="16"/>
      <c r="N283" s="16"/>
      <c r="O283" s="17"/>
      <c r="P283" s="18"/>
      <c r="Q283" s="19"/>
      <c r="R283" s="20"/>
      <c r="T283" s="32"/>
    </row>
    <row r="284" spans="1:20" ht="27.6" hidden="1" x14ac:dyDescent="0.3">
      <c r="A284" s="22" t="str">
        <f>+#REF!</f>
        <v>SUMINISTRO E INSTALACIÓN CUBIERTA TEJA ONDULADA THERMOACUSTICA 0.83 X 3.05</v>
      </c>
      <c r="B284" s="23">
        <v>44039</v>
      </c>
      <c r="C284" s="23">
        <v>44049</v>
      </c>
      <c r="D284" s="24">
        <f t="shared" si="138"/>
        <v>11</v>
      </c>
      <c r="E284" s="25">
        <f t="shared" si="139"/>
        <v>1</v>
      </c>
      <c r="F284" s="26">
        <v>11</v>
      </c>
      <c r="G284" s="26">
        <f t="shared" si="145"/>
        <v>0</v>
      </c>
      <c r="H284" s="27">
        <v>0</v>
      </c>
      <c r="I284" s="27">
        <v>0</v>
      </c>
      <c r="J284" s="27">
        <v>0</v>
      </c>
      <c r="K284" s="27">
        <v>0</v>
      </c>
      <c r="L284" s="27">
        <v>0</v>
      </c>
      <c r="M284" s="27">
        <v>0</v>
      </c>
      <c r="N284" s="27">
        <f>+#REF!</f>
        <v>0</v>
      </c>
      <c r="O284" s="28">
        <f t="shared" si="140"/>
        <v>0</v>
      </c>
      <c r="P284" s="29">
        <f t="shared" si="141"/>
        <v>11</v>
      </c>
      <c r="Q284" s="30">
        <f t="shared" si="142"/>
        <v>0</v>
      </c>
      <c r="R284" s="31">
        <f t="shared" si="143"/>
        <v>44049</v>
      </c>
      <c r="S284" s="1">
        <f t="shared" si="136"/>
        <v>44074</v>
      </c>
    </row>
    <row r="285" spans="1:20" ht="20.100000000000001" customHeight="1" x14ac:dyDescent="0.3">
      <c r="A285" s="64" t="str">
        <f>+#REF!</f>
        <v>CERRAMIENTO Y OBRAS EXTERIORES</v>
      </c>
      <c r="B285" s="65"/>
      <c r="C285" s="65"/>
      <c r="D285" s="65"/>
      <c r="E285" s="66"/>
      <c r="F285" s="67"/>
      <c r="G285" s="67"/>
      <c r="H285" s="63">
        <f t="shared" ref="H285:M285" si="146">(SUM(H287:H296))/7</f>
        <v>0</v>
      </c>
      <c r="I285" s="63">
        <f t="shared" si="146"/>
        <v>0</v>
      </c>
      <c r="J285" s="63">
        <f t="shared" si="146"/>
        <v>0</v>
      </c>
      <c r="K285" s="63">
        <f t="shared" si="146"/>
        <v>0</v>
      </c>
      <c r="L285" s="63">
        <f t="shared" si="146"/>
        <v>0</v>
      </c>
      <c r="M285" s="63">
        <f t="shared" si="146"/>
        <v>0</v>
      </c>
      <c r="N285" s="63">
        <f>(SUM(N287:N296))/7</f>
        <v>0</v>
      </c>
      <c r="O285" s="68"/>
      <c r="P285" s="69"/>
      <c r="Q285" s="70"/>
      <c r="R285" s="71"/>
      <c r="T285" s="32"/>
    </row>
    <row r="286" spans="1:20" ht="20.100000000000001" hidden="1" customHeight="1" x14ac:dyDescent="0.3">
      <c r="A286" s="21" t="str">
        <f>+#REF!</f>
        <v xml:space="preserve">PRELIMINARES </v>
      </c>
      <c r="B286" s="13"/>
      <c r="C286" s="13"/>
      <c r="D286" s="13"/>
      <c r="E286" s="14"/>
      <c r="F286" s="26"/>
      <c r="G286" s="15"/>
      <c r="H286" s="15"/>
      <c r="I286" s="15"/>
      <c r="J286" s="15"/>
      <c r="K286" s="15"/>
      <c r="L286" s="15"/>
      <c r="M286" s="15"/>
      <c r="N286" s="16"/>
      <c r="O286" s="17"/>
      <c r="P286" s="18"/>
      <c r="Q286" s="19"/>
      <c r="R286" s="20"/>
      <c r="T286" s="32"/>
    </row>
    <row r="287" spans="1:20" hidden="1" x14ac:dyDescent="0.3">
      <c r="A287" s="22" t="str">
        <f>+#REF!</f>
        <v xml:space="preserve">LOCALIZACION Y REPLANTEO </v>
      </c>
      <c r="B287" s="23">
        <v>44039</v>
      </c>
      <c r="C287" s="23">
        <v>44045</v>
      </c>
      <c r="D287" s="24">
        <f t="shared" si="138"/>
        <v>7</v>
      </c>
      <c r="E287" s="25">
        <f t="shared" si="139"/>
        <v>1</v>
      </c>
      <c r="F287" s="26">
        <v>7</v>
      </c>
      <c r="G287" s="26">
        <f t="shared" si="145"/>
        <v>0</v>
      </c>
      <c r="H287" s="27">
        <v>0</v>
      </c>
      <c r="I287" s="27">
        <v>0</v>
      </c>
      <c r="J287" s="27">
        <v>0</v>
      </c>
      <c r="K287" s="27">
        <v>0</v>
      </c>
      <c r="L287" s="27">
        <v>0</v>
      </c>
      <c r="M287" s="27">
        <v>0</v>
      </c>
      <c r="N287" s="27">
        <f>+#REF!</f>
        <v>0</v>
      </c>
      <c r="O287" s="28">
        <f t="shared" si="140"/>
        <v>0</v>
      </c>
      <c r="P287" s="29">
        <f t="shared" si="141"/>
        <v>7</v>
      </c>
      <c r="Q287" s="30">
        <f t="shared" si="142"/>
        <v>0</v>
      </c>
      <c r="R287" s="31">
        <f t="shared" si="143"/>
        <v>44045</v>
      </c>
      <c r="S287" s="1">
        <f t="shared" si="136"/>
        <v>44074</v>
      </c>
    </row>
    <row r="288" spans="1:20" ht="20.100000000000001" hidden="1" customHeight="1" x14ac:dyDescent="0.3">
      <c r="A288" s="21" t="str">
        <f>+#REF!</f>
        <v xml:space="preserve">EXCAVACION Y RELLENOS </v>
      </c>
      <c r="B288" s="13"/>
      <c r="C288" s="13"/>
      <c r="D288" s="13"/>
      <c r="E288" s="14"/>
      <c r="F288" s="26"/>
      <c r="G288" s="15"/>
      <c r="H288" s="16"/>
      <c r="I288" s="16"/>
      <c r="J288" s="16"/>
      <c r="K288" s="16"/>
      <c r="L288" s="16"/>
      <c r="M288" s="16"/>
      <c r="N288" s="16"/>
      <c r="O288" s="17"/>
      <c r="P288" s="18"/>
      <c r="Q288" s="19"/>
      <c r="R288" s="20"/>
      <c r="T288" s="32"/>
    </row>
    <row r="289" spans="1:20" ht="15.75" hidden="1" customHeight="1" x14ac:dyDescent="0.3">
      <c r="A289" s="22" t="str">
        <f>+#REF!</f>
        <v>EXCAVACION MANUAL EN MATERIAL COMUN (INCLUYE RETIRO)</v>
      </c>
      <c r="B289" s="23">
        <v>44039</v>
      </c>
      <c r="C289" s="23">
        <v>44049</v>
      </c>
      <c r="D289" s="24">
        <f t="shared" si="138"/>
        <v>11</v>
      </c>
      <c r="E289" s="25">
        <f t="shared" si="139"/>
        <v>9.0909090909090912E-2</v>
      </c>
      <c r="F289" s="26">
        <v>1</v>
      </c>
      <c r="G289" s="26">
        <f t="shared" si="145"/>
        <v>10</v>
      </c>
      <c r="H289" s="27">
        <v>0</v>
      </c>
      <c r="I289" s="27">
        <v>0</v>
      </c>
      <c r="J289" s="27">
        <v>0</v>
      </c>
      <c r="K289" s="27">
        <v>0</v>
      </c>
      <c r="L289" s="27">
        <v>0</v>
      </c>
      <c r="M289" s="27">
        <v>0</v>
      </c>
      <c r="N289" s="27">
        <f>+#REF!</f>
        <v>0</v>
      </c>
      <c r="O289" s="28">
        <f t="shared" si="140"/>
        <v>0</v>
      </c>
      <c r="P289" s="29">
        <f t="shared" si="141"/>
        <v>11</v>
      </c>
      <c r="Q289" s="30">
        <f t="shared" si="142"/>
        <v>0</v>
      </c>
      <c r="R289" s="31">
        <f t="shared" si="143"/>
        <v>44049</v>
      </c>
      <c r="S289" s="1">
        <f t="shared" si="136"/>
        <v>44074</v>
      </c>
    </row>
    <row r="290" spans="1:20" ht="20.100000000000001" hidden="1" customHeight="1" x14ac:dyDescent="0.3">
      <c r="A290" s="21" t="str">
        <f>+#REF!</f>
        <v xml:space="preserve">ESTRUCTURA </v>
      </c>
      <c r="B290" s="13"/>
      <c r="C290" s="13"/>
      <c r="D290" s="13"/>
      <c r="E290" s="14"/>
      <c r="F290" s="26"/>
      <c r="G290" s="15"/>
      <c r="H290" s="16"/>
      <c r="I290" s="16"/>
      <c r="J290" s="16"/>
      <c r="K290" s="16"/>
      <c r="L290" s="16"/>
      <c r="M290" s="16"/>
      <c r="N290" s="16"/>
      <c r="O290" s="17"/>
      <c r="P290" s="18"/>
      <c r="Q290" s="19"/>
      <c r="R290" s="20"/>
      <c r="T290" s="32"/>
    </row>
    <row r="291" spans="1:20" hidden="1" x14ac:dyDescent="0.3">
      <c r="A291" s="22" t="str">
        <f>+#REF!</f>
        <v xml:space="preserve">CONCRETO CICLOPEO 21MPa (3000 PSI) RELACIÓN 60C/40P </v>
      </c>
      <c r="B291" s="23">
        <v>44039</v>
      </c>
      <c r="C291" s="23">
        <v>44045</v>
      </c>
      <c r="D291" s="24">
        <f t="shared" si="138"/>
        <v>7</v>
      </c>
      <c r="E291" s="25">
        <f t="shared" si="139"/>
        <v>1</v>
      </c>
      <c r="F291" s="26">
        <v>7</v>
      </c>
      <c r="G291" s="26">
        <f t="shared" si="145"/>
        <v>0</v>
      </c>
      <c r="H291" s="27">
        <v>0</v>
      </c>
      <c r="I291" s="27">
        <v>0</v>
      </c>
      <c r="J291" s="27">
        <v>0</v>
      </c>
      <c r="K291" s="27">
        <v>0</v>
      </c>
      <c r="L291" s="27">
        <v>0</v>
      </c>
      <c r="M291" s="27">
        <v>0</v>
      </c>
      <c r="N291" s="27">
        <f>+#REF!</f>
        <v>0</v>
      </c>
      <c r="O291" s="28">
        <f t="shared" si="140"/>
        <v>0</v>
      </c>
      <c r="P291" s="29">
        <f t="shared" si="141"/>
        <v>7</v>
      </c>
      <c r="Q291" s="30">
        <f t="shared" si="142"/>
        <v>0</v>
      </c>
      <c r="R291" s="31">
        <f t="shared" si="143"/>
        <v>44045</v>
      </c>
      <c r="S291" s="1">
        <f t="shared" si="136"/>
        <v>44074</v>
      </c>
    </row>
    <row r="292" spans="1:20" hidden="1" x14ac:dyDescent="0.3">
      <c r="A292" s="22" t="str">
        <f>+#REF!</f>
        <v>CONCRETO VIGA DE AMARRE 21,1 MPa, SECCION RECTANGULAR</v>
      </c>
      <c r="B292" s="23">
        <v>44046</v>
      </c>
      <c r="C292" s="23">
        <v>44049</v>
      </c>
      <c r="D292" s="24">
        <f t="shared" si="138"/>
        <v>4</v>
      </c>
      <c r="E292" s="25">
        <f t="shared" si="139"/>
        <v>1</v>
      </c>
      <c r="F292" s="26">
        <v>4</v>
      </c>
      <c r="G292" s="26">
        <f t="shared" si="145"/>
        <v>0</v>
      </c>
      <c r="H292" s="27">
        <v>0</v>
      </c>
      <c r="I292" s="27">
        <v>0</v>
      </c>
      <c r="J292" s="27">
        <v>0</v>
      </c>
      <c r="K292" s="27">
        <v>0</v>
      </c>
      <c r="L292" s="27">
        <v>0</v>
      </c>
      <c r="M292" s="27">
        <v>0</v>
      </c>
      <c r="N292" s="27">
        <f>+#REF!</f>
        <v>0</v>
      </c>
      <c r="O292" s="28">
        <f t="shared" si="140"/>
        <v>0</v>
      </c>
      <c r="P292" s="29">
        <f t="shared" si="141"/>
        <v>4</v>
      </c>
      <c r="Q292" s="30">
        <f t="shared" si="142"/>
        <v>0</v>
      </c>
      <c r="R292" s="31">
        <f t="shared" si="143"/>
        <v>44049</v>
      </c>
      <c r="S292" s="1">
        <f t="shared" si="136"/>
        <v>44074</v>
      </c>
    </row>
    <row r="293" spans="1:20" hidden="1" x14ac:dyDescent="0.3">
      <c r="A293" s="22" t="str">
        <f>+#REF!</f>
        <v xml:space="preserve">SUMINISTRO FIGURADA Y AMARRE DE ACERO 60000 PSI 420 Mpa </v>
      </c>
      <c r="B293" s="23">
        <v>44039</v>
      </c>
      <c r="C293" s="23">
        <v>44049</v>
      </c>
      <c r="D293" s="24">
        <f t="shared" si="138"/>
        <v>11</v>
      </c>
      <c r="E293" s="25">
        <f t="shared" si="139"/>
        <v>1</v>
      </c>
      <c r="F293" s="26">
        <v>11</v>
      </c>
      <c r="G293" s="26">
        <f t="shared" si="145"/>
        <v>0</v>
      </c>
      <c r="H293" s="27">
        <v>0</v>
      </c>
      <c r="I293" s="27">
        <v>0</v>
      </c>
      <c r="J293" s="27">
        <v>0</v>
      </c>
      <c r="K293" s="27">
        <v>0</v>
      </c>
      <c r="L293" s="27">
        <v>0</v>
      </c>
      <c r="M293" s="27">
        <v>0</v>
      </c>
      <c r="N293" s="27">
        <f>+#REF!</f>
        <v>0</v>
      </c>
      <c r="O293" s="28">
        <f t="shared" si="140"/>
        <v>0</v>
      </c>
      <c r="P293" s="29">
        <f t="shared" si="141"/>
        <v>11</v>
      </c>
      <c r="Q293" s="30">
        <f t="shared" si="142"/>
        <v>0</v>
      </c>
      <c r="R293" s="31">
        <f t="shared" si="143"/>
        <v>44049</v>
      </c>
      <c r="S293" s="1">
        <f t="shared" si="136"/>
        <v>44074</v>
      </c>
    </row>
    <row r="294" spans="1:20" ht="20.100000000000001" hidden="1" customHeight="1" x14ac:dyDescent="0.3">
      <c r="A294" s="21" t="str">
        <f>+#REF!</f>
        <v xml:space="preserve">CARPINTERIA METALICA </v>
      </c>
      <c r="B294" s="13"/>
      <c r="C294" s="13"/>
      <c r="D294" s="13"/>
      <c r="E294" s="14"/>
      <c r="F294" s="26"/>
      <c r="G294" s="15"/>
      <c r="H294" s="16"/>
      <c r="I294" s="16"/>
      <c r="J294" s="16"/>
      <c r="K294" s="16"/>
      <c r="L294" s="16"/>
      <c r="M294" s="16"/>
      <c r="N294" s="16"/>
      <c r="O294" s="17"/>
      <c r="P294" s="18"/>
      <c r="Q294" s="19"/>
      <c r="R294" s="20"/>
      <c r="T294" s="32"/>
    </row>
    <row r="295" spans="1:20" ht="27.6" hidden="1" x14ac:dyDescent="0.3">
      <c r="A295" s="22" t="str">
        <f>+#REF!</f>
        <v>CERRAMIENTO EN MALLA ESLABONADA CAL 10 MM (INCLUYE TUBO AGUA NEGRA DE 2" Y ANGULO 1"X1"X3/16") H=2.1</v>
      </c>
      <c r="B295" s="23">
        <v>44039</v>
      </c>
      <c r="C295" s="23">
        <v>44049</v>
      </c>
      <c r="D295" s="24">
        <f t="shared" si="138"/>
        <v>11</v>
      </c>
      <c r="E295" s="25">
        <f t="shared" si="139"/>
        <v>1</v>
      </c>
      <c r="F295" s="26">
        <v>11</v>
      </c>
      <c r="G295" s="26">
        <f t="shared" si="145"/>
        <v>0</v>
      </c>
      <c r="H295" s="27">
        <v>0</v>
      </c>
      <c r="I295" s="27">
        <v>0</v>
      </c>
      <c r="J295" s="27">
        <v>0</v>
      </c>
      <c r="K295" s="27">
        <v>0</v>
      </c>
      <c r="L295" s="27">
        <v>0</v>
      </c>
      <c r="M295" s="27">
        <v>0</v>
      </c>
      <c r="N295" s="27">
        <f>+#REF!</f>
        <v>0</v>
      </c>
      <c r="O295" s="28">
        <f t="shared" si="140"/>
        <v>0</v>
      </c>
      <c r="P295" s="29">
        <f t="shared" si="141"/>
        <v>11</v>
      </c>
      <c r="Q295" s="30">
        <f t="shared" si="142"/>
        <v>0</v>
      </c>
      <c r="R295" s="31">
        <f t="shared" si="143"/>
        <v>44049</v>
      </c>
      <c r="S295" s="1">
        <f t="shared" si="136"/>
        <v>44074</v>
      </c>
    </row>
    <row r="296" spans="1:20" ht="27.6" hidden="1" x14ac:dyDescent="0.3">
      <c r="A296" s="72" t="str">
        <f>+#REF!</f>
        <v>SUMINISTRO E INSTALACIÓN PUERTA EN LAMINA CAL 18 INC. ANTICORROSIVO</v>
      </c>
      <c r="B296" s="23">
        <v>44039</v>
      </c>
      <c r="C296" s="23">
        <v>44049</v>
      </c>
      <c r="D296" s="24">
        <f t="shared" si="138"/>
        <v>11</v>
      </c>
      <c r="E296" s="25">
        <f t="shared" si="139"/>
        <v>1</v>
      </c>
      <c r="F296" s="26">
        <v>11</v>
      </c>
      <c r="G296" s="26">
        <f t="shared" si="145"/>
        <v>0</v>
      </c>
      <c r="H296" s="27">
        <v>0</v>
      </c>
      <c r="I296" s="27">
        <v>0</v>
      </c>
      <c r="J296" s="27">
        <v>0</v>
      </c>
      <c r="K296" s="27">
        <v>0</v>
      </c>
      <c r="L296" s="27">
        <v>0</v>
      </c>
      <c r="M296" s="27">
        <v>0</v>
      </c>
      <c r="N296" s="27">
        <f>+#REF!</f>
        <v>0</v>
      </c>
      <c r="O296" s="28">
        <f t="shared" si="140"/>
        <v>0</v>
      </c>
      <c r="P296" s="29">
        <f t="shared" si="141"/>
        <v>11</v>
      </c>
      <c r="Q296" s="30">
        <f t="shared" si="142"/>
        <v>0</v>
      </c>
      <c r="R296" s="31">
        <f t="shared" si="143"/>
        <v>44049</v>
      </c>
      <c r="S296" s="1">
        <f t="shared" si="136"/>
        <v>44074</v>
      </c>
    </row>
    <row r="297" spans="1:20" x14ac:dyDescent="0.3">
      <c r="A297" s="52"/>
    </row>
    <row r="298" spans="1:20" x14ac:dyDescent="0.3">
      <c r="A298" s="73" t="s">
        <v>27</v>
      </c>
      <c r="B298" s="74"/>
      <c r="C298" s="75"/>
      <c r="D298" s="76"/>
      <c r="E298" s="77"/>
      <c r="F298" s="76"/>
      <c r="G298" s="76"/>
      <c r="H298" s="78">
        <f>(H16+H38+H58+H110+H148+H157+H175+H191+H205+H231+H260+H285)/12</f>
        <v>2.5195108537296038E-2</v>
      </c>
      <c r="I298" s="78">
        <f>(I16+I38+I58+I110+I148+I157+I175+I191+I205+I231+I260+I285)/12</f>
        <v>0.1172003892363741</v>
      </c>
      <c r="J298" s="78">
        <f t="shared" ref="J298:N298" si="147">(J16+J38+J58+J110+J148+J157+J175+J191+J205+J231+J260+J285)/12</f>
        <v>0.18542471344579201</v>
      </c>
      <c r="K298" s="78">
        <f t="shared" si="147"/>
        <v>0.31450255980265246</v>
      </c>
      <c r="L298" s="78">
        <f t="shared" si="147"/>
        <v>0.32751759924478407</v>
      </c>
      <c r="M298" s="78">
        <f t="shared" si="147"/>
        <v>0.34028454370085143</v>
      </c>
      <c r="N298" s="78">
        <f t="shared" si="147"/>
        <v>0.36876024985719824</v>
      </c>
      <c r="O298" s="77"/>
      <c r="P298" s="77"/>
      <c r="Q298" s="79"/>
      <c r="R298" s="80"/>
    </row>
    <row r="299" spans="1:20" x14ac:dyDescent="0.3">
      <c r="A299" s="52"/>
    </row>
    <row r="300" spans="1:20" x14ac:dyDescent="0.3">
      <c r="A300" s="52"/>
    </row>
    <row r="301" spans="1:20" x14ac:dyDescent="0.3">
      <c r="A301" s="52"/>
    </row>
    <row r="302" spans="1:20" x14ac:dyDescent="0.3">
      <c r="A302" s="52"/>
    </row>
    <row r="303" spans="1:20" x14ac:dyDescent="0.3">
      <c r="A303" s="52"/>
    </row>
    <row r="304" spans="1:20" x14ac:dyDescent="0.3">
      <c r="A304" s="52"/>
    </row>
    <row r="305" spans="1:1" x14ac:dyDescent="0.3">
      <c r="A305" s="52"/>
    </row>
    <row r="306" spans="1:1" x14ac:dyDescent="0.3">
      <c r="A306" s="52"/>
    </row>
    <row r="307" spans="1:1" x14ac:dyDescent="0.3">
      <c r="A307" s="52"/>
    </row>
    <row r="308" spans="1:1" x14ac:dyDescent="0.3">
      <c r="A308" s="52"/>
    </row>
    <row r="309" spans="1:1" x14ac:dyDescent="0.3">
      <c r="A309" s="52"/>
    </row>
    <row r="310" spans="1:1" x14ac:dyDescent="0.3">
      <c r="A310" s="52"/>
    </row>
    <row r="311" spans="1:1" x14ac:dyDescent="0.3">
      <c r="A311" s="52"/>
    </row>
    <row r="312" spans="1:1" x14ac:dyDescent="0.3">
      <c r="A312" s="52"/>
    </row>
    <row r="313" spans="1:1" x14ac:dyDescent="0.3">
      <c r="A313" s="52"/>
    </row>
    <row r="314" spans="1:1" x14ac:dyDescent="0.3">
      <c r="A314" s="52"/>
    </row>
    <row r="315" spans="1:1" x14ac:dyDescent="0.3">
      <c r="A315" s="52"/>
    </row>
    <row r="316" spans="1:1" x14ac:dyDescent="0.3">
      <c r="A316" s="52"/>
    </row>
    <row r="317" spans="1:1" x14ac:dyDescent="0.3">
      <c r="A317" s="52"/>
    </row>
    <row r="318" spans="1:1" x14ac:dyDescent="0.3">
      <c r="A318" s="52"/>
    </row>
    <row r="319" spans="1:1" x14ac:dyDescent="0.3">
      <c r="A319" s="52"/>
    </row>
    <row r="320" spans="1:1" x14ac:dyDescent="0.3">
      <c r="A320" s="52"/>
    </row>
    <row r="321" spans="1:1" x14ac:dyDescent="0.3">
      <c r="A321" s="52"/>
    </row>
    <row r="322" spans="1:1" x14ac:dyDescent="0.3">
      <c r="A322" s="52"/>
    </row>
    <row r="323" spans="1:1" x14ac:dyDescent="0.3">
      <c r="A323" s="52"/>
    </row>
    <row r="324" spans="1:1" x14ac:dyDescent="0.3">
      <c r="A324" s="52"/>
    </row>
    <row r="325" spans="1:1" x14ac:dyDescent="0.3">
      <c r="A325" s="52"/>
    </row>
    <row r="326" spans="1:1" x14ac:dyDescent="0.3">
      <c r="A326" s="52"/>
    </row>
    <row r="327" spans="1:1" x14ac:dyDescent="0.3">
      <c r="A327" s="52"/>
    </row>
    <row r="328" spans="1:1" x14ac:dyDescent="0.3">
      <c r="A328" s="52"/>
    </row>
    <row r="329" spans="1:1" x14ac:dyDescent="0.3">
      <c r="A329" s="52"/>
    </row>
  </sheetData>
  <mergeCells count="17">
    <mergeCell ref="A11:R11"/>
    <mergeCell ref="A1:R1"/>
    <mergeCell ref="A2:Q2"/>
    <mergeCell ref="R2:R3"/>
    <mergeCell ref="A3:Q3"/>
    <mergeCell ref="A4:R4"/>
    <mergeCell ref="A5:R5"/>
    <mergeCell ref="A6:R6"/>
    <mergeCell ref="A7:R7"/>
    <mergeCell ref="A8:R8"/>
    <mergeCell ref="A9:R9"/>
    <mergeCell ref="A10:R10"/>
    <mergeCell ref="A12:R12"/>
    <mergeCell ref="A13:R13"/>
    <mergeCell ref="A14:A15"/>
    <mergeCell ref="B14:G14"/>
    <mergeCell ref="H14:P14"/>
  </mergeCells>
  <conditionalFormatting sqref="G39:M39 G42:G46 G48:G57 G60:G63 G65:G70 G72:G77 G79 G81 G83:G97 G99:G109 G112 G114:G122 G124:G136 G138:G147 G150 G152:G153 G155:G156 G159 G161:G164 G166:G170 G172:G174 G177 G179:G182 G184:G187 G189:G190 G193 G195 G197:G204 G207 G209 G211 G213:G217 G219:G225 G227:G228 G230 G233 G235:G241 G243:G248 G250:G251 G253:G259 G262 G264:G265 G267:G274 G276:G278 G280:G282 G284 G287 G289 G291:G293 G295:G296 G18:G38 G40">
    <cfRule type="cellIs" dxfId="174" priority="175" operator="lessThan">
      <formula>0</formula>
    </cfRule>
  </conditionalFormatting>
  <conditionalFormatting sqref="C18:C31 C42 C48 C60:C63 C65:C70 C72:C73 C79 C81 C99:C100 C112 C114 C128:C129 C138:C143 C150 C152:C153 C155:C156 C159 C161:C164 C166:C170 C172:C174 C177 C179:C182 C184:C187 C189 C193 C195 C197:C204 C207 C211 C227:C228 C233 C262 C264 C278 C287 C292 C102:C109 C55:C57 C76:C77 C92 C95:C97 C118:C122 C145:C147 C209 C213:C217 C219:C225 C236 C241 C244:C245 C247 C267:C273 C38:C40 C33">
    <cfRule type="cellIs" dxfId="173" priority="174" operator="greaterThan">
      <formula>43952</formula>
    </cfRule>
  </conditionalFormatting>
  <conditionalFormatting sqref="G41">
    <cfRule type="cellIs" dxfId="172" priority="173" operator="lessThan">
      <formula>0</formula>
    </cfRule>
  </conditionalFormatting>
  <conditionalFormatting sqref="C41">
    <cfRule type="cellIs" dxfId="171" priority="172" operator="greaterThan">
      <formula>43952</formula>
    </cfRule>
  </conditionalFormatting>
  <conditionalFormatting sqref="G47">
    <cfRule type="cellIs" dxfId="170" priority="171" operator="lessThan">
      <formula>0</formula>
    </cfRule>
  </conditionalFormatting>
  <conditionalFormatting sqref="C47">
    <cfRule type="cellIs" dxfId="169" priority="170" operator="greaterThan">
      <formula>43952</formula>
    </cfRule>
  </conditionalFormatting>
  <conditionalFormatting sqref="G58">
    <cfRule type="cellIs" dxfId="168" priority="169" operator="lessThan">
      <formula>0</formula>
    </cfRule>
  </conditionalFormatting>
  <conditionalFormatting sqref="C58">
    <cfRule type="cellIs" dxfId="167" priority="168" operator="greaterThan">
      <formula>43952</formula>
    </cfRule>
  </conditionalFormatting>
  <conditionalFormatting sqref="G59:M59">
    <cfRule type="cellIs" dxfId="166" priority="167" operator="lessThan">
      <formula>0</formula>
    </cfRule>
  </conditionalFormatting>
  <conditionalFormatting sqref="C59">
    <cfRule type="cellIs" dxfId="165" priority="166" operator="greaterThan">
      <formula>43952</formula>
    </cfRule>
  </conditionalFormatting>
  <conditionalFormatting sqref="G64">
    <cfRule type="cellIs" dxfId="164" priority="165" operator="lessThan">
      <formula>0</formula>
    </cfRule>
  </conditionalFormatting>
  <conditionalFormatting sqref="C64">
    <cfRule type="cellIs" dxfId="163" priority="164" operator="greaterThan">
      <formula>43952</formula>
    </cfRule>
  </conditionalFormatting>
  <conditionalFormatting sqref="G71">
    <cfRule type="cellIs" dxfId="162" priority="163" operator="lessThan">
      <formula>0</formula>
    </cfRule>
  </conditionalFormatting>
  <conditionalFormatting sqref="C71">
    <cfRule type="cellIs" dxfId="161" priority="162" operator="greaterThan">
      <formula>43952</formula>
    </cfRule>
  </conditionalFormatting>
  <conditionalFormatting sqref="G78">
    <cfRule type="cellIs" dxfId="160" priority="161" operator="lessThan">
      <formula>0</formula>
    </cfRule>
  </conditionalFormatting>
  <conditionalFormatting sqref="C78">
    <cfRule type="cellIs" dxfId="159" priority="160" operator="greaterThan">
      <formula>43952</formula>
    </cfRule>
  </conditionalFormatting>
  <conditionalFormatting sqref="G80">
    <cfRule type="cellIs" dxfId="158" priority="159" operator="lessThan">
      <formula>0</formula>
    </cfRule>
  </conditionalFormatting>
  <conditionalFormatting sqref="C80">
    <cfRule type="cellIs" dxfId="157" priority="158" operator="greaterThan">
      <formula>43952</formula>
    </cfRule>
  </conditionalFormatting>
  <conditionalFormatting sqref="G82">
    <cfRule type="cellIs" dxfId="156" priority="157" operator="lessThan">
      <formula>0</formula>
    </cfRule>
  </conditionalFormatting>
  <conditionalFormatting sqref="C82">
    <cfRule type="cellIs" dxfId="155" priority="156" operator="greaterThan">
      <formula>43952</formula>
    </cfRule>
  </conditionalFormatting>
  <conditionalFormatting sqref="G98">
    <cfRule type="cellIs" dxfId="154" priority="155" operator="lessThan">
      <formula>0</formula>
    </cfRule>
  </conditionalFormatting>
  <conditionalFormatting sqref="C98">
    <cfRule type="cellIs" dxfId="153" priority="154" operator="greaterThan">
      <formula>43952</formula>
    </cfRule>
  </conditionalFormatting>
  <conditionalFormatting sqref="G111:M111 G110">
    <cfRule type="cellIs" dxfId="152" priority="153" operator="lessThan">
      <formula>0</formula>
    </cfRule>
  </conditionalFormatting>
  <conditionalFormatting sqref="C110:C111">
    <cfRule type="cellIs" dxfId="151" priority="152" operator="greaterThan">
      <formula>43952</formula>
    </cfRule>
  </conditionalFormatting>
  <conditionalFormatting sqref="G113">
    <cfRule type="cellIs" dxfId="150" priority="151" operator="lessThan">
      <formula>0</formula>
    </cfRule>
  </conditionalFormatting>
  <conditionalFormatting sqref="C113">
    <cfRule type="cellIs" dxfId="149" priority="150" operator="greaterThan">
      <formula>43952</formula>
    </cfRule>
  </conditionalFormatting>
  <conditionalFormatting sqref="G123">
    <cfRule type="cellIs" dxfId="148" priority="149" operator="lessThan">
      <formula>0</formula>
    </cfRule>
  </conditionalFormatting>
  <conditionalFormatting sqref="C123">
    <cfRule type="cellIs" dxfId="147" priority="148" operator="greaterThan">
      <formula>43952</formula>
    </cfRule>
  </conditionalFormatting>
  <conditionalFormatting sqref="G137">
    <cfRule type="cellIs" dxfId="146" priority="147" operator="lessThan">
      <formula>0</formula>
    </cfRule>
  </conditionalFormatting>
  <conditionalFormatting sqref="C137">
    <cfRule type="cellIs" dxfId="145" priority="146" operator="greaterThan">
      <formula>43952</formula>
    </cfRule>
  </conditionalFormatting>
  <conditionalFormatting sqref="G149:M149 G148">
    <cfRule type="cellIs" dxfId="144" priority="145" operator="lessThan">
      <formula>0</formula>
    </cfRule>
  </conditionalFormatting>
  <conditionalFormatting sqref="C148:C149">
    <cfRule type="cellIs" dxfId="143" priority="144" operator="greaterThan">
      <formula>43952</formula>
    </cfRule>
  </conditionalFormatting>
  <conditionalFormatting sqref="G151">
    <cfRule type="cellIs" dxfId="142" priority="143" operator="lessThan">
      <formula>0</formula>
    </cfRule>
  </conditionalFormatting>
  <conditionalFormatting sqref="C151">
    <cfRule type="cellIs" dxfId="141" priority="142" operator="greaterThan">
      <formula>43952</formula>
    </cfRule>
  </conditionalFormatting>
  <conditionalFormatting sqref="G154">
    <cfRule type="cellIs" dxfId="140" priority="141" operator="lessThan">
      <formula>0</formula>
    </cfRule>
  </conditionalFormatting>
  <conditionalFormatting sqref="C154">
    <cfRule type="cellIs" dxfId="139" priority="140" operator="greaterThan">
      <formula>43952</formula>
    </cfRule>
  </conditionalFormatting>
  <conditionalFormatting sqref="G158:M158 G157">
    <cfRule type="cellIs" dxfId="138" priority="139" operator="lessThan">
      <formula>0</formula>
    </cfRule>
  </conditionalFormatting>
  <conditionalFormatting sqref="C157:C158">
    <cfRule type="cellIs" dxfId="137" priority="138" operator="greaterThan">
      <formula>43952</formula>
    </cfRule>
  </conditionalFormatting>
  <conditionalFormatting sqref="G160">
    <cfRule type="cellIs" dxfId="136" priority="137" operator="lessThan">
      <formula>0</formula>
    </cfRule>
  </conditionalFormatting>
  <conditionalFormatting sqref="C160">
    <cfRule type="cellIs" dxfId="135" priority="136" operator="greaterThan">
      <formula>43952</formula>
    </cfRule>
  </conditionalFormatting>
  <conditionalFormatting sqref="G165">
    <cfRule type="cellIs" dxfId="134" priority="135" operator="lessThan">
      <formula>0</formula>
    </cfRule>
  </conditionalFormatting>
  <conditionalFormatting sqref="C165">
    <cfRule type="cellIs" dxfId="133" priority="134" operator="greaterThan">
      <formula>43952</formula>
    </cfRule>
  </conditionalFormatting>
  <conditionalFormatting sqref="G171">
    <cfRule type="cellIs" dxfId="132" priority="133" operator="lessThan">
      <formula>0</formula>
    </cfRule>
  </conditionalFormatting>
  <conditionalFormatting sqref="C171">
    <cfRule type="cellIs" dxfId="131" priority="132" operator="greaterThan">
      <formula>43952</formula>
    </cfRule>
  </conditionalFormatting>
  <conditionalFormatting sqref="G176:M176 G175">
    <cfRule type="cellIs" dxfId="130" priority="131" operator="lessThan">
      <formula>0</formula>
    </cfRule>
  </conditionalFormatting>
  <conditionalFormatting sqref="C175:C176">
    <cfRule type="cellIs" dxfId="129" priority="130" operator="greaterThan">
      <formula>43952</formula>
    </cfRule>
  </conditionalFormatting>
  <conditionalFormatting sqref="G178">
    <cfRule type="cellIs" dxfId="128" priority="129" operator="lessThan">
      <formula>0</formula>
    </cfRule>
  </conditionalFormatting>
  <conditionalFormatting sqref="C178">
    <cfRule type="cellIs" dxfId="127" priority="128" operator="greaterThan">
      <formula>43952</formula>
    </cfRule>
  </conditionalFormatting>
  <conditionalFormatting sqref="G183">
    <cfRule type="cellIs" dxfId="126" priority="127" operator="lessThan">
      <formula>0</formula>
    </cfRule>
  </conditionalFormatting>
  <conditionalFormatting sqref="C183">
    <cfRule type="cellIs" dxfId="125" priority="126" operator="greaterThan">
      <formula>43952</formula>
    </cfRule>
  </conditionalFormatting>
  <conditionalFormatting sqref="G188">
    <cfRule type="cellIs" dxfId="124" priority="125" operator="lessThan">
      <formula>0</formula>
    </cfRule>
  </conditionalFormatting>
  <conditionalFormatting sqref="C188">
    <cfRule type="cellIs" dxfId="123" priority="124" operator="greaterThan">
      <formula>43952</formula>
    </cfRule>
  </conditionalFormatting>
  <conditionalFormatting sqref="G192:M192 G191">
    <cfRule type="cellIs" dxfId="122" priority="123" operator="lessThan">
      <formula>0</formula>
    </cfRule>
  </conditionalFormatting>
  <conditionalFormatting sqref="C191:C192">
    <cfRule type="cellIs" dxfId="121" priority="122" operator="greaterThan">
      <formula>43952</formula>
    </cfRule>
  </conditionalFormatting>
  <conditionalFormatting sqref="G194">
    <cfRule type="cellIs" dxfId="120" priority="121" operator="lessThan">
      <formula>0</formula>
    </cfRule>
  </conditionalFormatting>
  <conditionalFormatting sqref="C194">
    <cfRule type="cellIs" dxfId="119" priority="120" operator="greaterThan">
      <formula>43952</formula>
    </cfRule>
  </conditionalFormatting>
  <conditionalFormatting sqref="G196">
    <cfRule type="cellIs" dxfId="118" priority="119" operator="lessThan">
      <formula>0</formula>
    </cfRule>
  </conditionalFormatting>
  <conditionalFormatting sqref="C196">
    <cfRule type="cellIs" dxfId="117" priority="118" operator="greaterThan">
      <formula>43952</formula>
    </cfRule>
  </conditionalFormatting>
  <conditionalFormatting sqref="G206:M206 G205">
    <cfRule type="cellIs" dxfId="116" priority="117" operator="lessThan">
      <formula>0</formula>
    </cfRule>
  </conditionalFormatting>
  <conditionalFormatting sqref="C205:C206">
    <cfRule type="cellIs" dxfId="115" priority="116" operator="greaterThan">
      <formula>43952</formula>
    </cfRule>
  </conditionalFormatting>
  <conditionalFormatting sqref="G208">
    <cfRule type="cellIs" dxfId="114" priority="115" operator="lessThan">
      <formula>0</formula>
    </cfRule>
  </conditionalFormatting>
  <conditionalFormatting sqref="C208">
    <cfRule type="cellIs" dxfId="113" priority="114" operator="greaterThan">
      <formula>43952</formula>
    </cfRule>
  </conditionalFormatting>
  <conditionalFormatting sqref="G210">
    <cfRule type="cellIs" dxfId="112" priority="113" operator="lessThan">
      <formula>0</formula>
    </cfRule>
  </conditionalFormatting>
  <conditionalFormatting sqref="C210">
    <cfRule type="cellIs" dxfId="111" priority="112" operator="greaterThan">
      <formula>43952</formula>
    </cfRule>
  </conditionalFormatting>
  <conditionalFormatting sqref="G212">
    <cfRule type="cellIs" dxfId="110" priority="111" operator="lessThan">
      <formula>0</formula>
    </cfRule>
  </conditionalFormatting>
  <conditionalFormatting sqref="C212">
    <cfRule type="cellIs" dxfId="109" priority="110" operator="greaterThan">
      <formula>43952</formula>
    </cfRule>
  </conditionalFormatting>
  <conditionalFormatting sqref="G218">
    <cfRule type="cellIs" dxfId="108" priority="109" operator="lessThan">
      <formula>0</formula>
    </cfRule>
  </conditionalFormatting>
  <conditionalFormatting sqref="C218">
    <cfRule type="cellIs" dxfId="107" priority="108" operator="greaterThan">
      <formula>43952</formula>
    </cfRule>
  </conditionalFormatting>
  <conditionalFormatting sqref="G226">
    <cfRule type="cellIs" dxfId="106" priority="107" operator="lessThan">
      <formula>0</formula>
    </cfRule>
  </conditionalFormatting>
  <conditionalFormatting sqref="C226">
    <cfRule type="cellIs" dxfId="105" priority="106" operator="greaterThan">
      <formula>43952</formula>
    </cfRule>
  </conditionalFormatting>
  <conditionalFormatting sqref="G229">
    <cfRule type="cellIs" dxfId="104" priority="105" operator="lessThan">
      <formula>0</formula>
    </cfRule>
  </conditionalFormatting>
  <conditionalFormatting sqref="C229">
    <cfRule type="cellIs" dxfId="103" priority="104" operator="greaterThan">
      <formula>43952</formula>
    </cfRule>
  </conditionalFormatting>
  <conditionalFormatting sqref="G232:M232 G231">
    <cfRule type="cellIs" dxfId="102" priority="103" operator="lessThan">
      <formula>0</formula>
    </cfRule>
  </conditionalFormatting>
  <conditionalFormatting sqref="C231:C232">
    <cfRule type="cellIs" dxfId="101" priority="102" operator="greaterThan">
      <formula>43952</formula>
    </cfRule>
  </conditionalFormatting>
  <conditionalFormatting sqref="G234">
    <cfRule type="cellIs" dxfId="100" priority="101" operator="lessThan">
      <formula>0</formula>
    </cfRule>
  </conditionalFormatting>
  <conditionalFormatting sqref="C234">
    <cfRule type="cellIs" dxfId="99" priority="100" operator="greaterThan">
      <formula>43952</formula>
    </cfRule>
  </conditionalFormatting>
  <conditionalFormatting sqref="G242">
    <cfRule type="cellIs" dxfId="98" priority="99" operator="lessThan">
      <formula>0</formula>
    </cfRule>
  </conditionalFormatting>
  <conditionalFormatting sqref="C242">
    <cfRule type="cellIs" dxfId="97" priority="98" operator="greaterThan">
      <formula>43952</formula>
    </cfRule>
  </conditionalFormatting>
  <conditionalFormatting sqref="G249">
    <cfRule type="cellIs" dxfId="96" priority="97" operator="lessThan">
      <formula>0</formula>
    </cfRule>
  </conditionalFormatting>
  <conditionalFormatting sqref="C249">
    <cfRule type="cellIs" dxfId="95" priority="96" operator="greaterThan">
      <formula>43952</formula>
    </cfRule>
  </conditionalFormatting>
  <conditionalFormatting sqref="G252">
    <cfRule type="cellIs" dxfId="94" priority="95" operator="lessThan">
      <formula>0</formula>
    </cfRule>
  </conditionalFormatting>
  <conditionalFormatting sqref="C252">
    <cfRule type="cellIs" dxfId="93" priority="94" operator="greaterThan">
      <formula>43952</formula>
    </cfRule>
  </conditionalFormatting>
  <conditionalFormatting sqref="G261:M261 G260">
    <cfRule type="cellIs" dxfId="92" priority="93" operator="lessThan">
      <formula>0</formula>
    </cfRule>
  </conditionalFormatting>
  <conditionalFormatting sqref="C260:C261">
    <cfRule type="cellIs" dxfId="91" priority="92" operator="greaterThan">
      <formula>43952</formula>
    </cfRule>
  </conditionalFormatting>
  <conditionalFormatting sqref="G263">
    <cfRule type="cellIs" dxfId="90" priority="91" operator="lessThan">
      <formula>0</formula>
    </cfRule>
  </conditionalFormatting>
  <conditionalFormatting sqref="C263">
    <cfRule type="cellIs" dxfId="89" priority="90" operator="greaterThan">
      <formula>43952</formula>
    </cfRule>
  </conditionalFormatting>
  <conditionalFormatting sqref="G266">
    <cfRule type="cellIs" dxfId="88" priority="89" operator="lessThan">
      <formula>0</formula>
    </cfRule>
  </conditionalFormatting>
  <conditionalFormatting sqref="C266">
    <cfRule type="cellIs" dxfId="87" priority="88" operator="greaterThan">
      <formula>43952</formula>
    </cfRule>
  </conditionalFormatting>
  <conditionalFormatting sqref="G275">
    <cfRule type="cellIs" dxfId="86" priority="87" operator="lessThan">
      <formula>0</formula>
    </cfRule>
  </conditionalFormatting>
  <conditionalFormatting sqref="C275">
    <cfRule type="cellIs" dxfId="85" priority="86" operator="greaterThan">
      <formula>43952</formula>
    </cfRule>
  </conditionalFormatting>
  <conditionalFormatting sqref="G279">
    <cfRule type="cellIs" dxfId="84" priority="85" operator="lessThan">
      <formula>0</formula>
    </cfRule>
  </conditionalFormatting>
  <conditionalFormatting sqref="C279">
    <cfRule type="cellIs" dxfId="83" priority="84" operator="greaterThan">
      <formula>43952</formula>
    </cfRule>
  </conditionalFormatting>
  <conditionalFormatting sqref="G283">
    <cfRule type="cellIs" dxfId="82" priority="83" operator="lessThan">
      <formula>0</formula>
    </cfRule>
  </conditionalFormatting>
  <conditionalFormatting sqref="C283">
    <cfRule type="cellIs" dxfId="81" priority="82" operator="greaterThan">
      <formula>43952</formula>
    </cfRule>
  </conditionalFormatting>
  <conditionalFormatting sqref="G286:M286 G285">
    <cfRule type="cellIs" dxfId="80" priority="81" operator="lessThan">
      <formula>0</formula>
    </cfRule>
  </conditionalFormatting>
  <conditionalFormatting sqref="C285:C286">
    <cfRule type="cellIs" dxfId="79" priority="80" operator="greaterThan">
      <formula>43952</formula>
    </cfRule>
  </conditionalFormatting>
  <conditionalFormatting sqref="G288">
    <cfRule type="cellIs" dxfId="78" priority="79" operator="lessThan">
      <formula>0</formula>
    </cfRule>
  </conditionalFormatting>
  <conditionalFormatting sqref="C288">
    <cfRule type="cellIs" dxfId="77" priority="78" operator="greaterThan">
      <formula>43952</formula>
    </cfRule>
  </conditionalFormatting>
  <conditionalFormatting sqref="G290">
    <cfRule type="cellIs" dxfId="76" priority="77" operator="lessThan">
      <formula>0</formula>
    </cfRule>
  </conditionalFormatting>
  <conditionalFormatting sqref="C290">
    <cfRule type="cellIs" dxfId="75" priority="76" operator="greaterThan">
      <formula>43952</formula>
    </cfRule>
  </conditionalFormatting>
  <conditionalFormatting sqref="G294">
    <cfRule type="cellIs" dxfId="74" priority="75" operator="lessThan">
      <formula>0</formula>
    </cfRule>
  </conditionalFormatting>
  <conditionalFormatting sqref="C294">
    <cfRule type="cellIs" dxfId="73" priority="74" operator="greaterThan">
      <formula>43952</formula>
    </cfRule>
  </conditionalFormatting>
  <conditionalFormatting sqref="C101">
    <cfRule type="cellIs" dxfId="72" priority="73" operator="greaterThan">
      <formula>43952</formula>
    </cfRule>
  </conditionalFormatting>
  <conditionalFormatting sqref="C125">
    <cfRule type="cellIs" dxfId="71" priority="65" operator="greaterThan">
      <formula>43952</formula>
    </cfRule>
  </conditionalFormatting>
  <conditionalFormatting sqref="C84">
    <cfRule type="cellIs" dxfId="70" priority="72" operator="greaterThan">
      <formula>43952</formula>
    </cfRule>
  </conditionalFormatting>
  <conditionalFormatting sqref="C85">
    <cfRule type="cellIs" dxfId="69" priority="71" operator="greaterThan">
      <formula>43952</formula>
    </cfRule>
  </conditionalFormatting>
  <conditionalFormatting sqref="C87">
    <cfRule type="cellIs" dxfId="68" priority="70" operator="greaterThan">
      <formula>43952</formula>
    </cfRule>
  </conditionalFormatting>
  <conditionalFormatting sqref="C115">
    <cfRule type="cellIs" dxfId="67" priority="69" operator="greaterThan">
      <formula>43952</formula>
    </cfRule>
  </conditionalFormatting>
  <conditionalFormatting sqref="C116">
    <cfRule type="cellIs" dxfId="66" priority="68" operator="greaterThan">
      <formula>43952</formula>
    </cfRule>
  </conditionalFormatting>
  <conditionalFormatting sqref="C117">
    <cfRule type="cellIs" dxfId="65" priority="67" operator="greaterThan">
      <formula>43952</formula>
    </cfRule>
  </conditionalFormatting>
  <conditionalFormatting sqref="C124">
    <cfRule type="cellIs" dxfId="64" priority="66" operator="greaterThan">
      <formula>43952</formula>
    </cfRule>
  </conditionalFormatting>
  <conditionalFormatting sqref="C126">
    <cfRule type="cellIs" dxfId="63" priority="64" operator="greaterThan">
      <formula>43952</formula>
    </cfRule>
  </conditionalFormatting>
  <conditionalFormatting sqref="C127">
    <cfRule type="cellIs" dxfId="62" priority="63" operator="greaterThan">
      <formula>43952</formula>
    </cfRule>
  </conditionalFormatting>
  <conditionalFormatting sqref="C133">
    <cfRule type="cellIs" dxfId="61" priority="62" operator="greaterThan">
      <formula>43952</formula>
    </cfRule>
  </conditionalFormatting>
  <conditionalFormatting sqref="C130">
    <cfRule type="cellIs" dxfId="60" priority="61" operator="greaterThan">
      <formula>43952</formula>
    </cfRule>
  </conditionalFormatting>
  <conditionalFormatting sqref="C131">
    <cfRule type="cellIs" dxfId="59" priority="60" operator="greaterThan">
      <formula>43952</formula>
    </cfRule>
  </conditionalFormatting>
  <conditionalFormatting sqref="C132">
    <cfRule type="cellIs" dxfId="58" priority="59" operator="greaterThan">
      <formula>43952</formula>
    </cfRule>
  </conditionalFormatting>
  <conditionalFormatting sqref="C134">
    <cfRule type="cellIs" dxfId="57" priority="58" operator="greaterThan">
      <formula>43952</formula>
    </cfRule>
  </conditionalFormatting>
  <conditionalFormatting sqref="C136">
    <cfRule type="cellIs" dxfId="56" priority="57" operator="greaterThan">
      <formula>43952</formula>
    </cfRule>
  </conditionalFormatting>
  <conditionalFormatting sqref="C135">
    <cfRule type="cellIs" dxfId="55" priority="56" operator="greaterThan">
      <formula>43952</formula>
    </cfRule>
  </conditionalFormatting>
  <conditionalFormatting sqref="C144">
    <cfRule type="cellIs" dxfId="54" priority="55" operator="greaterThan">
      <formula>43952</formula>
    </cfRule>
  </conditionalFormatting>
  <conditionalFormatting sqref="C190">
    <cfRule type="cellIs" dxfId="53" priority="54" operator="greaterThan">
      <formula>43952</formula>
    </cfRule>
  </conditionalFormatting>
  <conditionalFormatting sqref="C230">
    <cfRule type="cellIs" dxfId="52" priority="53" operator="greaterThan">
      <formula>43952</formula>
    </cfRule>
  </conditionalFormatting>
  <conditionalFormatting sqref="C237">
    <cfRule type="cellIs" dxfId="51" priority="52" operator="greaterThan">
      <formula>43952</formula>
    </cfRule>
  </conditionalFormatting>
  <conditionalFormatting sqref="C235">
    <cfRule type="cellIs" dxfId="50" priority="51" operator="greaterThan">
      <formula>43952</formula>
    </cfRule>
  </conditionalFormatting>
  <conditionalFormatting sqref="C243">
    <cfRule type="cellIs" dxfId="49" priority="50" operator="greaterThan">
      <formula>43952</formula>
    </cfRule>
  </conditionalFormatting>
  <conditionalFormatting sqref="C246">
    <cfRule type="cellIs" dxfId="48" priority="49" operator="greaterThan">
      <formula>43952</formula>
    </cfRule>
  </conditionalFormatting>
  <conditionalFormatting sqref="C248">
    <cfRule type="cellIs" dxfId="47" priority="48" operator="greaterThan">
      <formula>43952</formula>
    </cfRule>
  </conditionalFormatting>
  <conditionalFormatting sqref="C250">
    <cfRule type="cellIs" dxfId="46" priority="47" operator="greaterThan">
      <formula>43952</formula>
    </cfRule>
  </conditionalFormatting>
  <conditionalFormatting sqref="C253">
    <cfRule type="cellIs" dxfId="45" priority="46" operator="greaterThan">
      <formula>43952</formula>
    </cfRule>
  </conditionalFormatting>
  <conditionalFormatting sqref="C259">
    <cfRule type="cellIs" dxfId="44" priority="45" operator="greaterThan">
      <formula>43952</formula>
    </cfRule>
  </conditionalFormatting>
  <conditionalFormatting sqref="C265">
    <cfRule type="cellIs" dxfId="43" priority="44" operator="greaterThan">
      <formula>43952</formula>
    </cfRule>
  </conditionalFormatting>
  <conditionalFormatting sqref="C274">
    <cfRule type="cellIs" dxfId="42" priority="43" operator="greaterThan">
      <formula>43952</formula>
    </cfRule>
  </conditionalFormatting>
  <conditionalFormatting sqref="C276">
    <cfRule type="cellIs" dxfId="41" priority="42" operator="greaterThan">
      <formula>43952</formula>
    </cfRule>
  </conditionalFormatting>
  <conditionalFormatting sqref="C277">
    <cfRule type="cellIs" dxfId="40" priority="41" operator="greaterThan">
      <formula>43952</formula>
    </cfRule>
  </conditionalFormatting>
  <conditionalFormatting sqref="C280">
    <cfRule type="cellIs" dxfId="39" priority="40" operator="greaterThan">
      <formula>43952</formula>
    </cfRule>
  </conditionalFormatting>
  <conditionalFormatting sqref="C281">
    <cfRule type="cellIs" dxfId="38" priority="39" operator="greaterThan">
      <formula>43952</formula>
    </cfRule>
  </conditionalFormatting>
  <conditionalFormatting sqref="C282">
    <cfRule type="cellIs" dxfId="37" priority="38" operator="greaterThan">
      <formula>43952</formula>
    </cfRule>
  </conditionalFormatting>
  <conditionalFormatting sqref="C284">
    <cfRule type="cellIs" dxfId="36" priority="37" operator="greaterThan">
      <formula>43952</formula>
    </cfRule>
  </conditionalFormatting>
  <conditionalFormatting sqref="C289">
    <cfRule type="cellIs" dxfId="35" priority="36" operator="greaterThan">
      <formula>43952</formula>
    </cfRule>
  </conditionalFormatting>
  <conditionalFormatting sqref="C291">
    <cfRule type="cellIs" dxfId="34" priority="35" operator="greaterThan">
      <formula>43952</formula>
    </cfRule>
  </conditionalFormatting>
  <conditionalFormatting sqref="C293">
    <cfRule type="cellIs" dxfId="33" priority="34" operator="greaterThan">
      <formula>43952</formula>
    </cfRule>
  </conditionalFormatting>
  <conditionalFormatting sqref="C295">
    <cfRule type="cellIs" dxfId="32" priority="33" operator="greaterThan">
      <formula>43952</formula>
    </cfRule>
  </conditionalFormatting>
  <conditionalFormatting sqref="C296">
    <cfRule type="cellIs" dxfId="31" priority="32" operator="greaterThan">
      <formula>43952</formula>
    </cfRule>
  </conditionalFormatting>
  <conditionalFormatting sqref="C32">
    <cfRule type="cellIs" dxfId="30" priority="24" operator="greaterThan">
      <formula>43952</formula>
    </cfRule>
  </conditionalFormatting>
  <conditionalFormatting sqref="C35">
    <cfRule type="cellIs" dxfId="29" priority="31" operator="greaterThan">
      <formula>43952</formula>
    </cfRule>
  </conditionalFormatting>
  <conditionalFormatting sqref="C36">
    <cfRule type="cellIs" dxfId="28" priority="30" operator="greaterThan">
      <formula>43952</formula>
    </cfRule>
  </conditionalFormatting>
  <conditionalFormatting sqref="C37">
    <cfRule type="cellIs" dxfId="27" priority="29" operator="greaterThan">
      <formula>43952</formula>
    </cfRule>
  </conditionalFormatting>
  <conditionalFormatting sqref="C45">
    <cfRule type="cellIs" dxfId="26" priority="28" operator="greaterThan">
      <formula>43952</formula>
    </cfRule>
  </conditionalFormatting>
  <conditionalFormatting sqref="C46">
    <cfRule type="cellIs" dxfId="25" priority="27" operator="greaterThan">
      <formula>43952</formula>
    </cfRule>
  </conditionalFormatting>
  <conditionalFormatting sqref="C88">
    <cfRule type="cellIs" dxfId="24" priority="26" operator="greaterThan">
      <formula>43952</formula>
    </cfRule>
  </conditionalFormatting>
  <conditionalFormatting sqref="C54">
    <cfRule type="cellIs" dxfId="23" priority="15" operator="greaterThan">
      <formula>43952</formula>
    </cfRule>
  </conditionalFormatting>
  <conditionalFormatting sqref="E1:E1048576">
    <cfRule type="cellIs" dxfId="22" priority="25" operator="equal">
      <formula>1</formula>
    </cfRule>
  </conditionalFormatting>
  <conditionalFormatting sqref="C34">
    <cfRule type="cellIs" dxfId="21" priority="23" operator="greaterThan">
      <formula>43952</formula>
    </cfRule>
  </conditionalFormatting>
  <conditionalFormatting sqref="C43">
    <cfRule type="cellIs" dxfId="20" priority="22" operator="greaterThan">
      <formula>43952</formula>
    </cfRule>
  </conditionalFormatting>
  <conditionalFormatting sqref="C44">
    <cfRule type="cellIs" dxfId="19" priority="21" operator="greaterThan">
      <formula>43952</formula>
    </cfRule>
  </conditionalFormatting>
  <conditionalFormatting sqref="C49">
    <cfRule type="cellIs" dxfId="18" priority="20" operator="greaterThan">
      <formula>43952</formula>
    </cfRule>
  </conditionalFormatting>
  <conditionalFormatting sqref="C50">
    <cfRule type="cellIs" dxfId="17" priority="19" operator="greaterThan">
      <formula>43952</formula>
    </cfRule>
  </conditionalFormatting>
  <conditionalFormatting sqref="C51">
    <cfRule type="cellIs" dxfId="16" priority="18" operator="greaterThan">
      <formula>43952</formula>
    </cfRule>
  </conditionalFormatting>
  <conditionalFormatting sqref="C52">
    <cfRule type="cellIs" dxfId="15" priority="17" operator="greaterThan">
      <formula>43952</formula>
    </cfRule>
  </conditionalFormatting>
  <conditionalFormatting sqref="C53">
    <cfRule type="cellIs" dxfId="14" priority="16" operator="greaterThan">
      <formula>43952</formula>
    </cfRule>
  </conditionalFormatting>
  <conditionalFormatting sqref="C74">
    <cfRule type="cellIs" dxfId="13" priority="14" operator="greaterThan">
      <formula>43952</formula>
    </cfRule>
  </conditionalFormatting>
  <conditionalFormatting sqref="C89">
    <cfRule type="cellIs" dxfId="12" priority="13" operator="greaterThan">
      <formula>43952</formula>
    </cfRule>
  </conditionalFormatting>
  <conditionalFormatting sqref="C90">
    <cfRule type="cellIs" dxfId="11" priority="12" operator="greaterThan">
      <formula>43952</formula>
    </cfRule>
  </conditionalFormatting>
  <conditionalFormatting sqref="C91">
    <cfRule type="cellIs" dxfId="10" priority="11" operator="greaterThan">
      <formula>43952</formula>
    </cfRule>
  </conditionalFormatting>
  <conditionalFormatting sqref="C93">
    <cfRule type="cellIs" dxfId="9" priority="10" operator="greaterThan">
      <formula>43952</formula>
    </cfRule>
  </conditionalFormatting>
  <conditionalFormatting sqref="C238">
    <cfRule type="cellIs" dxfId="8" priority="9" operator="greaterThan">
      <formula>43952</formula>
    </cfRule>
  </conditionalFormatting>
  <conditionalFormatting sqref="C239">
    <cfRule type="cellIs" dxfId="7" priority="8" operator="greaterThan">
      <formula>43952</formula>
    </cfRule>
  </conditionalFormatting>
  <conditionalFormatting sqref="C240">
    <cfRule type="cellIs" dxfId="6" priority="7" operator="greaterThan">
      <formula>43952</formula>
    </cfRule>
  </conditionalFormatting>
  <conditionalFormatting sqref="C251">
    <cfRule type="cellIs" dxfId="5" priority="6" operator="greaterThan">
      <formula>43952</formula>
    </cfRule>
  </conditionalFormatting>
  <conditionalFormatting sqref="C254">
    <cfRule type="cellIs" dxfId="4" priority="5" operator="greaterThan">
      <formula>43952</formula>
    </cfRule>
  </conditionalFormatting>
  <conditionalFormatting sqref="C255">
    <cfRule type="cellIs" dxfId="3" priority="4" operator="greaterThan">
      <formula>43952</formula>
    </cfRule>
  </conditionalFormatting>
  <conditionalFormatting sqref="C256">
    <cfRule type="cellIs" dxfId="2" priority="3" operator="greaterThan">
      <formula>43952</formula>
    </cfRule>
  </conditionalFormatting>
  <conditionalFormatting sqref="C257">
    <cfRule type="cellIs" dxfId="1" priority="2" operator="greaterThan">
      <formula>43952</formula>
    </cfRule>
  </conditionalFormatting>
  <conditionalFormatting sqref="C258">
    <cfRule type="cellIs" dxfId="0" priority="1" operator="greaterThan">
      <formula>43952</formula>
    </cfRule>
  </conditionalFormatting>
  <printOptions horizontalCentered="1"/>
  <pageMargins left="0.19685039370078741" right="0.19685039370078741" top="0.98425196850393704" bottom="0.98425196850393704" header="0.51181102362204722" footer="0.51181102362204722"/>
  <pageSetup scale="38" fitToWidth="2" fitToHeight="2" orientation="portrait" r:id="rId1"/>
  <headerFooter>
    <oddFooter>Página &amp;P</oddFooter>
  </headerFooter>
  <rowBreaks count="1" manualBreakCount="1">
    <brk id="55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6.3 CONTROL PROGRAMACIÓN</vt:lpstr>
      <vt:lpstr>'6.3 CONTROL PROGRAMACIÓN'!Área_de_impresión</vt:lpstr>
      <vt:lpstr>'6.3 CONTROL PROGRAMACIÓN'!Títulos_a_imprimir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DELL1</dc:creator>
  <cp:lastModifiedBy>Rangerlist</cp:lastModifiedBy>
  <cp:lastPrinted>2021-02-16T01:10:28Z</cp:lastPrinted>
  <dcterms:created xsi:type="dcterms:W3CDTF">2020-09-22T19:41:56Z</dcterms:created>
  <dcterms:modified xsi:type="dcterms:W3CDTF">2021-02-16T01:11:44Z</dcterms:modified>
</cp:coreProperties>
</file>