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ANESSA ROMERO\Desktop\ANEXOS\CUBARA\"/>
    </mc:Choice>
  </mc:AlternateContent>
  <xr:revisionPtr revIDLastSave="0" documentId="13_ncr:1_{5050655F-D171-4A7D-A7FD-EAA8077AA495}" xr6:coauthVersionLast="38" xr6:coauthVersionMax="38" xr10:uidLastSave="{00000000-0000-0000-0000-000000000000}"/>
  <bookViews>
    <workbookView xWindow="0" yWindow="0" windowWidth="20490" windowHeight="5805" xr2:uid="{DD2B4435-6B9B-4F16-B4B5-30BA8687339B}"/>
  </bookViews>
  <sheets>
    <sheet name="04-2017" sheetId="2" r:id="rId1"/>
    <sheet name="06-2017" sheetId="3" r:id="rId2"/>
    <sheet name="011-2017" sheetId="4" r:id="rId3"/>
    <sheet name="012-2017" sheetId="5" r:id="rId4"/>
    <sheet name="014-2017" sheetId="6" r:id="rId5"/>
  </sheets>
  <calcPr calcId="191029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5" i="6" l="1"/>
  <c r="O5" i="6" s="1"/>
  <c r="P5" i="6" s="1"/>
  <c r="L5" i="6"/>
  <c r="J5" i="6"/>
  <c r="H5" i="6"/>
  <c r="H6" i="6" s="1"/>
  <c r="H7" i="6" s="1"/>
  <c r="F5" i="6"/>
  <c r="N4" i="6"/>
  <c r="O4" i="6" s="1"/>
  <c r="P4" i="6" s="1"/>
  <c r="L4" i="6"/>
  <c r="L6" i="6" s="1"/>
  <c r="L7" i="6" s="1"/>
  <c r="J4" i="6"/>
  <c r="J6" i="6" s="1"/>
  <c r="J7" i="6" s="1"/>
  <c r="F4" i="6"/>
  <c r="F6" i="6" s="1"/>
  <c r="F7" i="6" s="1"/>
  <c r="P6" i="6" l="1"/>
  <c r="P7" i="6" s="1"/>
  <c r="P9" i="6"/>
  <c r="P10" i="6"/>
  <c r="P8" i="6"/>
  <c r="P11" i="6" s="1"/>
  <c r="P13" i="6" s="1"/>
  <c r="L8" i="6"/>
  <c r="L9" i="6"/>
  <c r="L10" i="6"/>
  <c r="L11" i="6" s="1"/>
  <c r="L13" i="6" s="1"/>
  <c r="F8" i="6"/>
  <c r="F10" i="6"/>
  <c r="F9" i="6"/>
  <c r="H10" i="6"/>
  <c r="H8" i="6"/>
  <c r="H11" i="6" s="1"/>
  <c r="H9" i="6"/>
  <c r="J9" i="6"/>
  <c r="J10" i="6"/>
  <c r="J8" i="6"/>
  <c r="F11" i="6" l="1"/>
  <c r="F12" i="6" s="1"/>
  <c r="J11" i="6"/>
  <c r="J13" i="6"/>
  <c r="J14" i="6" s="1"/>
  <c r="H15" i="6" s="1"/>
  <c r="H13" i="6"/>
  <c r="H14" i="6" s="1"/>
  <c r="H46" i="5" l="1"/>
  <c r="I46" i="5" s="1"/>
  <c r="J46" i="5" s="1"/>
  <c r="L46" i="5" s="1"/>
  <c r="G46" i="5"/>
  <c r="F46" i="5"/>
  <c r="L45" i="5"/>
  <c r="J45" i="5"/>
  <c r="I45" i="5"/>
  <c r="G45" i="5"/>
  <c r="F45" i="5"/>
  <c r="K45" i="5" s="1"/>
  <c r="I44" i="5"/>
  <c r="J44" i="5" s="1"/>
  <c r="L44" i="5" s="1"/>
  <c r="H44" i="5"/>
  <c r="G44" i="5"/>
  <c r="F44" i="5"/>
  <c r="K44" i="5" s="1"/>
  <c r="H43" i="5"/>
  <c r="I43" i="5" s="1"/>
  <c r="J43" i="5" s="1"/>
  <c r="G43" i="5"/>
  <c r="F43" i="5"/>
  <c r="H42" i="5"/>
  <c r="I42" i="5" s="1"/>
  <c r="J42" i="5" s="1"/>
  <c r="G42" i="5"/>
  <c r="F42" i="5"/>
  <c r="H41" i="5"/>
  <c r="I41" i="5" s="1"/>
  <c r="J41" i="5" s="1"/>
  <c r="L41" i="5" s="1"/>
  <c r="G41" i="5"/>
  <c r="F41" i="5"/>
  <c r="K41" i="5" s="1"/>
  <c r="H40" i="5"/>
  <c r="I40" i="5" s="1"/>
  <c r="J40" i="5" s="1"/>
  <c r="L40" i="5" s="1"/>
  <c r="G40" i="5"/>
  <c r="F40" i="5"/>
  <c r="H39" i="5"/>
  <c r="I39" i="5" s="1"/>
  <c r="J39" i="5" s="1"/>
  <c r="L39" i="5" s="1"/>
  <c r="G39" i="5"/>
  <c r="F39" i="5"/>
  <c r="K39" i="5" s="1"/>
  <c r="H38" i="5"/>
  <c r="I38" i="5" s="1"/>
  <c r="J38" i="5" s="1"/>
  <c r="G38" i="5"/>
  <c r="F38" i="5"/>
  <c r="H37" i="5"/>
  <c r="I37" i="5" s="1"/>
  <c r="J37" i="5" s="1"/>
  <c r="L37" i="5" s="1"/>
  <c r="G37" i="5"/>
  <c r="F37" i="5"/>
  <c r="H36" i="5"/>
  <c r="I36" i="5" s="1"/>
  <c r="J36" i="5" s="1"/>
  <c r="L36" i="5" s="1"/>
  <c r="G36" i="5"/>
  <c r="F36" i="5"/>
  <c r="H35" i="5"/>
  <c r="I35" i="5" s="1"/>
  <c r="J35" i="5" s="1"/>
  <c r="L35" i="5" s="1"/>
  <c r="G35" i="5"/>
  <c r="F35" i="5"/>
  <c r="K35" i="5" s="1"/>
  <c r="H34" i="5"/>
  <c r="I34" i="5" s="1"/>
  <c r="J34" i="5" s="1"/>
  <c r="G34" i="5"/>
  <c r="F34" i="5"/>
  <c r="H33" i="5"/>
  <c r="I33" i="5" s="1"/>
  <c r="J33" i="5" s="1"/>
  <c r="L33" i="5" s="1"/>
  <c r="G33" i="5"/>
  <c r="F33" i="5"/>
  <c r="I31" i="5"/>
  <c r="J31" i="5" s="1"/>
  <c r="L31" i="5" s="1"/>
  <c r="H31" i="5"/>
  <c r="G31" i="5"/>
  <c r="F31" i="5"/>
  <c r="H30" i="5"/>
  <c r="I30" i="5" s="1"/>
  <c r="J30" i="5" s="1"/>
  <c r="L30" i="5" s="1"/>
  <c r="G30" i="5"/>
  <c r="F30" i="5"/>
  <c r="H29" i="5"/>
  <c r="I29" i="5" s="1"/>
  <c r="J29" i="5" s="1"/>
  <c r="G29" i="5"/>
  <c r="F29" i="5"/>
  <c r="H28" i="5"/>
  <c r="I28" i="5" s="1"/>
  <c r="J28" i="5" s="1"/>
  <c r="L28" i="5" s="1"/>
  <c r="G28" i="5"/>
  <c r="F28" i="5"/>
  <c r="I27" i="5"/>
  <c r="J27" i="5" s="1"/>
  <c r="L27" i="5" s="1"/>
  <c r="H27" i="5"/>
  <c r="G27" i="5"/>
  <c r="F27" i="5"/>
  <c r="K27" i="5" s="1"/>
  <c r="L26" i="5"/>
  <c r="H26" i="5"/>
  <c r="I26" i="5" s="1"/>
  <c r="J26" i="5" s="1"/>
  <c r="G26" i="5"/>
  <c r="F26" i="5"/>
  <c r="K26" i="5" s="1"/>
  <c r="H25" i="5"/>
  <c r="I25" i="5" s="1"/>
  <c r="J25" i="5" s="1"/>
  <c r="L25" i="5" s="1"/>
  <c r="G25" i="5"/>
  <c r="F25" i="5"/>
  <c r="K25" i="5" s="1"/>
  <c r="J24" i="5"/>
  <c r="L24" i="5" s="1"/>
  <c r="H24" i="5"/>
  <c r="I24" i="5" s="1"/>
  <c r="G24" i="5"/>
  <c r="F24" i="5"/>
  <c r="K24" i="5" s="1"/>
  <c r="I23" i="5"/>
  <c r="J23" i="5" s="1"/>
  <c r="L23" i="5" s="1"/>
  <c r="H23" i="5"/>
  <c r="G23" i="5"/>
  <c r="F23" i="5"/>
  <c r="K23" i="5" s="1"/>
  <c r="L22" i="5"/>
  <c r="I22" i="5"/>
  <c r="J22" i="5" s="1"/>
  <c r="G22" i="5"/>
  <c r="F22" i="5"/>
  <c r="K22" i="5" s="1"/>
  <c r="J21" i="5"/>
  <c r="L21" i="5" s="1"/>
  <c r="H21" i="5"/>
  <c r="I21" i="5" s="1"/>
  <c r="G21" i="5"/>
  <c r="F21" i="5"/>
  <c r="K21" i="5" s="1"/>
  <c r="I19" i="5"/>
  <c r="J19" i="5" s="1"/>
  <c r="L19" i="5" s="1"/>
  <c r="H19" i="5"/>
  <c r="G19" i="5"/>
  <c r="F19" i="5"/>
  <c r="K19" i="5" s="1"/>
  <c r="L18" i="5"/>
  <c r="H18" i="5"/>
  <c r="I18" i="5" s="1"/>
  <c r="J18" i="5" s="1"/>
  <c r="G18" i="5"/>
  <c r="F18" i="5"/>
  <c r="K18" i="5" s="1"/>
  <c r="H17" i="5"/>
  <c r="I17" i="5" s="1"/>
  <c r="J17" i="5" s="1"/>
  <c r="L17" i="5" s="1"/>
  <c r="G17" i="5"/>
  <c r="F17" i="5"/>
  <c r="K17" i="5" s="1"/>
  <c r="J16" i="5"/>
  <c r="L16" i="5" s="1"/>
  <c r="H16" i="5"/>
  <c r="I16" i="5" s="1"/>
  <c r="G16" i="5"/>
  <c r="F16" i="5"/>
  <c r="K16" i="5" s="1"/>
  <c r="I14" i="5"/>
  <c r="J14" i="5" s="1"/>
  <c r="L14" i="5" s="1"/>
  <c r="H14" i="5"/>
  <c r="G14" i="5"/>
  <c r="F14" i="5"/>
  <c r="K14" i="5" s="1"/>
  <c r="L13" i="5"/>
  <c r="H13" i="5"/>
  <c r="I13" i="5" s="1"/>
  <c r="J13" i="5" s="1"/>
  <c r="G13" i="5"/>
  <c r="F13" i="5"/>
  <c r="K13" i="5" s="1"/>
  <c r="H12" i="5"/>
  <c r="I12" i="5" s="1"/>
  <c r="J12" i="5" s="1"/>
  <c r="L12" i="5" s="1"/>
  <c r="G12" i="5"/>
  <c r="F12" i="5"/>
  <c r="K12" i="5" s="1"/>
  <c r="J11" i="5"/>
  <c r="L11" i="5" s="1"/>
  <c r="H11" i="5"/>
  <c r="I11" i="5" s="1"/>
  <c r="G11" i="5"/>
  <c r="F11" i="5"/>
  <c r="K11" i="5" s="1"/>
  <c r="I10" i="5"/>
  <c r="J10" i="5" s="1"/>
  <c r="L10" i="5" s="1"/>
  <c r="H10" i="5"/>
  <c r="G10" i="5"/>
  <c r="F10" i="5"/>
  <c r="K10" i="5" s="1"/>
  <c r="L9" i="5"/>
  <c r="H9" i="5"/>
  <c r="I9" i="5" s="1"/>
  <c r="J9" i="5" s="1"/>
  <c r="G9" i="5"/>
  <c r="F9" i="5"/>
  <c r="K9" i="5" s="1"/>
  <c r="H8" i="5"/>
  <c r="I8" i="5" s="1"/>
  <c r="J8" i="5" s="1"/>
  <c r="L8" i="5" s="1"/>
  <c r="G8" i="5"/>
  <c r="F8" i="5"/>
  <c r="K8" i="5" s="1"/>
  <c r="J7" i="5"/>
  <c r="L7" i="5" s="1"/>
  <c r="H7" i="5"/>
  <c r="I7" i="5" s="1"/>
  <c r="G7" i="5"/>
  <c r="F7" i="5"/>
  <c r="K7" i="5" s="1"/>
  <c r="I6" i="5"/>
  <c r="J6" i="5" s="1"/>
  <c r="L6" i="5" s="1"/>
  <c r="H6" i="5"/>
  <c r="G6" i="5"/>
  <c r="F6" i="5"/>
  <c r="L5" i="5"/>
  <c r="H5" i="5"/>
  <c r="I5" i="5" s="1"/>
  <c r="J5" i="5" s="1"/>
  <c r="G5" i="5"/>
  <c r="F5" i="5"/>
  <c r="K5" i="5" s="1"/>
  <c r="H4" i="5"/>
  <c r="I4" i="5" s="1"/>
  <c r="J4" i="5" s="1"/>
  <c r="G4" i="5"/>
  <c r="F4" i="5"/>
  <c r="K4" i="5" s="1"/>
  <c r="F47" i="5" l="1"/>
  <c r="F48" i="5" s="1"/>
  <c r="K36" i="5"/>
  <c r="K40" i="5"/>
  <c r="K42" i="5"/>
  <c r="L42" i="5"/>
  <c r="L4" i="5"/>
  <c r="J47" i="5"/>
  <c r="J48" i="5" s="1"/>
  <c r="K29" i="5"/>
  <c r="L29" i="5"/>
  <c r="K31" i="5"/>
  <c r="K33" i="5"/>
  <c r="K46" i="5"/>
  <c r="K30" i="5"/>
  <c r="L34" i="5"/>
  <c r="K34" i="5"/>
  <c r="K37" i="5"/>
  <c r="F50" i="5"/>
  <c r="F51" i="5"/>
  <c r="F49" i="5"/>
  <c r="K28" i="5"/>
  <c r="K38" i="5"/>
  <c r="L38" i="5"/>
  <c r="K43" i="5"/>
  <c r="L43" i="5"/>
  <c r="K6" i="5"/>
  <c r="F52" i="5" l="1"/>
  <c r="G56" i="5" s="1"/>
  <c r="J50" i="5"/>
  <c r="J51" i="5"/>
  <c r="J49" i="5"/>
  <c r="J52" i="5" s="1"/>
  <c r="G60" i="5" s="1"/>
  <c r="G64" i="5" s="1"/>
  <c r="H53" i="4" l="1"/>
  <c r="I53" i="4" s="1"/>
  <c r="J53" i="4" s="1"/>
  <c r="L53" i="4" s="1"/>
  <c r="F53" i="4"/>
  <c r="H52" i="4"/>
  <c r="I52" i="4" s="1"/>
  <c r="J52" i="4" s="1"/>
  <c r="L52" i="4" s="1"/>
  <c r="F52" i="4"/>
  <c r="I51" i="4"/>
  <c r="J51" i="4" s="1"/>
  <c r="L51" i="4" s="1"/>
  <c r="F51" i="4"/>
  <c r="I50" i="4"/>
  <c r="J50" i="4" s="1"/>
  <c r="F50" i="4"/>
  <c r="H49" i="4"/>
  <c r="I49" i="4" s="1"/>
  <c r="J49" i="4" s="1"/>
  <c r="L49" i="4" s="1"/>
  <c r="F49" i="4"/>
  <c r="K49" i="4" s="1"/>
  <c r="H48" i="4"/>
  <c r="I48" i="4" s="1"/>
  <c r="J48" i="4" s="1"/>
  <c r="L48" i="4" s="1"/>
  <c r="F48" i="4"/>
  <c r="H47" i="4"/>
  <c r="I47" i="4" s="1"/>
  <c r="J47" i="4" s="1"/>
  <c r="L47" i="4" s="1"/>
  <c r="F47" i="4"/>
  <c r="H46" i="4"/>
  <c r="I46" i="4" s="1"/>
  <c r="J46" i="4" s="1"/>
  <c r="L46" i="4" s="1"/>
  <c r="F46" i="4"/>
  <c r="H45" i="4"/>
  <c r="I45" i="4" s="1"/>
  <c r="J45" i="4" s="1"/>
  <c r="L45" i="4" s="1"/>
  <c r="F45" i="4"/>
  <c r="I44" i="4"/>
  <c r="J44" i="4" s="1"/>
  <c r="L44" i="4" s="1"/>
  <c r="H44" i="4"/>
  <c r="F44" i="4"/>
  <c r="J43" i="4"/>
  <c r="L43" i="4" s="1"/>
  <c r="H42" i="4"/>
  <c r="I42" i="4" s="1"/>
  <c r="J42" i="4" s="1"/>
  <c r="L42" i="4" s="1"/>
  <c r="F42" i="4"/>
  <c r="H41" i="4"/>
  <c r="I41" i="4" s="1"/>
  <c r="J41" i="4" s="1"/>
  <c r="L41" i="4" s="1"/>
  <c r="F41" i="4"/>
  <c r="H40" i="4"/>
  <c r="I40" i="4" s="1"/>
  <c r="J40" i="4" s="1"/>
  <c r="L40" i="4" s="1"/>
  <c r="F40" i="4"/>
  <c r="H39" i="4"/>
  <c r="I39" i="4" s="1"/>
  <c r="J39" i="4" s="1"/>
  <c r="L39" i="4" s="1"/>
  <c r="F39" i="4"/>
  <c r="J38" i="4"/>
  <c r="L38" i="4" s="1"/>
  <c r="H37" i="4"/>
  <c r="I37" i="4" s="1"/>
  <c r="J37" i="4" s="1"/>
  <c r="L37" i="4" s="1"/>
  <c r="F37" i="4"/>
  <c r="H36" i="4"/>
  <c r="I36" i="4" s="1"/>
  <c r="J36" i="4" s="1"/>
  <c r="L36" i="4" s="1"/>
  <c r="F36" i="4"/>
  <c r="I35" i="4"/>
  <c r="J35" i="4" s="1"/>
  <c r="L35" i="4" s="1"/>
  <c r="H35" i="4"/>
  <c r="F35" i="4"/>
  <c r="I34" i="4"/>
  <c r="J34" i="4" s="1"/>
  <c r="F34" i="4"/>
  <c r="H33" i="4"/>
  <c r="I33" i="4" s="1"/>
  <c r="J33" i="4" s="1"/>
  <c r="L33" i="4" s="1"/>
  <c r="F33" i="4"/>
  <c r="H32" i="4"/>
  <c r="I32" i="4" s="1"/>
  <c r="J32" i="4" s="1"/>
  <c r="L32" i="4" s="1"/>
  <c r="F32" i="4"/>
  <c r="H31" i="4"/>
  <c r="I31" i="4" s="1"/>
  <c r="J31" i="4" s="1"/>
  <c r="L31" i="4" s="1"/>
  <c r="F31" i="4"/>
  <c r="H30" i="4"/>
  <c r="I30" i="4" s="1"/>
  <c r="J30" i="4" s="1"/>
  <c r="L30" i="4" s="1"/>
  <c r="F30" i="4"/>
  <c r="L29" i="4"/>
  <c r="J29" i="4"/>
  <c r="K29" i="4" s="1"/>
  <c r="H28" i="4"/>
  <c r="I28" i="4" s="1"/>
  <c r="J28" i="4" s="1"/>
  <c r="L28" i="4" s="1"/>
  <c r="F28" i="4"/>
  <c r="K28" i="4" s="1"/>
  <c r="H27" i="4"/>
  <c r="I27" i="4" s="1"/>
  <c r="J27" i="4" s="1"/>
  <c r="L27" i="4" s="1"/>
  <c r="F27" i="4"/>
  <c r="H26" i="4"/>
  <c r="I26" i="4" s="1"/>
  <c r="J26" i="4" s="1"/>
  <c r="L26" i="4" s="1"/>
  <c r="F26" i="4"/>
  <c r="J25" i="4"/>
  <c r="L25" i="4" s="1"/>
  <c r="H24" i="4"/>
  <c r="I24" i="4" s="1"/>
  <c r="J24" i="4" s="1"/>
  <c r="L24" i="4" s="1"/>
  <c r="F24" i="4"/>
  <c r="K24" i="4" s="1"/>
  <c r="H23" i="4"/>
  <c r="I23" i="4" s="1"/>
  <c r="J23" i="4" s="1"/>
  <c r="L23" i="4" s="1"/>
  <c r="F23" i="4"/>
  <c r="H22" i="4"/>
  <c r="I22" i="4" s="1"/>
  <c r="J22" i="4" s="1"/>
  <c r="L22" i="4" s="1"/>
  <c r="F22" i="4"/>
  <c r="I21" i="4"/>
  <c r="J21" i="4" s="1"/>
  <c r="L21" i="4" s="1"/>
  <c r="H21" i="4"/>
  <c r="F21" i="4"/>
  <c r="H20" i="4"/>
  <c r="I20" i="4" s="1"/>
  <c r="J20" i="4" s="1"/>
  <c r="L20" i="4" s="1"/>
  <c r="F20" i="4"/>
  <c r="K20" i="4" s="1"/>
  <c r="H19" i="4"/>
  <c r="I19" i="4" s="1"/>
  <c r="J19" i="4" s="1"/>
  <c r="L19" i="4" s="1"/>
  <c r="F19" i="4"/>
  <c r="J18" i="4"/>
  <c r="K18" i="4" s="1"/>
  <c r="H17" i="4"/>
  <c r="I17" i="4" s="1"/>
  <c r="J17" i="4" s="1"/>
  <c r="L17" i="4" s="1"/>
  <c r="F17" i="4"/>
  <c r="J16" i="4"/>
  <c r="L16" i="4" s="1"/>
  <c r="I15" i="4"/>
  <c r="J15" i="4" s="1"/>
  <c r="L15" i="4" s="1"/>
  <c r="F15" i="4"/>
  <c r="K15" i="4" s="1"/>
  <c r="H14" i="4"/>
  <c r="I14" i="4" s="1"/>
  <c r="J14" i="4" s="1"/>
  <c r="L14" i="4" s="1"/>
  <c r="F14" i="4"/>
  <c r="H13" i="4"/>
  <c r="I13" i="4" s="1"/>
  <c r="J13" i="4" s="1"/>
  <c r="L13" i="4" s="1"/>
  <c r="F13" i="4"/>
  <c r="K13" i="4" s="1"/>
  <c r="H12" i="4"/>
  <c r="I12" i="4" s="1"/>
  <c r="J12" i="4" s="1"/>
  <c r="L12" i="4" s="1"/>
  <c r="F12" i="4"/>
  <c r="H11" i="4"/>
  <c r="I11" i="4" s="1"/>
  <c r="J11" i="4" s="1"/>
  <c r="L11" i="4" s="1"/>
  <c r="F11" i="4"/>
  <c r="H10" i="4"/>
  <c r="I10" i="4" s="1"/>
  <c r="J10" i="4" s="1"/>
  <c r="L10" i="4" s="1"/>
  <c r="F10" i="4"/>
  <c r="L9" i="4"/>
  <c r="J9" i="4"/>
  <c r="K9" i="4" s="1"/>
  <c r="I8" i="4"/>
  <c r="J8" i="4" s="1"/>
  <c r="L8" i="4" s="1"/>
  <c r="H8" i="4"/>
  <c r="F8" i="4"/>
  <c r="I7" i="4"/>
  <c r="J7" i="4" s="1"/>
  <c r="L7" i="4" s="1"/>
  <c r="H7" i="4"/>
  <c r="F7" i="4"/>
  <c r="I6" i="4"/>
  <c r="J6" i="4" s="1"/>
  <c r="L6" i="4" s="1"/>
  <c r="H6" i="4"/>
  <c r="F6" i="4"/>
  <c r="I5" i="4"/>
  <c r="J5" i="4" s="1"/>
  <c r="L5" i="4" s="1"/>
  <c r="H5" i="4"/>
  <c r="F5" i="4"/>
  <c r="J4" i="4"/>
  <c r="I4" i="4"/>
  <c r="H4" i="4"/>
  <c r="F4" i="4"/>
  <c r="K43" i="4" l="1"/>
  <c r="L34" i="4"/>
  <c r="K34" i="4"/>
  <c r="K19" i="4"/>
  <c r="K23" i="4"/>
  <c r="K17" i="4"/>
  <c r="L18" i="4"/>
  <c r="K26" i="4"/>
  <c r="K32" i="4"/>
  <c r="K33" i="4"/>
  <c r="K37" i="4"/>
  <c r="K39" i="4"/>
  <c r="K42" i="4"/>
  <c r="K46" i="4"/>
  <c r="K50" i="4"/>
  <c r="K51" i="4"/>
  <c r="K53" i="4"/>
  <c r="K48" i="4"/>
  <c r="K14" i="4"/>
  <c r="K30" i="4"/>
  <c r="K40" i="4"/>
  <c r="F54" i="4"/>
  <c r="F55" i="4" s="1"/>
  <c r="F57" i="4" s="1"/>
  <c r="K10" i="4"/>
  <c r="K21" i="4"/>
  <c r="K4" i="4"/>
  <c r="K5" i="4"/>
  <c r="K6" i="4"/>
  <c r="K7" i="4"/>
  <c r="K8" i="4"/>
  <c r="K11" i="4"/>
  <c r="K27" i="4"/>
  <c r="K31" i="4"/>
  <c r="K36" i="4"/>
  <c r="K41" i="4"/>
  <c r="K45" i="4"/>
  <c r="F58" i="4"/>
  <c r="F56" i="4"/>
  <c r="L4" i="4"/>
  <c r="J54" i="4"/>
  <c r="J55" i="4" s="1"/>
  <c r="K12" i="4"/>
  <c r="K22" i="4"/>
  <c r="K35" i="4"/>
  <c r="K44" i="4"/>
  <c r="K47" i="4"/>
  <c r="K52" i="4"/>
  <c r="K38" i="4"/>
  <c r="K16" i="4"/>
  <c r="K25" i="4"/>
  <c r="L50" i="4"/>
  <c r="F59" i="4" l="1"/>
  <c r="J57" i="4"/>
  <c r="J56" i="4"/>
  <c r="J58" i="4"/>
  <c r="J59" i="4" l="1"/>
  <c r="H62" i="4" s="1"/>
  <c r="F31" i="3"/>
  <c r="J29" i="3"/>
  <c r="I29" i="3"/>
  <c r="H29" i="3"/>
  <c r="G29" i="3"/>
  <c r="F29" i="3"/>
  <c r="J28" i="3"/>
  <c r="K28" i="3" s="1"/>
  <c r="M28" i="3" s="1"/>
  <c r="I28" i="3"/>
  <c r="H28" i="3"/>
  <c r="G28" i="3"/>
  <c r="F28" i="3"/>
  <c r="L28" i="3" s="1"/>
  <c r="I27" i="3"/>
  <c r="H27" i="3"/>
  <c r="J27" i="3" s="1"/>
  <c r="K27" i="3" s="1"/>
  <c r="M27" i="3" s="1"/>
  <c r="G27" i="3"/>
  <c r="F27" i="3"/>
  <c r="I25" i="3"/>
  <c r="H25" i="3"/>
  <c r="J25" i="3" s="1"/>
  <c r="K25" i="3" s="1"/>
  <c r="M25" i="3" s="1"/>
  <c r="G25" i="3"/>
  <c r="F25" i="3"/>
  <c r="J23" i="3"/>
  <c r="I23" i="3"/>
  <c r="H23" i="3"/>
  <c r="G23" i="3"/>
  <c r="F23" i="3"/>
  <c r="J22" i="3"/>
  <c r="K22" i="3" s="1"/>
  <c r="M22" i="3" s="1"/>
  <c r="I22" i="3"/>
  <c r="H22" i="3"/>
  <c r="G22" i="3"/>
  <c r="F22" i="3"/>
  <c r="I21" i="3"/>
  <c r="H21" i="3"/>
  <c r="J21" i="3" s="1"/>
  <c r="K21" i="3" s="1"/>
  <c r="M21" i="3" s="1"/>
  <c r="G21" i="3"/>
  <c r="F21" i="3"/>
  <c r="I20" i="3"/>
  <c r="H20" i="3"/>
  <c r="J20" i="3" s="1"/>
  <c r="K20" i="3" s="1"/>
  <c r="M20" i="3" s="1"/>
  <c r="G20" i="3"/>
  <c r="F20" i="3"/>
  <c r="J19" i="3"/>
  <c r="I19" i="3"/>
  <c r="H19" i="3"/>
  <c r="G19" i="3"/>
  <c r="F19" i="3"/>
  <c r="J18" i="3"/>
  <c r="K18" i="3" s="1"/>
  <c r="M18" i="3" s="1"/>
  <c r="I18" i="3"/>
  <c r="H18" i="3"/>
  <c r="G18" i="3"/>
  <c r="F18" i="3"/>
  <c r="I17" i="3"/>
  <c r="H17" i="3"/>
  <c r="J17" i="3" s="1"/>
  <c r="K17" i="3" s="1"/>
  <c r="M17" i="3" s="1"/>
  <c r="G17" i="3"/>
  <c r="F17" i="3"/>
  <c r="I16" i="3"/>
  <c r="H16" i="3"/>
  <c r="J16" i="3" s="1"/>
  <c r="K16" i="3" s="1"/>
  <c r="M16" i="3" s="1"/>
  <c r="G16" i="3"/>
  <c r="F16" i="3"/>
  <c r="J15" i="3"/>
  <c r="I15" i="3"/>
  <c r="H15" i="3"/>
  <c r="G15" i="3"/>
  <c r="J14" i="3"/>
  <c r="I14" i="3"/>
  <c r="G14" i="3"/>
  <c r="F14" i="3"/>
  <c r="J13" i="3"/>
  <c r="K13" i="3" s="1"/>
  <c r="M13" i="3" s="1"/>
  <c r="I13" i="3"/>
  <c r="G13" i="3"/>
  <c r="F13" i="3"/>
  <c r="I12" i="3"/>
  <c r="H12" i="3"/>
  <c r="J12" i="3" s="1"/>
  <c r="K12" i="3" s="1"/>
  <c r="M12" i="3" s="1"/>
  <c r="G12" i="3"/>
  <c r="F12" i="3"/>
  <c r="J11" i="3"/>
  <c r="K11" i="3" s="1"/>
  <c r="M11" i="3" s="1"/>
  <c r="I11" i="3"/>
  <c r="H11" i="3"/>
  <c r="G11" i="3"/>
  <c r="F11" i="3"/>
  <c r="I10" i="3"/>
  <c r="H10" i="3"/>
  <c r="J10" i="3" s="1"/>
  <c r="K10" i="3" s="1"/>
  <c r="M10" i="3" s="1"/>
  <c r="G10" i="3"/>
  <c r="F10" i="3"/>
  <c r="J9" i="3"/>
  <c r="K9" i="3" s="1"/>
  <c r="M9" i="3" s="1"/>
  <c r="I9" i="3"/>
  <c r="H9" i="3"/>
  <c r="G9" i="3"/>
  <c r="I8" i="3"/>
  <c r="H8" i="3"/>
  <c r="J8" i="3" s="1"/>
  <c r="K8" i="3" s="1"/>
  <c r="L8" i="3" s="1"/>
  <c r="G8" i="3"/>
  <c r="F8" i="3"/>
  <c r="J7" i="3"/>
  <c r="I7" i="3"/>
  <c r="G7" i="3"/>
  <c r="I6" i="3"/>
  <c r="H6" i="3"/>
  <c r="J6" i="3" s="1"/>
  <c r="K6" i="3" s="1"/>
  <c r="M6" i="3" s="1"/>
  <c r="G6" i="3"/>
  <c r="F6" i="3"/>
  <c r="J5" i="3"/>
  <c r="I5" i="3"/>
  <c r="H5" i="3"/>
  <c r="G5" i="3"/>
  <c r="F5" i="3"/>
  <c r="J4" i="3"/>
  <c r="K4" i="3" s="1"/>
  <c r="I4" i="3"/>
  <c r="H4" i="3"/>
  <c r="G4" i="3"/>
  <c r="F4" i="3"/>
  <c r="L21" i="3" l="1"/>
  <c r="K7" i="3"/>
  <c r="M7" i="3" s="1"/>
  <c r="K14" i="3"/>
  <c r="M14" i="3" s="1"/>
  <c r="K15" i="3"/>
  <c r="M15" i="3" s="1"/>
  <c r="K19" i="3"/>
  <c r="M19" i="3" s="1"/>
  <c r="K23" i="3"/>
  <c r="M23" i="3" s="1"/>
  <c r="K29" i="3"/>
  <c r="M29" i="3" s="1"/>
  <c r="L17" i="3"/>
  <c r="K5" i="3"/>
  <c r="M5" i="3" s="1"/>
  <c r="L9" i="3"/>
  <c r="L11" i="3"/>
  <c r="L13" i="3"/>
  <c r="L25" i="3"/>
  <c r="L10" i="3"/>
  <c r="L12" i="3"/>
  <c r="L16" i="3"/>
  <c r="L20" i="3"/>
  <c r="L27" i="3"/>
  <c r="L6" i="3"/>
  <c r="L7" i="3"/>
  <c r="L14" i="3"/>
  <c r="M4" i="3"/>
  <c r="K30" i="3"/>
  <c r="L4" i="3"/>
  <c r="L18" i="3"/>
  <c r="L22" i="3"/>
  <c r="L5" i="3"/>
  <c r="L19" i="3"/>
  <c r="L23" i="3"/>
  <c r="G30" i="3"/>
  <c r="F34" i="3"/>
  <c r="F35" i="3" s="1"/>
  <c r="L29" i="3" l="1"/>
  <c r="L15" i="3"/>
  <c r="G33" i="3"/>
  <c r="G31" i="3"/>
  <c r="L30" i="3"/>
  <c r="K33" i="3"/>
  <c r="K31" i="3"/>
  <c r="L31" i="3" l="1"/>
  <c r="L33" i="3"/>
  <c r="G32" i="3"/>
  <c r="G35" i="3"/>
  <c r="J38" i="3" s="1"/>
  <c r="G34" i="3"/>
  <c r="K34" i="3"/>
  <c r="K32" i="3"/>
  <c r="K35" i="3" s="1"/>
  <c r="J42" i="3" s="1"/>
  <c r="J46" i="3" l="1"/>
  <c r="L34" i="3"/>
  <c r="L32" i="3"/>
  <c r="L35" i="3"/>
  <c r="F55" i="2" l="1"/>
  <c r="L54" i="2"/>
  <c r="M54" i="2" s="1"/>
  <c r="K54" i="2"/>
  <c r="I54" i="2"/>
  <c r="G54" i="2"/>
  <c r="L53" i="2"/>
  <c r="M53" i="2" s="1"/>
  <c r="K53" i="2"/>
  <c r="I53" i="2"/>
  <c r="G53" i="2"/>
  <c r="L52" i="2"/>
  <c r="M52" i="2" s="1"/>
  <c r="K52" i="2"/>
  <c r="I52" i="2"/>
  <c r="G52" i="2"/>
  <c r="M51" i="2"/>
  <c r="L51" i="2"/>
  <c r="K51" i="2"/>
  <c r="I51" i="2"/>
  <c r="G51" i="2"/>
  <c r="L50" i="2"/>
  <c r="M50" i="2" s="1"/>
  <c r="K50" i="2"/>
  <c r="I50" i="2"/>
  <c r="G50" i="2"/>
  <c r="L49" i="2"/>
  <c r="M49" i="2" s="1"/>
  <c r="K49" i="2"/>
  <c r="I49" i="2"/>
  <c r="G49" i="2"/>
  <c r="L48" i="2"/>
  <c r="M48" i="2" s="1"/>
  <c r="K48" i="2"/>
  <c r="I48" i="2"/>
  <c r="N48" i="2" s="1"/>
  <c r="G48" i="2"/>
  <c r="M47" i="2"/>
  <c r="L47" i="2"/>
  <c r="K47" i="2"/>
  <c r="I47" i="2"/>
  <c r="G47" i="2"/>
  <c r="L46" i="2"/>
  <c r="M46" i="2" s="1"/>
  <c r="K46" i="2"/>
  <c r="I46" i="2"/>
  <c r="G46" i="2"/>
  <c r="L45" i="2"/>
  <c r="M45" i="2" s="1"/>
  <c r="K45" i="2"/>
  <c r="I45" i="2"/>
  <c r="G45" i="2"/>
  <c r="L44" i="2"/>
  <c r="M44" i="2" s="1"/>
  <c r="K44" i="2"/>
  <c r="I44" i="2"/>
  <c r="G44" i="2"/>
  <c r="M43" i="2"/>
  <c r="L43" i="2"/>
  <c r="K43" i="2"/>
  <c r="I43" i="2"/>
  <c r="G43" i="2"/>
  <c r="L42" i="2"/>
  <c r="M42" i="2" s="1"/>
  <c r="K42" i="2"/>
  <c r="I42" i="2"/>
  <c r="G42" i="2"/>
  <c r="L41" i="2"/>
  <c r="M41" i="2" s="1"/>
  <c r="K41" i="2"/>
  <c r="I41" i="2"/>
  <c r="G41" i="2"/>
  <c r="L40" i="2"/>
  <c r="M40" i="2" s="1"/>
  <c r="I40" i="2"/>
  <c r="G40" i="2"/>
  <c r="L39" i="2"/>
  <c r="M39" i="2" s="1"/>
  <c r="K39" i="2"/>
  <c r="I39" i="2"/>
  <c r="G39" i="2"/>
  <c r="L38" i="2"/>
  <c r="M38" i="2" s="1"/>
  <c r="K38" i="2"/>
  <c r="I38" i="2"/>
  <c r="G38" i="2"/>
  <c r="L37" i="2"/>
  <c r="M37" i="2" s="1"/>
  <c r="K37" i="2"/>
  <c r="I37" i="2"/>
  <c r="G37" i="2"/>
  <c r="L36" i="2"/>
  <c r="M36" i="2" s="1"/>
  <c r="K36" i="2"/>
  <c r="I36" i="2"/>
  <c r="G36" i="2"/>
  <c r="L35" i="2"/>
  <c r="M35" i="2" s="1"/>
  <c r="I35" i="2"/>
  <c r="N35" i="2" s="1"/>
  <c r="G35" i="2"/>
  <c r="L34" i="2"/>
  <c r="M34" i="2" s="1"/>
  <c r="N34" i="2" s="1"/>
  <c r="I34" i="2"/>
  <c r="G34" i="2"/>
  <c r="L33" i="2"/>
  <c r="M33" i="2" s="1"/>
  <c r="K33" i="2"/>
  <c r="I33" i="2"/>
  <c r="G33" i="2"/>
  <c r="L32" i="2"/>
  <c r="M32" i="2" s="1"/>
  <c r="K32" i="2"/>
  <c r="I32" i="2"/>
  <c r="N32" i="2" s="1"/>
  <c r="G32" i="2"/>
  <c r="L31" i="2"/>
  <c r="M31" i="2" s="1"/>
  <c r="K31" i="2"/>
  <c r="I31" i="2"/>
  <c r="G31" i="2"/>
  <c r="L30" i="2"/>
  <c r="M30" i="2" s="1"/>
  <c r="K30" i="2"/>
  <c r="I30" i="2"/>
  <c r="G30" i="2"/>
  <c r="L29" i="2"/>
  <c r="M29" i="2" s="1"/>
  <c r="K29" i="2"/>
  <c r="I29" i="2"/>
  <c r="G29" i="2"/>
  <c r="M28" i="2"/>
  <c r="L28" i="2"/>
  <c r="K28" i="2"/>
  <c r="I28" i="2"/>
  <c r="G28" i="2"/>
  <c r="O28" i="2" s="1"/>
  <c r="L27" i="2"/>
  <c r="M27" i="2" s="1"/>
  <c r="K27" i="2"/>
  <c r="I27" i="2"/>
  <c r="G27" i="2"/>
  <c r="L26" i="2"/>
  <c r="M26" i="2" s="1"/>
  <c r="K26" i="2"/>
  <c r="I26" i="2"/>
  <c r="G26" i="2"/>
  <c r="L25" i="2"/>
  <c r="M25" i="2" s="1"/>
  <c r="K25" i="2"/>
  <c r="I25" i="2"/>
  <c r="N25" i="2" s="1"/>
  <c r="G25" i="2"/>
  <c r="L24" i="2"/>
  <c r="M24" i="2" s="1"/>
  <c r="K24" i="2"/>
  <c r="I24" i="2"/>
  <c r="G24" i="2"/>
  <c r="L23" i="2"/>
  <c r="M23" i="2" s="1"/>
  <c r="K23" i="2"/>
  <c r="I23" i="2"/>
  <c r="G23" i="2"/>
  <c r="L22" i="2"/>
  <c r="M22" i="2" s="1"/>
  <c r="K22" i="2"/>
  <c r="I22" i="2"/>
  <c r="G22" i="2"/>
  <c r="L21" i="2"/>
  <c r="M21" i="2" s="1"/>
  <c r="K21" i="2"/>
  <c r="I21" i="2"/>
  <c r="G21" i="2"/>
  <c r="M20" i="2"/>
  <c r="L20" i="2"/>
  <c r="K20" i="2"/>
  <c r="I20" i="2"/>
  <c r="G20" i="2"/>
  <c r="L19" i="2"/>
  <c r="M19" i="2" s="1"/>
  <c r="K19" i="2"/>
  <c r="I19" i="2"/>
  <c r="G19" i="2"/>
  <c r="L18" i="2"/>
  <c r="M18" i="2" s="1"/>
  <c r="K18" i="2"/>
  <c r="I18" i="2"/>
  <c r="G18" i="2"/>
  <c r="L17" i="2"/>
  <c r="M17" i="2" s="1"/>
  <c r="K17" i="2"/>
  <c r="I17" i="2"/>
  <c r="G17" i="2"/>
  <c r="L16" i="2"/>
  <c r="M16" i="2" s="1"/>
  <c r="K16" i="2"/>
  <c r="I16" i="2"/>
  <c r="N16" i="2" s="1"/>
  <c r="G16" i="2"/>
  <c r="L15" i="2"/>
  <c r="M15" i="2" s="1"/>
  <c r="O15" i="2" s="1"/>
  <c r="K15" i="2"/>
  <c r="I15" i="2"/>
  <c r="N15" i="2" s="1"/>
  <c r="G15" i="2"/>
  <c r="M14" i="2"/>
  <c r="L14" i="2"/>
  <c r="K14" i="2"/>
  <c r="I14" i="2"/>
  <c r="G14" i="2"/>
  <c r="O14" i="2" s="1"/>
  <c r="M13" i="2"/>
  <c r="L13" i="2"/>
  <c r="K13" i="2"/>
  <c r="I13" i="2"/>
  <c r="N13" i="2" s="1"/>
  <c r="G13" i="2"/>
  <c r="O13" i="2" s="1"/>
  <c r="L12" i="2"/>
  <c r="M12" i="2" s="1"/>
  <c r="K12" i="2"/>
  <c r="I12" i="2"/>
  <c r="N12" i="2" s="1"/>
  <c r="G12" i="2"/>
  <c r="O12" i="2" s="1"/>
  <c r="L11" i="2"/>
  <c r="M11" i="2" s="1"/>
  <c r="K11" i="2"/>
  <c r="I11" i="2"/>
  <c r="N11" i="2" s="1"/>
  <c r="G11" i="2"/>
  <c r="L10" i="2"/>
  <c r="M10" i="2" s="1"/>
  <c r="K10" i="2"/>
  <c r="I10" i="2"/>
  <c r="G10" i="2"/>
  <c r="L9" i="2"/>
  <c r="M9" i="2" s="1"/>
  <c r="K9" i="2"/>
  <c r="I9" i="2"/>
  <c r="G9" i="2"/>
  <c r="L8" i="2"/>
  <c r="M8" i="2" s="1"/>
  <c r="O8" i="2" s="1"/>
  <c r="K8" i="2"/>
  <c r="I8" i="2"/>
  <c r="G8" i="2"/>
  <c r="M7" i="2"/>
  <c r="N7" i="2" s="1"/>
  <c r="L7" i="2"/>
  <c r="I7" i="2"/>
  <c r="G7" i="2"/>
  <c r="M6" i="2"/>
  <c r="L6" i="2"/>
  <c r="K6" i="2"/>
  <c r="I6" i="2"/>
  <c r="G6" i="2"/>
  <c r="M5" i="2"/>
  <c r="L5" i="2"/>
  <c r="K5" i="2"/>
  <c r="I5" i="2"/>
  <c r="N5" i="2" s="1"/>
  <c r="G5" i="2"/>
  <c r="O5" i="2" s="1"/>
  <c r="L4" i="2"/>
  <c r="M4" i="2" s="1"/>
  <c r="I4" i="2"/>
  <c r="N4" i="2" s="1"/>
  <c r="G4" i="2"/>
  <c r="O10" i="2" l="1"/>
  <c r="N18" i="2"/>
  <c r="N26" i="2"/>
  <c r="N41" i="2"/>
  <c r="N49" i="2"/>
  <c r="N6" i="2"/>
  <c r="N14" i="2"/>
  <c r="N20" i="2"/>
  <c r="N28" i="2"/>
  <c r="N40" i="2"/>
  <c r="N43" i="2"/>
  <c r="N51" i="2"/>
  <c r="N33" i="2"/>
  <c r="N36" i="2"/>
  <c r="N10" i="2"/>
  <c r="O11" i="2"/>
  <c r="O17" i="2"/>
  <c r="N22" i="2"/>
  <c r="N29" i="2"/>
  <c r="N45" i="2"/>
  <c r="N53" i="2"/>
  <c r="N17" i="2"/>
  <c r="N23" i="2"/>
  <c r="N24" i="2"/>
  <c r="N30" i="2"/>
  <c r="N31" i="2"/>
  <c r="N46" i="2"/>
  <c r="N47" i="2"/>
  <c r="N54" i="2"/>
  <c r="O27" i="2"/>
  <c r="N19" i="2"/>
  <c r="N27" i="2"/>
  <c r="N37" i="2"/>
  <c r="N38" i="2"/>
  <c r="N39" i="2"/>
  <c r="N42" i="2"/>
  <c r="N50" i="2"/>
  <c r="M55" i="2"/>
  <c r="M57" i="2" s="1"/>
  <c r="N8" i="2"/>
  <c r="N9" i="2"/>
  <c r="O16" i="2"/>
  <c r="N21" i="2"/>
  <c r="N44" i="2"/>
  <c r="N52" i="2"/>
  <c r="G55" i="2"/>
  <c r="I55" i="2"/>
  <c r="I57" i="2" s="1"/>
  <c r="N55" i="2" l="1"/>
  <c r="G57" i="2"/>
  <c r="O55" i="2"/>
  <c r="I61" i="2"/>
  <c r="I60" i="2"/>
  <c r="I58" i="2"/>
  <c r="I59" i="2"/>
  <c r="M58" i="2"/>
  <c r="M59" i="2" s="1"/>
  <c r="M60" i="2"/>
  <c r="G60" i="2" l="1"/>
  <c r="G59" i="2"/>
  <c r="G58" i="2"/>
  <c r="G61" i="2" s="1"/>
  <c r="F63" i="2" s="1"/>
  <c r="M61" i="2"/>
  <c r="F67" i="2" s="1"/>
  <c r="F71" i="2" l="1"/>
</calcChain>
</file>

<file path=xl/sharedStrings.xml><?xml version="1.0" encoding="utf-8"?>
<sst xmlns="http://schemas.openxmlformats.org/spreadsheetml/2006/main" count="472" uniqueCount="214">
  <si>
    <t>ITEM</t>
  </si>
  <si>
    <t>DESCRIPCIÓN</t>
  </si>
  <si>
    <t>CANTIDADES INICIALES</t>
  </si>
  <si>
    <t>VALOR CALCULADO</t>
  </si>
  <si>
    <t>CANTIDADES EJECUTADAS</t>
  </si>
  <si>
    <t>PRECIOS GOBERNACIÓN</t>
  </si>
  <si>
    <t xml:space="preserve">DIFERENCIA 
(V.TOTAL-V.TOTAL PRECIOS GOBERNACION) </t>
  </si>
  <si>
    <t xml:space="preserve">Factor de Incremento </t>
  </si>
  <si>
    <t>UND</t>
  </si>
  <si>
    <t>CANT</t>
  </si>
  <si>
    <t xml:space="preserve">VR UNIT </t>
  </si>
  <si>
    <t>VR PARCIAL</t>
  </si>
  <si>
    <t>VALOR T</t>
  </si>
  <si>
    <t xml:space="preserve">CAT VISITA </t>
  </si>
  <si>
    <t>V.UNIT. Resolución 113/2016</t>
  </si>
  <si>
    <t>VALOR CON FACTOR DE INCREMENTO</t>
  </si>
  <si>
    <t xml:space="preserve">V. TOTAL </t>
  </si>
  <si>
    <t>DESMONTE CUBIERTA TEJA  DE ASBESTO CEMENTO INC RETIRO</t>
  </si>
  <si>
    <t>M2</t>
  </si>
  <si>
    <t xml:space="preserve">DESMONTE CORREA EN MADERA </t>
  </si>
  <si>
    <t>ML</t>
  </si>
  <si>
    <t xml:space="preserve">DEMOLICION DE ENCHAPE CERAMICO </t>
  </si>
  <si>
    <t xml:space="preserve">LOCALIZACION Y REPLANTEO </t>
  </si>
  <si>
    <t>DESCAPOTE MANUAL</t>
  </si>
  <si>
    <t xml:space="preserve">EXCAVACION MANUAL EN MATERIAL COMUN  INC RETIRO </t>
  </si>
  <si>
    <t>M3</t>
  </si>
  <si>
    <t xml:space="preserve">CONCRETO CICLOPEO 40% EN CONCRETO DE 2500PSI (30*40M) PIEDRA RAJON (PARA ANCLAJE ) </t>
  </si>
  <si>
    <t>VIGA DE CIMENTACION EN CONCRETO DE 3000PSI (20*20M)</t>
  </si>
  <si>
    <t>SARDINEL EN CONCRETO DE 3000PSI(10*20M)</t>
  </si>
  <si>
    <t>COLUMNETA EN CONCRETO DE 3000PSI (10*20M)</t>
  </si>
  <si>
    <t>COLUMNA EN CONCRETO DE 3000PSI(20*20M)</t>
  </si>
  <si>
    <t>VIGA AEREA EN CONCRETO DE 3000PSI(10*20M)</t>
  </si>
  <si>
    <t xml:space="preserve">VIGA CINTA EN CONCRETO DE 3000PSI(10*15M) </t>
  </si>
  <si>
    <t>MESÓN EN CONCRETO DE 3000PSI e= ,07M</t>
  </si>
  <si>
    <t xml:space="preserve">ACERO DE REFUERZO </t>
  </si>
  <si>
    <t>KG</t>
  </si>
  <si>
    <t>RED HIDRAULICA DE 1/2"</t>
  </si>
  <si>
    <t>RED HIDRAULICA DE 3/4"</t>
  </si>
  <si>
    <t>PUNTO HIDRAULICO DE 1/2"</t>
  </si>
  <si>
    <t>RED SANITARIA DE 4"</t>
  </si>
  <si>
    <t>PUNTO SANITARIO DE 4"</t>
  </si>
  <si>
    <t xml:space="preserve">PUNTO SANITARIO DE 3" </t>
  </si>
  <si>
    <t xml:space="preserve">PUNTO SANITARIO DE 2" </t>
  </si>
  <si>
    <t>CAJA DE INSPECCION ( 80*80*80M)</t>
  </si>
  <si>
    <t xml:space="preserve">POZO SEPTICO </t>
  </si>
  <si>
    <t xml:space="preserve">CAMPO DE INFILTRACION </t>
  </si>
  <si>
    <t xml:space="preserve">RELLENO COMPACTADO CON MATERIAL COMUN </t>
  </si>
  <si>
    <t xml:space="preserve">PLACA DE PISO EN CONCRETO DE 3000PSI e=10 CM INC MALLA ELECTROSOLDADA </t>
  </si>
  <si>
    <t xml:space="preserve">PLACA ANDEN EN CONCRETO DE 2500 PSI e= 10CM INC MALLA ELECTROSOLDADA </t>
  </si>
  <si>
    <t>PLACA AEREA EN CONCRETO DE 3000 PSI e= 10 CM INC MALLA ELECTROSOLDADA</t>
  </si>
  <si>
    <t xml:space="preserve">SUM E INST ENCHAPE DE PISO EN CERAMICA 30*30 CM </t>
  </si>
  <si>
    <t xml:space="preserve">MURO EN BLOQUE N°5 </t>
  </si>
  <si>
    <t xml:space="preserve">PAÑETE LISO SOBRE MURO </t>
  </si>
  <si>
    <t xml:space="preserve">SUM E IINST ENCHAPE SOBRE MURO EN CERAMICA </t>
  </si>
  <si>
    <t xml:space="preserve">SUM E INST DE APARATO SANITARIO BLANCO HUESO </t>
  </si>
  <si>
    <t xml:space="preserve">SUM E INST DE LAVAMANOS BLANCO </t>
  </si>
  <si>
    <t>SUM E INST DE ORINAL BLANCO</t>
  </si>
  <si>
    <t xml:space="preserve">SUM E INST DE DUCHA SENCILLA </t>
  </si>
  <si>
    <t>SUM E INST DE TANQUE AEREO 1000L</t>
  </si>
  <si>
    <t>SUM E INST DE REJILLA EN PISO SIFON METALICO DE 3"</t>
  </si>
  <si>
    <t xml:space="preserve">SUM E INST DE PUERTA EN LAM COLL- RODELLED INSTALADA </t>
  </si>
  <si>
    <t xml:space="preserve">DIVISIONES METÁLICAS ENTAMBORADAS EN LAMINA COLL REOLLED CAL 18 PARA BAOS H: 1,5 M INC PUERTAS CON PASADORES Y VISAGRAS EN PINTURA COLOR BLANCO </t>
  </si>
  <si>
    <t xml:space="preserve">VENTANA TIPO CELOSIA EN LAMINA </t>
  </si>
  <si>
    <t>VENTANA METALICA (1,5*0,40M) CON VIDRIO FIJO INC POSTURA</t>
  </si>
  <si>
    <t xml:space="preserve">PINTURA EN VINILO 3 MANOS </t>
  </si>
  <si>
    <t>CERCHA EN ANGULO DE 1-1/2" * 1/8"</t>
  </si>
  <si>
    <t>CORREA METALICA DE 3"* 1-1/2" CAL 18 INC ANTICORROSIVO Y MONTAJE</t>
  </si>
  <si>
    <t>CUBIERTA EN TEJA TERMOACUSTICA TIPO TRAPEZOIDAL</t>
  </si>
  <si>
    <t>SUM E INST CUBIERTA EN TEJA TERMOACUSTICA TIPO TRAPEZOIDAL</t>
  </si>
  <si>
    <t xml:space="preserve">PUNTO DE ILUMINACION CON BOMBILLO AHORRADOR </t>
  </si>
  <si>
    <t>RED ELECTRICA</t>
  </si>
  <si>
    <t xml:space="preserve">SUM E INST CAJA DE TACOS DE 9 CIRCUITOS </t>
  </si>
  <si>
    <t xml:space="preserve">TOTAL PARCIAL </t>
  </si>
  <si>
    <t xml:space="preserve">SUB TOTAL VALOR DE OBRA </t>
  </si>
  <si>
    <t>ADMINISTRACION (21%)</t>
  </si>
  <si>
    <t>IMPREVISTOS(2%)</t>
  </si>
  <si>
    <t>UTILIDAD(7%)</t>
  </si>
  <si>
    <t xml:space="preserve">VALOR TOTAL OBRA </t>
  </si>
  <si>
    <t xml:space="preserve">SALDO A FAVOR DEL MUNICIPIO </t>
  </si>
  <si>
    <t>COSTO TOTAL CONDICIONES ORIGINALES</t>
  </si>
  <si>
    <t>COSTO TOTAL PRECIOS GOBERNACIÓN</t>
  </si>
  <si>
    <t>DIFERENCIA</t>
  </si>
  <si>
    <t xml:space="preserve">VR CALCULADO </t>
  </si>
  <si>
    <t xml:space="preserve">CANT VISITA </t>
  </si>
  <si>
    <t xml:space="preserve">REMODELACION DE LAS REDES DE BAJA TENSION Y REDES INTERNAS </t>
  </si>
  <si>
    <t>1.1</t>
  </si>
  <si>
    <t>LOCALIZACION Y  REPLANTEO</t>
  </si>
  <si>
    <t xml:space="preserve">DEMOLICION DE MURO EN BLOQUE </t>
  </si>
  <si>
    <t>DESMONTE DE CIELO RASO EN ICOPOR</t>
  </si>
  <si>
    <t>DEMOLICION DE ENCHAPE DE  PISO EN CERAMICA EISTENTE</t>
  </si>
  <si>
    <t>IMPERMEABILIZACION DE PLACA</t>
  </si>
  <si>
    <t xml:space="preserve">MORTERO DE PISO </t>
  </si>
  <si>
    <t>ENCHAPE EN CERAMICA</t>
  </si>
  <si>
    <t>GUARDAESCOBAS EN CERAMICA  H=0,10</t>
  </si>
  <si>
    <t>MURO DE DIVISION EN SUPERBOARD</t>
  </si>
  <si>
    <t xml:space="preserve">MUERO EN  BLOQUE N°5 </t>
  </si>
  <si>
    <t>PAÑETE LISO SOBRE MURO</t>
  </si>
  <si>
    <t>ESTUCO</t>
  </si>
  <si>
    <t xml:space="preserve">PINTURA EN VINILO SOBRE PAÑETE </t>
  </si>
  <si>
    <t>INSTALACION DE LAMINAS DE ICOPOR PARA CIELO RASO</t>
  </si>
  <si>
    <t>SUMIISTRO E INSTALACION DE PUERTAS EN MADERA INC. CHAPA Y PINTURA</t>
  </si>
  <si>
    <t xml:space="preserve">PUNTO ELECTRICO LUZ NORMAL CON BOMBILLO AHORRADOR </t>
  </si>
  <si>
    <t xml:space="preserve">PUNTO ELECTRICO TOMA CORRIENTES </t>
  </si>
  <si>
    <t xml:space="preserve">CINTA ANTIDESLIZANTE A= 10 CM  PARA PISO DE RAMPA </t>
  </si>
  <si>
    <t xml:space="preserve">LAVADO, LIMPIEZA Y MANTENIMIENTO GENERAL DE PLACA DE CONCRETO </t>
  </si>
  <si>
    <t xml:space="preserve">POTON DE ACCESO GARAJE ALMACEN </t>
  </si>
  <si>
    <t>GL</t>
  </si>
  <si>
    <t>GARAJE MUNICIPAL</t>
  </si>
  <si>
    <t xml:space="preserve">CONTRUCCION, REPARACION, MANTENIMIENTO E INSTALACION DE PORTON PARA GARAJE MUNICIPAL </t>
  </si>
  <si>
    <t>CONSEJO MUNICIPAL</t>
  </si>
  <si>
    <t>SUMINISTRO E INSTALACION PUERTA EN VIDRIO TEMPLADO EN SAMBLASTIC CON CERRADURA MANJA Y GATOS</t>
  </si>
  <si>
    <t xml:space="preserve">SUMINISTRO E INSTALACION DE AIRE ACONDICIONADO </t>
  </si>
  <si>
    <t xml:space="preserve">SUMINISTRO E INSTALCAION DE LETRERO EN MADERA PULIDA </t>
  </si>
  <si>
    <t xml:space="preserve">TOTAL COSTOS DIRECTOS                  </t>
  </si>
  <si>
    <t>ADMINISTRACION</t>
  </si>
  <si>
    <t>IMPREVISTOS</t>
  </si>
  <si>
    <t>UTILIDADES</t>
  </si>
  <si>
    <t xml:space="preserve">VALOR TOTAL DEL PROYECTO </t>
  </si>
  <si>
    <t>CONTRATO SA-08-2017</t>
  </si>
  <si>
    <t xml:space="preserve">CANTIDAD VISITA </t>
  </si>
  <si>
    <t xml:space="preserve">CONTROL DE AGUA BOCATOMA </t>
  </si>
  <si>
    <t xml:space="preserve">EXCAVACION A MAQUINA EN MATERIAL GRANULAR </t>
  </si>
  <si>
    <t>CONSTRUCCION DE MURO EN GAVIONES CON MALLA GALVANIZADA TIPO A CAL. 13 2X1X1(DONDE SE UTILIZARA 80 M3 DE BASE Y 40 M3 SOBRE BASE CREANDO ASI UN MURO ESCALONADO)</t>
  </si>
  <si>
    <t xml:space="preserve">INSTALACION DE GEOMEMBRANA IMPERMEABILIZANTE </t>
  </si>
  <si>
    <t>RELLENO EN MATERIAL GRANULAR PERTENECIENTE A LA QUEBRADA</t>
  </si>
  <si>
    <t xml:space="preserve">PRESUPUESTO MANTENIMIENTO ACUEDUCTO CASONA EL CHUSCAL </t>
  </si>
  <si>
    <t xml:space="preserve">DESCAPOTE MANUAL Y CORTE DE RASTROJO </t>
  </si>
  <si>
    <t>EXCAVACION MANUAL EN MATERIAL GRANULAR</t>
  </si>
  <si>
    <t>REFUERZO EN LA BASE DEL SISTEMA DE CAPTACION Y DESARENADOR CON MORTERO IMPERMEABILIZADO 1:3</t>
  </si>
  <si>
    <t xml:space="preserve">CONSTRUCCION DE MURO BAJO CON DIMENSIONES(5M*0,4M*1) Y PLACA DE ( 5M*2,20M*0,1M)EN C/T DE 3400 PSI EN SISTEMA DE CAPTACION  </t>
  </si>
  <si>
    <t>CONSTRUCCION DE TANQUE DE ALMACENAMIENTO EN CONCRETO DE 3400 PSI CON DIMENSIONES  DE 1.2MX1.2MX1.2M</t>
  </si>
  <si>
    <t>SUMINISTRO E INSTALACION DE TUBERIA PVC D=4" RDE 13,5 UNION MECANICA .</t>
  </si>
  <si>
    <t xml:space="preserve">PRESUPUESTO MANTENIMIENTO ACUEDUCTO  EL CHUSCAL </t>
  </si>
  <si>
    <t xml:space="preserve">SUMIISTRO E INSTALACION DE  REJILLA DE CAPTACION </t>
  </si>
  <si>
    <t>PRESUPUESTO MANTENIEMIENTO ACUEDUCTO CUBARA</t>
  </si>
  <si>
    <t xml:space="preserve">ADECUACION SUPERFICIE PLACA DE FILTROS </t>
  </si>
  <si>
    <t xml:space="preserve">ADECUACION SUPERFICIE PARTE INTERNA DEL TANQUE </t>
  </si>
  <si>
    <t>MANTENIEMIENTO PLACA DE FILTROS CON MORTERO 1:3 IMPERMEABILIZADO</t>
  </si>
  <si>
    <t xml:space="preserve">MANTENIMIENTO DE TANQUE ALMACENAMIENTO CON MORTERO 1:3 IMPERMEABILIZADO </t>
  </si>
  <si>
    <t xml:space="preserve">ENCHAPE EN PORCELANA (40*40M)PARTE INTERNA DEL TANQUE </t>
  </si>
  <si>
    <t>PINTURA EN ACEITE PARA PLANTA EN GENERAL</t>
  </si>
  <si>
    <t xml:space="preserve">PRESUPUESTO MANTENIMIENTO TANQUE ALMACENAMIENTO LA ESPERANZA </t>
  </si>
  <si>
    <t xml:space="preserve">MANTENIEMIENTO DE TANQUE ALMACENAMIENTO CON MORTERO 1:3 IMPERMEABILIZADO </t>
  </si>
  <si>
    <t xml:space="preserve">VALVULA DE PASO DE 4 PULGADAS </t>
  </si>
  <si>
    <t>PRESUPUESTO MANTENIMIENTO ACUEDUCTO PUERTO NUEVO</t>
  </si>
  <si>
    <t xml:space="preserve">DESCAPOTE Y CORTE DE RASTROJO </t>
  </si>
  <si>
    <t xml:space="preserve">CERRAMINTO PERIMETRAL PARA PROTECCION DE BOCATOMA EN ALAMBRE DE PUA Y MALLA ESLABONADA </t>
  </si>
  <si>
    <t xml:space="preserve">CONSTRUCCION TANQUE DE ALMACENAMIENTO EN CONCRETO DE 3000 PSI CON DIMENSIONES DE 1,2X1,2X1,2M </t>
  </si>
  <si>
    <t>SUMINISTRO E INSTALACION DE CODO DE 90° EN PVC DE 4"</t>
  </si>
  <si>
    <t>SUMINISTRO E INSTALCAION DE TEE UNION MECANICA EN PVC  DE 4"</t>
  </si>
  <si>
    <t xml:space="preserve">PRESUPUESTO MANTENIMIENTO ACUEDUCTO ROYOTA </t>
  </si>
  <si>
    <t xml:space="preserve">ADECUACION SUPERFICIE DE ALETAS DEL SISTEMA DE CAPTACION PARA LA FUNDICION DE C/T DE 3400 PSI PARA LA ALTURA NECESARIA </t>
  </si>
  <si>
    <t>MEJORAMIENTO DE DEFLECTORES O ALETAS EN C/T DE 3400 PSI H= 0,30</t>
  </si>
  <si>
    <t>MEJORAMIENTO DE TAQUILLA H= 0,50</t>
  </si>
  <si>
    <t xml:space="preserve">PRESUPUESTO MANTENIMIENTO ACUEDUCTO SILENCIO </t>
  </si>
  <si>
    <t xml:space="preserve">CONTROL DE AGUA EN BOCATOMA </t>
  </si>
  <si>
    <t xml:space="preserve">LIMPIEZA SUPERFICIE DE CONCRETO </t>
  </si>
  <si>
    <t xml:space="preserve">REFUERZO DE DEFLECTORES O ALETAS EN C/T DE 3400 PSI CON DE PROFUNDIDAD DE 0,3 M </t>
  </si>
  <si>
    <t xml:space="preserve">MANTENIMIENTO DE TANQUE DE ALMACENAMIENTO CON MORTERO  1:3 IMPERMEABILIZADO </t>
  </si>
  <si>
    <t>SUMINISTRO E INSTALACION DE TUBERIA PVC D=3" RDE 13,5 UNION MECANICA .</t>
  </si>
  <si>
    <t xml:space="preserve">SUMINISTRO E INSTALCAION DE ABRAZADERA DE COLGAR TIPO PERA O SIMILAR PARA TUBERIA DE 4" </t>
  </si>
  <si>
    <t>CONTRATO SA-04-2017</t>
  </si>
  <si>
    <t xml:space="preserve">APERTURA DE HUECOS PARA POSTES Y TEMPLETES </t>
  </si>
  <si>
    <t>SUMINISTRO DE POSTES EN CONCRETO 8M *510 KGF</t>
  </si>
  <si>
    <t xml:space="preserve">HINCADO, APLOMADO Y CIMENTACION DE POSTES </t>
  </si>
  <si>
    <t>VESTIDA DE POSTES PARA LINEA TRENZADA</t>
  </si>
  <si>
    <t>SUMINISTRO, TENDIDO Y TENSIONADO DE LINEA TRENZADA 3*2+1/0</t>
  </si>
  <si>
    <t>SUMINISTRO E INSTALACION DE TABLERO DE DISTRIBUCION 4 CIRCUITOS</t>
  </si>
  <si>
    <t xml:space="preserve">SALIDA LAMPARA FLUORESCENTE AHORRADORA </t>
  </si>
  <si>
    <t>SALIDA TOMA CORRIENTE  120 V 180W</t>
  </si>
  <si>
    <t xml:space="preserve">SUMINISTRO E INSTALACION DE REFLECTOR LED CON BASE GIRATORIA </t>
  </si>
  <si>
    <t>TEMPLETE A TIERRA EN BAJA TENSION</t>
  </si>
  <si>
    <t>SUMINISTRO E INSTALACION CABLE CONCENTRICO 1*8+8</t>
  </si>
  <si>
    <t>REMODELACION HABITACIÓN</t>
  </si>
  <si>
    <t>SUMINISTRO E INSTALACION CIELO RASO EN LAMINA PVC</t>
  </si>
  <si>
    <t>DESMONTE Y MONTE DE VENTILADOR</t>
  </si>
  <si>
    <t xml:space="preserve">PINTURA DE VINILO 3 MANOS </t>
  </si>
  <si>
    <t>ENCHAPE DE PISO EN CERÁMICA (40*40)</t>
  </si>
  <si>
    <t>DEMOLICION ENCHAPE CERAMICO</t>
  </si>
  <si>
    <t>DEMOLICION MESON EN CONCRETO</t>
  </si>
  <si>
    <t>RETIRO DE ESCOMBROS</t>
  </si>
  <si>
    <t>MESON EN CONCRETO DE 3000 PSI e= 0,08 MTS</t>
  </si>
  <si>
    <t>ENCHAPE PARA MUERO EN CERAMICA (,205*,205 M)</t>
  </si>
  <si>
    <t>ENCHAPE PARA MESON EN CERAMICA (,205*,205)</t>
  </si>
  <si>
    <t>ENCHAPE DE PISO EN CERAMICA (,40*,40 M)</t>
  </si>
  <si>
    <t>SUMINISTRO E INSTALACION REJA BANCARIA INC ANTICORROSIVO</t>
  </si>
  <si>
    <t xml:space="preserve">PUERTA EN LAM COLL- RODELLED INSTALADA CON CHAPA </t>
  </si>
  <si>
    <t>REMODELACION COCINA AUXILIAR</t>
  </si>
  <si>
    <t xml:space="preserve">DEMOLICION LAVAPLATOS EN CONCRETO </t>
  </si>
  <si>
    <t xml:space="preserve">SUMINISTRO E INSTALACION TEJA FC # 10 </t>
  </si>
  <si>
    <t>ENCHAPE DE PISO EN CERAMICA (,205*,205 M)</t>
  </si>
  <si>
    <t>SUMINISTRO E INSTALACION DE TUBERIA PVC DE 1"</t>
  </si>
  <si>
    <t xml:space="preserve">CODO DE 90" PVC DE 1" </t>
  </si>
  <si>
    <t>T PVC-P DE 1"</t>
  </si>
  <si>
    <t xml:space="preserve">CODO DE 45" PVC DE 1" </t>
  </si>
  <si>
    <t>LLAVE DE PASO DE 1"</t>
  </si>
  <si>
    <t>SUMINISTRO E INSTALACION DE LAVAPLATOS EN ACERO INOXIDABLE 1,4 M</t>
  </si>
  <si>
    <t xml:space="preserve">CORREA METALICA DE 3"*1-1/2" CAL 18 INC ANTICORROSIVO Y MONTAJE </t>
  </si>
  <si>
    <t>CONTRATO SA-05-2017</t>
  </si>
  <si>
    <t>VR ACOMULADO</t>
  </si>
  <si>
    <t xml:space="preserve">VR ACOMULADO </t>
  </si>
  <si>
    <t>CANTIDAD</t>
  </si>
  <si>
    <t>VALOR</t>
  </si>
  <si>
    <t>SUMINISTRO E INSTALACION DE LAMPARAS LED PARA ALUMBRADO PUBLICO 50 W</t>
  </si>
  <si>
    <t xml:space="preserve">DESMONTE Y MONTAJE DE LUMINARIA </t>
  </si>
  <si>
    <t>ANTICIPO</t>
  </si>
  <si>
    <t>AMORTIZACION ANTICIPO</t>
  </si>
  <si>
    <t>VALOR CANCELADO ACTA PARCIAL N°1</t>
  </si>
  <si>
    <t>VALOR A CANCELAR EN LA PRESENTE ACTA</t>
  </si>
  <si>
    <t>VR UNITARIO</t>
  </si>
  <si>
    <t>ITEMS</t>
  </si>
  <si>
    <t xml:space="preserve">sobrecosto </t>
  </si>
  <si>
    <t xml:space="preserve">ITEMS </t>
  </si>
  <si>
    <t xml:space="preserve">VR UNITARIO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</si>
</sst>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  <numFmt numFmtId="164" formatCode="_-&quot;$&quot;\ * #,##0.00_-;\-&quot;$&quot;\ * #,##0.00_-;_-&quot;$&quot;\ * &quot;-&quot;_-;_-@_-"/>
    <numFmt numFmtId="165" formatCode="&quot;$&quot;\ #,##0.00"/>
    <numFmt numFmtId="166" formatCode="_-&quot;$&quot;* #,##0.00_-;\-&quot;$&quot;* #,##0.00_-;_-&quot;$&quot;* &quot;-&quot;??_-;_-@_-"/>
    <numFmt numFmtId="167" formatCode="_-&quot;$&quot;* #,##0_-;\-&quot;$&quot;* #,##0_-;_-&quot;$&quot;* &quot;-&quot;??_-;_-@_-"/>
    <numFmt numFmtId="168" formatCode="_-&quot;$&quot;* #,##0.00_-;\-&quot;$&quot;* #,##0.00_-;_-&quot;$&quot;* &quot;-&quot;_-;_-@_-"/>
    <numFmt numFmtId="169" formatCode="_-&quot;$&quot;\ * #,##0.0_-;\-&quot;$&quot;\ * #,##0.0_-;_-&quot;$&quot;\ * &quot;-&quot;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10"/>
      <color theme="1"/>
      <name val="Arial"/>
      <family val="2"/>
    </font>
    <font>
      <b/>
      <sz val="11"/>
      <color rgb="FFFF0000"/>
      <name val="Calibri"/>
      <family val="2"/>
      <scheme val="minor"/>
    </font>
    <font>
      <b/>
      <sz val="9"/>
      <color rgb="FFFF0000"/>
      <name val="Arial"/>
      <family val="2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166" fontId="1" fillId="0" borderId="0" applyFont="0" applyFill="0" applyBorder="0" applyAlignment="0" applyProtection="0"/>
  </cellStyleXfs>
  <cellXfs count="215">
    <xf numFmtId="0" fontId="0" fillId="0" borderId="0" xfId="0"/>
    <xf numFmtId="0" fontId="0" fillId="0" borderId="0" xfId="0" applyFont="1" applyFill="1"/>
    <xf numFmtId="0" fontId="3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2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2" fontId="0" fillId="0" borderId="1" xfId="2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horizontal="center" vertical="center" wrapText="1"/>
    </xf>
    <xf numFmtId="42" fontId="0" fillId="0" borderId="1" xfId="2" applyFont="1" applyFill="1" applyBorder="1" applyAlignment="1">
      <alignment vertical="center" wrapText="1"/>
    </xf>
    <xf numFmtId="164" fontId="0" fillId="0" borderId="1" xfId="0" applyNumberFormat="1" applyFont="1" applyFill="1" applyBorder="1" applyAlignment="1">
      <alignment vertical="center" wrapText="1"/>
    </xf>
    <xf numFmtId="42" fontId="3" fillId="0" borderId="1" xfId="0" applyNumberFormat="1" applyFont="1" applyFill="1" applyBorder="1" applyAlignment="1">
      <alignment vertical="center" wrapText="1"/>
    </xf>
    <xf numFmtId="2" fontId="3" fillId="0" borderId="1" xfId="0" applyNumberFormat="1" applyFont="1" applyFill="1" applyBorder="1" applyAlignment="1">
      <alignment vertical="center" wrapText="1"/>
    </xf>
    <xf numFmtId="164" fontId="3" fillId="0" borderId="1" xfId="0" applyNumberFormat="1" applyFont="1" applyFill="1" applyBorder="1" applyAlignment="1">
      <alignment vertical="center" wrapText="1"/>
    </xf>
    <xf numFmtId="165" fontId="0" fillId="0" borderId="1" xfId="2" applyNumberFormat="1" applyFont="1" applyFill="1" applyBorder="1" applyAlignment="1">
      <alignment horizontal="right" vertical="center" wrapText="1"/>
    </xf>
    <xf numFmtId="164" fontId="3" fillId="0" borderId="1" xfId="2" applyNumberFormat="1" applyFont="1" applyFill="1" applyBorder="1" applyAlignment="1">
      <alignment vertical="center" wrapText="1"/>
    </xf>
    <xf numFmtId="44" fontId="3" fillId="0" borderId="1" xfId="0" applyNumberFormat="1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center" vertical="center"/>
    </xf>
    <xf numFmtId="2" fontId="0" fillId="0" borderId="1" xfId="0" applyNumberFormat="1" applyFont="1" applyFill="1" applyBorder="1" applyAlignment="1">
      <alignment horizontal="center" vertical="center"/>
    </xf>
    <xf numFmtId="166" fontId="0" fillId="0" borderId="1" xfId="3" applyFont="1" applyFill="1" applyBorder="1" applyAlignment="1">
      <alignment horizontal="center" vertical="center"/>
    </xf>
    <xf numFmtId="164" fontId="1" fillId="0" borderId="1" xfId="2" applyNumberFormat="1" applyFont="1" applyFill="1" applyBorder="1" applyAlignment="1">
      <alignment horizontal="center" vertical="center"/>
    </xf>
    <xf numFmtId="164" fontId="0" fillId="0" borderId="1" xfId="2" applyNumberFormat="1" applyFont="1" applyFill="1" applyBorder="1" applyAlignment="1">
      <alignment horizontal="center" vertical="center" wrapText="1"/>
    </xf>
    <xf numFmtId="164" fontId="0" fillId="0" borderId="1" xfId="2" applyNumberFormat="1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166" fontId="0" fillId="0" borderId="1" xfId="3" applyFont="1" applyFill="1" applyBorder="1" applyAlignment="1">
      <alignment horizontal="right" vertical="center"/>
    </xf>
    <xf numFmtId="0" fontId="4" fillId="0" borderId="4" xfId="0" applyFont="1" applyFill="1" applyBorder="1" applyAlignment="1">
      <alignment horizontal="left" vertical="center" wrapText="1"/>
    </xf>
    <xf numFmtId="167" fontId="3" fillId="0" borderId="1" xfId="0" applyNumberFormat="1" applyFont="1" applyFill="1" applyBorder="1" applyAlignment="1">
      <alignment vertical="center" wrapText="1"/>
    </xf>
    <xf numFmtId="166" fontId="3" fillId="0" borderId="1" xfId="0" applyNumberFormat="1" applyFont="1" applyFill="1" applyBorder="1" applyAlignment="1">
      <alignment vertical="center" wrapText="1"/>
    </xf>
    <xf numFmtId="166" fontId="3" fillId="0" borderId="1" xfId="3" applyFont="1" applyFill="1" applyBorder="1" applyAlignment="1">
      <alignment horizontal="center" vertical="center"/>
    </xf>
    <xf numFmtId="166" fontId="0" fillId="0" borderId="1" xfId="0" applyNumberFormat="1" applyFont="1" applyFill="1" applyBorder="1" applyAlignment="1">
      <alignment horizontal="center" vertical="center"/>
    </xf>
    <xf numFmtId="166" fontId="3" fillId="0" borderId="6" xfId="0" applyNumberFormat="1" applyFont="1" applyFill="1" applyBorder="1" applyAlignment="1">
      <alignment vertical="center"/>
    </xf>
    <xf numFmtId="2" fontId="3" fillId="0" borderId="6" xfId="0" applyNumberFormat="1" applyFont="1" applyFill="1" applyBorder="1" applyAlignment="1">
      <alignment vertical="center"/>
    </xf>
    <xf numFmtId="166" fontId="3" fillId="2" borderId="6" xfId="0" applyNumberFormat="1" applyFont="1" applyFill="1" applyBorder="1" applyAlignment="1">
      <alignment vertical="center"/>
    </xf>
    <xf numFmtId="166" fontId="0" fillId="0" borderId="7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166" fontId="0" fillId="0" borderId="1" xfId="0" applyNumberFormat="1" applyFont="1" applyFill="1" applyBorder="1" applyAlignment="1">
      <alignment vertical="center"/>
    </xf>
    <xf numFmtId="166" fontId="0" fillId="2" borderId="1" xfId="0" applyNumberFormat="1" applyFont="1" applyFill="1" applyBorder="1" applyAlignment="1">
      <alignment vertical="center"/>
    </xf>
    <xf numFmtId="166" fontId="0" fillId="0" borderId="9" xfId="0" applyNumberFormat="1" applyFont="1" applyFill="1" applyBorder="1" applyAlignment="1">
      <alignment horizontal="center" vertical="center"/>
    </xf>
    <xf numFmtId="166" fontId="3" fillId="0" borderId="1" xfId="0" applyNumberFormat="1" applyFont="1" applyFill="1" applyBorder="1" applyAlignment="1">
      <alignment vertical="center"/>
    </xf>
    <xf numFmtId="166" fontId="3" fillId="2" borderId="1" xfId="0" applyNumberFormat="1" applyFont="1" applyFill="1" applyBorder="1" applyAlignment="1">
      <alignment vertical="center"/>
    </xf>
    <xf numFmtId="0" fontId="0" fillId="0" borderId="1" xfId="0" applyFont="1" applyFill="1" applyBorder="1"/>
    <xf numFmtId="164" fontId="0" fillId="0" borderId="1" xfId="2" applyNumberFormat="1" applyFont="1" applyFill="1" applyBorder="1"/>
    <xf numFmtId="164" fontId="0" fillId="2" borderId="1" xfId="2" applyNumberFormat="1" applyFont="1" applyFill="1" applyBorder="1"/>
    <xf numFmtId="0" fontId="0" fillId="0" borderId="9" xfId="0" applyFont="1" applyFill="1" applyBorder="1"/>
    <xf numFmtId="166" fontId="0" fillId="0" borderId="11" xfId="0" applyNumberFormat="1" applyFont="1" applyFill="1" applyBorder="1"/>
    <xf numFmtId="166" fontId="0" fillId="2" borderId="11" xfId="0" applyNumberFormat="1" applyFont="1" applyFill="1" applyBorder="1"/>
    <xf numFmtId="0" fontId="0" fillId="0" borderId="12" xfId="0" applyFont="1" applyFill="1" applyBorder="1"/>
    <xf numFmtId="2" fontId="0" fillId="0" borderId="0" xfId="0" applyNumberFormat="1" applyFont="1" applyFill="1"/>
    <xf numFmtId="42" fontId="0" fillId="0" borderId="0" xfId="2" applyFont="1" applyFill="1"/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left" vertical="center"/>
    </xf>
    <xf numFmtId="168" fontId="7" fillId="0" borderId="0" xfId="0" applyNumberFormat="1" applyFont="1" applyFill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49" fontId="7" fillId="0" borderId="0" xfId="0" applyNumberFormat="1" applyFont="1" applyFill="1" applyBorder="1" applyAlignment="1">
      <alignment vertical="top" wrapText="1"/>
    </xf>
    <xf numFmtId="49" fontId="7" fillId="0" borderId="0" xfId="0" applyNumberFormat="1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168" fontId="7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left" vertical="center"/>
    </xf>
    <xf numFmtId="0" fontId="0" fillId="0" borderId="0" xfId="0" applyFont="1" applyFill="1" applyAlignment="1">
      <alignment wrapText="1"/>
    </xf>
    <xf numFmtId="2" fontId="0" fillId="0" borderId="1" xfId="0" applyNumberFormat="1" applyFont="1" applyFill="1" applyBorder="1" applyAlignment="1">
      <alignment vertical="center" wrapText="1"/>
    </xf>
    <xf numFmtId="164" fontId="1" fillId="0" borderId="1" xfId="2" applyNumberFormat="1" applyFont="1" applyFill="1" applyBorder="1" applyAlignment="1">
      <alignment vertical="center" wrapText="1"/>
    </xf>
    <xf numFmtId="44" fontId="0" fillId="0" borderId="1" xfId="0" applyNumberFormat="1" applyFont="1" applyFill="1" applyBorder="1" applyAlignment="1">
      <alignment vertical="center" wrapText="1"/>
    </xf>
    <xf numFmtId="42" fontId="0" fillId="0" borderId="1" xfId="2" applyFont="1" applyFill="1" applyBorder="1" applyAlignment="1">
      <alignment horizontal="center" vertical="center"/>
    </xf>
    <xf numFmtId="44" fontId="0" fillId="0" borderId="1" xfId="1" applyFont="1" applyFill="1" applyBorder="1" applyAlignment="1">
      <alignment horizontal="center" vertical="center"/>
    </xf>
    <xf numFmtId="44" fontId="0" fillId="0" borderId="1" xfId="1" applyFont="1" applyFill="1" applyBorder="1" applyAlignment="1" applyProtection="1">
      <alignment vertical="center" wrapText="1"/>
      <protection locked="0"/>
    </xf>
    <xf numFmtId="44" fontId="0" fillId="4" borderId="1" xfId="1" applyFont="1" applyFill="1" applyBorder="1" applyAlignment="1">
      <alignment horizontal="center" vertical="center"/>
    </xf>
    <xf numFmtId="44" fontId="0" fillId="0" borderId="1" xfId="1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>
      <alignment horizontal="left" vertical="center" wrapText="1"/>
    </xf>
    <xf numFmtId="44" fontId="0" fillId="0" borderId="1" xfId="1" applyFont="1" applyFill="1" applyBorder="1" applyAlignment="1">
      <alignment horizontal="right" vertical="center"/>
    </xf>
    <xf numFmtId="44" fontId="0" fillId="0" borderId="1" xfId="0" applyNumberFormat="1" applyBorder="1"/>
    <xf numFmtId="2" fontId="0" fillId="0" borderId="1" xfId="0" applyNumberFormat="1" applyBorder="1"/>
    <xf numFmtId="42" fontId="0" fillId="0" borderId="1" xfId="0" applyNumberFormat="1" applyBorder="1"/>
    <xf numFmtId="42" fontId="0" fillId="0" borderId="1" xfId="2" applyFont="1" applyBorder="1"/>
    <xf numFmtId="167" fontId="0" fillId="0" borderId="1" xfId="0" applyNumberFormat="1" applyFont="1" applyFill="1" applyBorder="1" applyAlignment="1">
      <alignment vertical="center" wrapText="1"/>
    </xf>
    <xf numFmtId="9" fontId="3" fillId="0" borderId="3" xfId="0" applyNumberFormat="1" applyFont="1" applyFill="1" applyBorder="1" applyAlignment="1">
      <alignment horizontal="center" vertical="center"/>
    </xf>
    <xf numFmtId="166" fontId="0" fillId="0" borderId="3" xfId="0" applyNumberFormat="1" applyFont="1" applyFill="1" applyBorder="1" applyAlignment="1">
      <alignment vertical="center"/>
    </xf>
    <xf numFmtId="10" fontId="3" fillId="0" borderId="3" xfId="0" applyNumberFormat="1" applyFont="1" applyFill="1" applyBorder="1" applyAlignment="1">
      <alignment horizontal="center" vertical="center"/>
    </xf>
    <xf numFmtId="166" fontId="3" fillId="0" borderId="3" xfId="0" applyNumberFormat="1" applyFont="1" applyFill="1" applyBorder="1" applyAlignment="1">
      <alignment vertical="center"/>
    </xf>
    <xf numFmtId="166" fontId="3" fillId="5" borderId="1" xfId="0" applyNumberFormat="1" applyFont="1" applyFill="1" applyBorder="1" applyAlignment="1">
      <alignment vertical="center"/>
    </xf>
    <xf numFmtId="166" fontId="9" fillId="0" borderId="1" xfId="0" applyNumberFormat="1" applyFont="1" applyFill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168" fontId="7" fillId="0" borderId="0" xfId="0" applyNumberFormat="1" applyFont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horizontal="center" vertical="center" wrapText="1"/>
    </xf>
    <xf numFmtId="44" fontId="0" fillId="3" borderId="1" xfId="1" applyFont="1" applyFill="1" applyBorder="1" applyAlignment="1">
      <alignment horizontal="center" vertical="center"/>
    </xf>
    <xf numFmtId="0" fontId="0" fillId="3" borderId="1" xfId="0" applyFill="1" applyBorder="1"/>
    <xf numFmtId="166" fontId="0" fillId="3" borderId="1" xfId="0" applyNumberFormat="1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44" fontId="3" fillId="7" borderId="1" xfId="0" applyNumberFormat="1" applyFont="1" applyFill="1" applyBorder="1" applyAlignment="1">
      <alignment vertical="center" wrapText="1"/>
    </xf>
    <xf numFmtId="164" fontId="0" fillId="0" borderId="1" xfId="2" applyNumberFormat="1" applyFont="1" applyBorder="1"/>
    <xf numFmtId="0" fontId="0" fillId="3" borderId="3" xfId="0" applyFont="1" applyFill="1" applyBorder="1" applyAlignment="1">
      <alignment vertical="center"/>
    </xf>
    <xf numFmtId="0" fontId="3" fillId="3" borderId="3" xfId="0" applyFont="1" applyFill="1" applyBorder="1" applyAlignment="1">
      <alignment vertical="center"/>
    </xf>
    <xf numFmtId="2" fontId="0" fillId="0" borderId="17" xfId="0" applyNumberFormat="1" applyFont="1" applyFill="1" applyBorder="1" applyAlignment="1">
      <alignment horizontal="center" vertical="center"/>
    </xf>
    <xf numFmtId="44" fontId="0" fillId="0" borderId="17" xfId="1" applyFont="1" applyFill="1" applyBorder="1" applyAlignment="1">
      <alignment horizontal="center" vertical="center"/>
    </xf>
    <xf numFmtId="44" fontId="3" fillId="3" borderId="1" xfId="0" applyNumberFormat="1" applyFont="1" applyFill="1" applyBorder="1" applyAlignment="1">
      <alignment vertical="center" wrapText="1"/>
    </xf>
    <xf numFmtId="44" fontId="0" fillId="0" borderId="0" xfId="0" applyNumberFormat="1"/>
    <xf numFmtId="0" fontId="3" fillId="3" borderId="3" xfId="0" applyFont="1" applyFill="1" applyBorder="1" applyAlignment="1">
      <alignment horizontal="center" vertical="center" wrapText="1"/>
    </xf>
    <xf numFmtId="2" fontId="0" fillId="0" borderId="1" xfId="0" applyNumberFormat="1" applyFont="1" applyFill="1" applyBorder="1" applyAlignment="1">
      <alignment horizontal="center" vertical="center" wrapText="1"/>
    </xf>
    <xf numFmtId="166" fontId="0" fillId="0" borderId="1" xfId="3" applyFont="1" applyFill="1" applyBorder="1" applyAlignment="1" applyProtection="1">
      <alignment vertical="center" wrapText="1"/>
      <protection locked="0"/>
    </xf>
    <xf numFmtId="44" fontId="0" fillId="3" borderId="1" xfId="0" applyNumberFormat="1" applyFont="1" applyFill="1" applyBorder="1" applyAlignment="1">
      <alignment vertical="center" wrapText="1"/>
    </xf>
    <xf numFmtId="166" fontId="0" fillId="3" borderId="1" xfId="3" applyFont="1" applyFill="1" applyBorder="1" applyAlignment="1">
      <alignment horizontal="center" vertical="center"/>
    </xf>
    <xf numFmtId="166" fontId="0" fillId="3" borderId="1" xfId="3" applyFont="1" applyFill="1" applyBorder="1" applyAlignment="1" applyProtection="1">
      <alignment horizontal="center" vertical="center"/>
      <protection locked="0"/>
    </xf>
    <xf numFmtId="166" fontId="0" fillId="0" borderId="1" xfId="3" applyFont="1" applyFill="1" applyBorder="1" applyAlignment="1" applyProtection="1">
      <alignment horizontal="center" vertical="center"/>
      <protection locked="0"/>
    </xf>
    <xf numFmtId="0" fontId="0" fillId="0" borderId="1" xfId="0" applyFont="1" applyFill="1" applyBorder="1" applyAlignment="1">
      <alignment horizontal="left" vertical="center" wrapText="1"/>
    </xf>
    <xf numFmtId="166" fontId="0" fillId="3" borderId="1" xfId="0" applyNumberFormat="1" applyFont="1" applyFill="1" applyBorder="1" applyAlignment="1">
      <alignment vertical="center" wrapText="1"/>
    </xf>
    <xf numFmtId="166" fontId="0" fillId="4" borderId="1" xfId="3" applyFont="1" applyFill="1" applyBorder="1" applyAlignment="1">
      <alignment horizontal="center" vertical="center"/>
    </xf>
    <xf numFmtId="166" fontId="0" fillId="0" borderId="1" xfId="0" applyNumberFormat="1" applyBorder="1"/>
    <xf numFmtId="167" fontId="2" fillId="0" borderId="1" xfId="0" applyNumberFormat="1" applyFont="1" applyFill="1" applyBorder="1" applyAlignment="1">
      <alignment vertical="center" wrapText="1"/>
    </xf>
    <xf numFmtId="166" fontId="2" fillId="0" borderId="3" xfId="0" applyNumberFormat="1" applyFont="1" applyFill="1" applyBorder="1" applyAlignment="1">
      <alignment vertical="center"/>
    </xf>
    <xf numFmtId="166" fontId="3" fillId="8" borderId="3" xfId="0" applyNumberFormat="1" applyFont="1" applyFill="1" applyBorder="1" applyAlignment="1">
      <alignment vertical="center"/>
    </xf>
    <xf numFmtId="166" fontId="9" fillId="0" borderId="3" xfId="0" applyNumberFormat="1" applyFont="1" applyFill="1" applyBorder="1" applyAlignment="1">
      <alignment vertical="center"/>
    </xf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0" fillId="0" borderId="1" xfId="0" applyBorder="1"/>
    <xf numFmtId="164" fontId="0" fillId="0" borderId="1" xfId="0" applyNumberFormat="1" applyBorder="1"/>
    <xf numFmtId="44" fontId="0" fillId="0" borderId="1" xfId="0" applyNumberFormat="1" applyFill="1" applyBorder="1"/>
    <xf numFmtId="166" fontId="3" fillId="9" borderId="1" xfId="0" applyNumberFormat="1" applyFont="1" applyFill="1" applyBorder="1" applyAlignment="1">
      <alignment vertical="center"/>
    </xf>
    <xf numFmtId="44" fontId="11" fillId="9" borderId="1" xfId="0" applyNumberFormat="1" applyFont="1" applyFill="1" applyBorder="1"/>
    <xf numFmtId="44" fontId="3" fillId="9" borderId="1" xfId="0" applyNumberFormat="1" applyFont="1" applyFill="1" applyBorder="1"/>
    <xf numFmtId="44" fontId="3" fillId="0" borderId="1" xfId="0" applyNumberFormat="1" applyFont="1" applyFill="1" applyBorder="1"/>
    <xf numFmtId="9" fontId="3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/>
    <xf numFmtId="10" fontId="3" fillId="0" borderId="1" xfId="0" applyNumberFormat="1" applyFont="1" applyFill="1" applyBorder="1" applyAlignment="1">
      <alignment horizontal="center" vertical="center"/>
    </xf>
    <xf numFmtId="9" fontId="3" fillId="0" borderId="1" xfId="0" applyNumberFormat="1" applyFont="1" applyBorder="1" applyAlignment="1">
      <alignment horizontal="center"/>
    </xf>
    <xf numFmtId="0" fontId="0" fillId="0" borderId="0" xfId="0" applyFill="1"/>
    <xf numFmtId="0" fontId="3" fillId="0" borderId="1" xfId="0" applyFont="1" applyBorder="1" applyAlignment="1"/>
    <xf numFmtId="0" fontId="0" fillId="0" borderId="1" xfId="0" applyBorder="1" applyAlignment="1">
      <alignment wrapText="1"/>
    </xf>
    <xf numFmtId="169" fontId="0" fillId="0" borderId="1" xfId="2" applyNumberFormat="1" applyFont="1" applyBorder="1"/>
    <xf numFmtId="0" fontId="3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44" fontId="3" fillId="0" borderId="1" xfId="0" applyNumberFormat="1" applyFont="1" applyBorder="1" applyAlignment="1">
      <alignment horizontal="center" vertical="center"/>
    </xf>
    <xf numFmtId="44" fontId="0" fillId="11" borderId="1" xfId="0" applyNumberForma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8" xfId="0" applyFont="1" applyFill="1" applyBorder="1" applyAlignment="1">
      <alignment horizontal="left"/>
    </xf>
    <xf numFmtId="0" fontId="5" fillId="0" borderId="1" xfId="0" applyFont="1" applyFill="1" applyBorder="1" applyAlignment="1">
      <alignment horizontal="left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left" vertical="center"/>
    </xf>
    <xf numFmtId="0" fontId="5" fillId="0" borderId="6" xfId="0" applyFont="1" applyFill="1" applyBorder="1" applyAlignment="1">
      <alignment horizontal="left" vertical="center"/>
    </xf>
    <xf numFmtId="0" fontId="5" fillId="0" borderId="8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0" fontId="5" fillId="0" borderId="10" xfId="0" applyFont="1" applyFill="1" applyBorder="1" applyAlignment="1">
      <alignment horizontal="left"/>
    </xf>
    <xf numFmtId="0" fontId="5" fillId="0" borderId="11" xfId="0" applyFont="1" applyFill="1" applyBorder="1" applyAlignment="1">
      <alignment horizontal="left"/>
    </xf>
    <xf numFmtId="0" fontId="0" fillId="0" borderId="13" xfId="0" applyFont="1" applyFill="1" applyBorder="1" applyAlignment="1">
      <alignment horizontal="center"/>
    </xf>
    <xf numFmtId="0" fontId="6" fillId="0" borderId="5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168" fontId="6" fillId="0" borderId="7" xfId="0" applyNumberFormat="1" applyFont="1" applyFill="1" applyBorder="1" applyAlignment="1">
      <alignment horizontal="center" vertical="center"/>
    </xf>
    <xf numFmtId="168" fontId="6" fillId="0" borderId="9" xfId="0" applyNumberFormat="1" applyFont="1" applyFill="1" applyBorder="1" applyAlignment="1">
      <alignment horizontal="center" vertical="center"/>
    </xf>
    <xf numFmtId="168" fontId="6" fillId="0" borderId="12" xfId="0" applyNumberFormat="1" applyFont="1" applyFill="1" applyBorder="1" applyAlignment="1">
      <alignment horizontal="center" vertical="center"/>
    </xf>
    <xf numFmtId="168" fontId="6" fillId="0" borderId="14" xfId="0" applyNumberFormat="1" applyFont="1" applyFill="1" applyBorder="1" applyAlignment="1">
      <alignment horizontal="center" vertical="center"/>
    </xf>
    <xf numFmtId="168" fontId="6" fillId="0" borderId="15" xfId="0" applyNumberFormat="1" applyFont="1" applyFill="1" applyBorder="1" applyAlignment="1">
      <alignment horizontal="center" vertical="center"/>
    </xf>
    <xf numFmtId="168" fontId="6" fillId="0" borderId="16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9" fontId="7" fillId="0" borderId="0" xfId="0" applyNumberFormat="1" applyFont="1" applyFill="1" applyAlignment="1">
      <alignment horizontal="left" vertical="center"/>
    </xf>
    <xf numFmtId="0" fontId="3" fillId="3" borderId="2" xfId="0" applyFont="1" applyFill="1" applyBorder="1" applyAlignment="1">
      <alignment horizontal="center" vertical="center" wrapText="1"/>
    </xf>
    <xf numFmtId="0" fontId="3" fillId="3" borderId="17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168" fontId="6" fillId="0" borderId="7" xfId="0" applyNumberFormat="1" applyFont="1" applyBorder="1" applyAlignment="1">
      <alignment horizontal="center" vertical="center"/>
    </xf>
    <xf numFmtId="168" fontId="6" fillId="0" borderId="12" xfId="0" applyNumberFormat="1" applyFont="1" applyBorder="1" applyAlignment="1">
      <alignment horizontal="center" vertical="center"/>
    </xf>
    <xf numFmtId="0" fontId="3" fillId="0" borderId="18" xfId="0" applyFont="1" applyFill="1" applyBorder="1" applyAlignment="1">
      <alignment horizontal="left" vertical="center"/>
    </xf>
    <xf numFmtId="0" fontId="3" fillId="0" borderId="19" xfId="0" applyFont="1" applyFill="1" applyBorder="1" applyAlignment="1">
      <alignment horizontal="left" vertical="center"/>
    </xf>
    <xf numFmtId="0" fontId="3" fillId="0" borderId="20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68" fontId="6" fillId="0" borderId="9" xfId="0" applyNumberFormat="1" applyFont="1" applyBorder="1" applyAlignment="1">
      <alignment horizontal="center" vertical="center"/>
    </xf>
    <xf numFmtId="168" fontId="6" fillId="0" borderId="14" xfId="0" applyNumberFormat="1" applyFont="1" applyBorder="1" applyAlignment="1">
      <alignment horizontal="center" vertical="center"/>
    </xf>
    <xf numFmtId="168" fontId="6" fillId="0" borderId="15" xfId="0" applyNumberFormat="1" applyFont="1" applyBorder="1" applyAlignment="1">
      <alignment horizontal="center" vertical="center"/>
    </xf>
    <xf numFmtId="168" fontId="6" fillId="0" borderId="16" xfId="0" applyNumberFormat="1" applyFont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17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/>
    </xf>
    <xf numFmtId="0" fontId="3" fillId="0" borderId="17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0" fillId="3" borderId="2" xfId="0" applyFont="1" applyFill="1" applyBorder="1" applyAlignment="1">
      <alignment horizontal="center" vertical="center"/>
    </xf>
    <xf numFmtId="0" fontId="0" fillId="3" borderId="17" xfId="0" applyFont="1" applyFill="1" applyBorder="1" applyAlignment="1">
      <alignment horizontal="center" vertical="center"/>
    </xf>
    <xf numFmtId="0" fontId="0" fillId="3" borderId="3" xfId="0" applyFont="1" applyFill="1" applyBorder="1" applyAlignment="1">
      <alignment horizontal="center" vertical="center"/>
    </xf>
    <xf numFmtId="0" fontId="6" fillId="9" borderId="5" xfId="0" applyFont="1" applyFill="1" applyBorder="1" applyAlignment="1">
      <alignment horizontal="center" vertical="center"/>
    </xf>
    <xf numFmtId="0" fontId="6" fillId="9" borderId="6" xfId="0" applyFont="1" applyFill="1" applyBorder="1" applyAlignment="1">
      <alignment horizontal="center" vertical="center"/>
    </xf>
    <xf numFmtId="0" fontId="6" fillId="9" borderId="10" xfId="0" applyFont="1" applyFill="1" applyBorder="1" applyAlignment="1">
      <alignment horizontal="center" vertical="center"/>
    </xf>
    <xf numFmtId="0" fontId="6" fillId="9" borderId="11" xfId="0" applyFont="1" applyFill="1" applyBorder="1" applyAlignment="1">
      <alignment horizontal="center" vertical="center"/>
    </xf>
    <xf numFmtId="168" fontId="10" fillId="0" borderId="7" xfId="0" applyNumberFormat="1" applyFont="1" applyFill="1" applyBorder="1" applyAlignment="1">
      <alignment horizontal="center" vertical="center"/>
    </xf>
    <xf numFmtId="168" fontId="10" fillId="0" borderId="12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44" fontId="0" fillId="0" borderId="0" xfId="0" applyNumberFormat="1" applyAlignment="1">
      <alignment horizontal="center"/>
    </xf>
    <xf numFmtId="0" fontId="11" fillId="6" borderId="21" xfId="0" applyFont="1" applyFill="1" applyBorder="1" applyAlignment="1">
      <alignment horizontal="center" vertical="center"/>
    </xf>
    <xf numFmtId="0" fontId="11" fillId="6" borderId="22" xfId="0" applyFont="1" applyFill="1" applyBorder="1" applyAlignment="1">
      <alignment horizontal="center" vertical="center"/>
    </xf>
    <xf numFmtId="0" fontId="3" fillId="10" borderId="2" xfId="0" applyFont="1" applyFill="1" applyBorder="1" applyAlignment="1">
      <alignment horizontal="center"/>
    </xf>
    <xf numFmtId="0" fontId="3" fillId="10" borderId="17" xfId="0" applyFont="1" applyFill="1" applyBorder="1" applyAlignment="1">
      <alignment horizontal="center"/>
    </xf>
    <xf numFmtId="0" fontId="3" fillId="10" borderId="3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44" fontId="12" fillId="0" borderId="2" xfId="0" applyNumberFormat="1" applyFont="1" applyBorder="1" applyAlignment="1">
      <alignment horizontal="center" vertical="center"/>
    </xf>
    <xf numFmtId="0" fontId="12" fillId="0" borderId="17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</cellXfs>
  <cellStyles count="4">
    <cellStyle name="Moneda" xfId="1" builtinId="4"/>
    <cellStyle name="Moneda [0]" xfId="2" builtinId="7"/>
    <cellStyle name="Moneda 2" xfId="3" xr:uid="{706EC880-469D-4A83-ABF2-0B9FEF2C662C}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1C59C2-151D-4593-A7CB-5CBC5A2FB322}">
  <sheetPr>
    <tabColor theme="4" tint="0.59999389629810485"/>
  </sheetPr>
  <dimension ref="A1:O85"/>
  <sheetViews>
    <sheetView tabSelected="1" zoomScale="84" zoomScaleNormal="84" workbookViewId="0">
      <selection activeCell="B2" sqref="B2:B3"/>
    </sheetView>
  </sheetViews>
  <sheetFormatPr baseColWidth="10" defaultRowHeight="15" x14ac:dyDescent="0.25"/>
  <cols>
    <col min="1" max="1" width="6.28515625" style="1" customWidth="1"/>
    <col min="2" max="2" width="57.42578125" style="61" customWidth="1"/>
    <col min="3" max="3" width="7.42578125" style="1" bestFit="1" customWidth="1"/>
    <col min="4" max="4" width="9.5703125" style="1" customWidth="1"/>
    <col min="5" max="5" width="14.140625" style="1" bestFit="1" customWidth="1"/>
    <col min="6" max="6" width="21.140625" style="1" customWidth="1"/>
    <col min="7" max="7" width="20.42578125" style="1" customWidth="1"/>
    <col min="8" max="8" width="11.28515625" style="49" customWidth="1"/>
    <col min="9" max="9" width="20.42578125" style="1" customWidth="1"/>
    <col min="10" max="10" width="13.5703125" style="1" customWidth="1"/>
    <col min="11" max="11" width="15.7109375" style="50" customWidth="1"/>
    <col min="12" max="12" width="18.140625" style="1" customWidth="1"/>
    <col min="13" max="13" width="18.7109375" style="1" customWidth="1"/>
    <col min="14" max="14" width="16.42578125" style="1" customWidth="1"/>
    <col min="15" max="15" width="11" style="1" customWidth="1"/>
    <col min="16" max="16384" width="11.42578125" style="1"/>
  </cols>
  <sheetData>
    <row r="1" spans="1:15" ht="33.75" customHeight="1" x14ac:dyDescent="0.25">
      <c r="A1" s="141"/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</row>
    <row r="2" spans="1:15" x14ac:dyDescent="0.25">
      <c r="A2" s="142" t="s">
        <v>0</v>
      </c>
      <c r="B2" s="142" t="s">
        <v>1</v>
      </c>
      <c r="C2" s="141" t="s">
        <v>2</v>
      </c>
      <c r="D2" s="141"/>
      <c r="E2" s="141"/>
      <c r="F2" s="141"/>
      <c r="G2" s="142" t="s">
        <v>3</v>
      </c>
      <c r="H2" s="143" t="s">
        <v>4</v>
      </c>
      <c r="I2" s="144"/>
      <c r="J2" s="2"/>
      <c r="K2" s="145" t="s">
        <v>5</v>
      </c>
      <c r="L2" s="145"/>
      <c r="M2" s="145"/>
      <c r="N2" s="142" t="s">
        <v>6</v>
      </c>
      <c r="O2" s="142" t="s">
        <v>7</v>
      </c>
    </row>
    <row r="3" spans="1:15" ht="48" customHeight="1" x14ac:dyDescent="0.25">
      <c r="A3" s="142"/>
      <c r="B3" s="142"/>
      <c r="C3" s="3" t="s">
        <v>8</v>
      </c>
      <c r="D3" s="3" t="s">
        <v>9</v>
      </c>
      <c r="E3" s="3" t="s">
        <v>10</v>
      </c>
      <c r="F3" s="3" t="s">
        <v>11</v>
      </c>
      <c r="G3" s="142"/>
      <c r="H3" s="4" t="s">
        <v>9</v>
      </c>
      <c r="I3" s="5" t="s">
        <v>12</v>
      </c>
      <c r="J3" s="5" t="s">
        <v>13</v>
      </c>
      <c r="K3" s="6" t="s">
        <v>14</v>
      </c>
      <c r="L3" s="5" t="s">
        <v>15</v>
      </c>
      <c r="M3" s="3" t="s">
        <v>16</v>
      </c>
      <c r="N3" s="142"/>
      <c r="O3" s="142"/>
    </row>
    <row r="4" spans="1:15" ht="32.25" customHeight="1" x14ac:dyDescent="0.25">
      <c r="A4" s="7">
        <v>1</v>
      </c>
      <c r="B4" s="8" t="s">
        <v>17</v>
      </c>
      <c r="C4" s="9" t="s">
        <v>18</v>
      </c>
      <c r="D4" s="9">
        <v>17.04</v>
      </c>
      <c r="E4" s="10">
        <v>7279</v>
      </c>
      <c r="F4" s="11">
        <v>124034.16</v>
      </c>
      <c r="G4" s="12">
        <f>+D4*E4</f>
        <v>124034.15999999999</v>
      </c>
      <c r="H4" s="13">
        <v>37.200000000000003</v>
      </c>
      <c r="I4" s="14">
        <f>+H4*E4</f>
        <v>270778.80000000005</v>
      </c>
      <c r="J4" s="14"/>
      <c r="K4" s="15">
        <v>6624</v>
      </c>
      <c r="L4" s="16">
        <f>+E4</f>
        <v>7279</v>
      </c>
      <c r="M4" s="17">
        <f>+L4*D4</f>
        <v>124034.15999999999</v>
      </c>
      <c r="N4" s="17">
        <f>+I4-M4</f>
        <v>146744.64000000007</v>
      </c>
      <c r="O4" s="4">
        <v>1.1000000000000001</v>
      </c>
    </row>
    <row r="5" spans="1:15" ht="14.25" customHeight="1" x14ac:dyDescent="0.25">
      <c r="A5" s="7">
        <v>2</v>
      </c>
      <c r="B5" s="18" t="s">
        <v>19</v>
      </c>
      <c r="C5" s="19" t="s">
        <v>20</v>
      </c>
      <c r="D5" s="20">
        <v>21</v>
      </c>
      <c r="E5" s="21">
        <v>2250</v>
      </c>
      <c r="F5" s="11">
        <v>47250</v>
      </c>
      <c r="G5" s="12">
        <f t="shared" ref="G5:G54" si="0">+D5*E5</f>
        <v>47250</v>
      </c>
      <c r="H5" s="13">
        <v>31.2</v>
      </c>
      <c r="I5" s="14">
        <f t="shared" ref="I5:I54" si="1">+H5*E5</f>
        <v>70200</v>
      </c>
      <c r="J5" s="14"/>
      <c r="K5" s="22">
        <f>+E5</f>
        <v>2250</v>
      </c>
      <c r="L5" s="16">
        <f t="shared" ref="L5:L54" si="2">+E5</f>
        <v>2250</v>
      </c>
      <c r="M5" s="17">
        <f t="shared" ref="M5:M53" si="3">+L5*D5</f>
        <v>47250</v>
      </c>
      <c r="N5" s="17">
        <f t="shared" ref="N5:N54" si="4">+I5-M5</f>
        <v>22950</v>
      </c>
      <c r="O5" s="19" t="str">
        <f>IF(G5=M5,"IGUAL",IF(G5&gt;M5,"MAYOR",IF(G5&lt;M5,"MENOR")))</f>
        <v>IGUAL</v>
      </c>
    </row>
    <row r="6" spans="1:15" ht="23.25" customHeight="1" x14ac:dyDescent="0.25">
      <c r="A6" s="7">
        <v>3</v>
      </c>
      <c r="B6" s="18" t="s">
        <v>21</v>
      </c>
      <c r="C6" s="19" t="s">
        <v>18</v>
      </c>
      <c r="D6" s="20">
        <v>27.3</v>
      </c>
      <c r="E6" s="21">
        <v>2224</v>
      </c>
      <c r="F6" s="11">
        <v>60715.199999999997</v>
      </c>
      <c r="G6" s="12">
        <f t="shared" si="0"/>
        <v>60715.200000000004</v>
      </c>
      <c r="H6" s="13">
        <v>63.29</v>
      </c>
      <c r="I6" s="14">
        <f t="shared" si="1"/>
        <v>140756.96</v>
      </c>
      <c r="J6" s="14"/>
      <c r="K6" s="23">
        <f>+E6</f>
        <v>2224</v>
      </c>
      <c r="L6" s="16">
        <f t="shared" si="2"/>
        <v>2224</v>
      </c>
      <c r="M6" s="17">
        <f t="shared" si="3"/>
        <v>60715.200000000004</v>
      </c>
      <c r="N6" s="17">
        <f t="shared" si="4"/>
        <v>80041.75999999998</v>
      </c>
      <c r="O6" s="19"/>
    </row>
    <row r="7" spans="1:15" ht="14.25" customHeight="1" x14ac:dyDescent="0.25">
      <c r="A7" s="7">
        <v>4</v>
      </c>
      <c r="B7" s="18" t="s">
        <v>22</v>
      </c>
      <c r="C7" s="19" t="s">
        <v>18</v>
      </c>
      <c r="D7" s="20">
        <v>74.75</v>
      </c>
      <c r="E7" s="21">
        <v>4199</v>
      </c>
      <c r="F7" s="11">
        <v>313875.25</v>
      </c>
      <c r="G7" s="12">
        <f t="shared" si="0"/>
        <v>313875.25</v>
      </c>
      <c r="H7" s="13">
        <v>134.80000000000001</v>
      </c>
      <c r="I7" s="14">
        <f t="shared" si="1"/>
        <v>566025.20000000007</v>
      </c>
      <c r="J7" s="14"/>
      <c r="K7" s="22">
        <v>4132</v>
      </c>
      <c r="L7" s="16">
        <f t="shared" si="2"/>
        <v>4199</v>
      </c>
      <c r="M7" s="17">
        <f t="shared" si="3"/>
        <v>313875.25</v>
      </c>
      <c r="N7" s="17">
        <f t="shared" si="4"/>
        <v>252149.95000000007</v>
      </c>
      <c r="O7" s="19"/>
    </row>
    <row r="8" spans="1:15" ht="18.75" customHeight="1" x14ac:dyDescent="0.25">
      <c r="A8" s="7">
        <v>5</v>
      </c>
      <c r="B8" s="18" t="s">
        <v>23</v>
      </c>
      <c r="C8" s="19" t="s">
        <v>18</v>
      </c>
      <c r="D8" s="20">
        <v>54.3</v>
      </c>
      <c r="E8" s="21">
        <v>3648</v>
      </c>
      <c r="F8" s="11">
        <v>198086.39999999999</v>
      </c>
      <c r="G8" s="12">
        <f t="shared" si="0"/>
        <v>198086.39999999999</v>
      </c>
      <c r="H8" s="13">
        <v>123.05</v>
      </c>
      <c r="I8" s="14">
        <f t="shared" si="1"/>
        <v>448886.39999999997</v>
      </c>
      <c r="J8" s="14"/>
      <c r="K8" s="22">
        <f t="shared" ref="K8:K33" si="5">+E8</f>
        <v>3648</v>
      </c>
      <c r="L8" s="16">
        <f t="shared" si="2"/>
        <v>3648</v>
      </c>
      <c r="M8" s="17">
        <f t="shared" si="3"/>
        <v>198086.39999999999</v>
      </c>
      <c r="N8" s="17">
        <f t="shared" si="4"/>
        <v>250799.99999999997</v>
      </c>
      <c r="O8" s="19" t="str">
        <f>IF(G8=M8,"IGUAL",IF(G8&gt;M8,"MAYOR",IF(G8&lt;M8,"MENOR")))</f>
        <v>IGUAL</v>
      </c>
    </row>
    <row r="9" spans="1:15" ht="20.25" customHeight="1" x14ac:dyDescent="0.25">
      <c r="A9" s="7">
        <v>6</v>
      </c>
      <c r="B9" s="8" t="s">
        <v>24</v>
      </c>
      <c r="C9" s="9" t="s">
        <v>25</v>
      </c>
      <c r="D9" s="9">
        <v>19.559999999999999</v>
      </c>
      <c r="E9" s="10">
        <v>34568</v>
      </c>
      <c r="F9" s="11">
        <v>676150.08</v>
      </c>
      <c r="G9" s="12">
        <f t="shared" si="0"/>
        <v>676150.08</v>
      </c>
      <c r="H9" s="13">
        <v>15.96</v>
      </c>
      <c r="I9" s="14">
        <f t="shared" si="1"/>
        <v>551705.28</v>
      </c>
      <c r="J9" s="14"/>
      <c r="K9" s="24">
        <f t="shared" si="5"/>
        <v>34568</v>
      </c>
      <c r="L9" s="16">
        <f t="shared" si="2"/>
        <v>34568</v>
      </c>
      <c r="M9" s="17">
        <f t="shared" si="3"/>
        <v>676150.08</v>
      </c>
      <c r="N9" s="17">
        <f t="shared" si="4"/>
        <v>-124444.79999999993</v>
      </c>
      <c r="O9" s="25"/>
    </row>
    <row r="10" spans="1:15" ht="32.25" customHeight="1" x14ac:dyDescent="0.25">
      <c r="A10" s="7">
        <v>7</v>
      </c>
      <c r="B10" s="18" t="s">
        <v>26</v>
      </c>
      <c r="C10" s="19" t="s">
        <v>25</v>
      </c>
      <c r="D10" s="20">
        <v>7.38</v>
      </c>
      <c r="E10" s="21">
        <v>404145</v>
      </c>
      <c r="F10" s="11">
        <v>2982590.1</v>
      </c>
      <c r="G10" s="12">
        <f t="shared" si="0"/>
        <v>2982590.1</v>
      </c>
      <c r="H10" s="13">
        <v>0</v>
      </c>
      <c r="I10" s="14">
        <f t="shared" si="1"/>
        <v>0</v>
      </c>
      <c r="J10" s="14"/>
      <c r="K10" s="22">
        <f t="shared" si="5"/>
        <v>404145</v>
      </c>
      <c r="L10" s="16">
        <f t="shared" si="2"/>
        <v>404145</v>
      </c>
      <c r="M10" s="17">
        <f t="shared" si="3"/>
        <v>2982590.1</v>
      </c>
      <c r="N10" s="17">
        <f t="shared" si="4"/>
        <v>-2982590.1</v>
      </c>
      <c r="O10" s="19" t="str">
        <f t="shared" ref="O10:O17" si="6">IF(G10=M10,"IGUAL",IF(G10&gt;M10,"MAYOR",IF(G10&lt;M10,"MENOR")))</f>
        <v>IGUAL</v>
      </c>
    </row>
    <row r="11" spans="1:15" ht="26.25" customHeight="1" x14ac:dyDescent="0.25">
      <c r="A11" s="7">
        <v>8</v>
      </c>
      <c r="B11" s="18" t="s">
        <v>27</v>
      </c>
      <c r="C11" s="19" t="s">
        <v>20</v>
      </c>
      <c r="D11" s="20">
        <v>56</v>
      </c>
      <c r="E11" s="26">
        <v>49414</v>
      </c>
      <c r="F11" s="11">
        <v>2767184</v>
      </c>
      <c r="G11" s="12">
        <f t="shared" si="0"/>
        <v>2767184</v>
      </c>
      <c r="H11" s="13">
        <v>39.44</v>
      </c>
      <c r="I11" s="14">
        <f t="shared" si="1"/>
        <v>1948888.16</v>
      </c>
      <c r="J11" s="14"/>
      <c r="K11" s="22">
        <f t="shared" si="5"/>
        <v>49414</v>
      </c>
      <c r="L11" s="16">
        <f t="shared" si="2"/>
        <v>49414</v>
      </c>
      <c r="M11" s="17">
        <f t="shared" si="3"/>
        <v>2767184</v>
      </c>
      <c r="N11" s="17">
        <f t="shared" si="4"/>
        <v>-818295.84000000008</v>
      </c>
      <c r="O11" s="19" t="str">
        <f t="shared" si="6"/>
        <v>IGUAL</v>
      </c>
    </row>
    <row r="12" spans="1:15" ht="21" customHeight="1" x14ac:dyDescent="0.25">
      <c r="A12" s="7">
        <v>9</v>
      </c>
      <c r="B12" s="18" t="s">
        <v>28</v>
      </c>
      <c r="C12" s="19" t="s">
        <v>20</v>
      </c>
      <c r="D12" s="20">
        <v>18.88</v>
      </c>
      <c r="E12" s="21">
        <v>33235</v>
      </c>
      <c r="F12" s="11">
        <v>627476.80000000005</v>
      </c>
      <c r="G12" s="12">
        <f t="shared" si="0"/>
        <v>627476.79999999993</v>
      </c>
      <c r="H12" s="13">
        <v>20.6</v>
      </c>
      <c r="I12" s="14">
        <f t="shared" si="1"/>
        <v>684641</v>
      </c>
      <c r="J12" s="14"/>
      <c r="K12" s="22">
        <f t="shared" si="5"/>
        <v>33235</v>
      </c>
      <c r="L12" s="16">
        <f t="shared" si="2"/>
        <v>33235</v>
      </c>
      <c r="M12" s="17">
        <f t="shared" si="3"/>
        <v>627476.79999999993</v>
      </c>
      <c r="N12" s="17">
        <f t="shared" si="4"/>
        <v>57164.20000000007</v>
      </c>
      <c r="O12" s="19" t="str">
        <f t="shared" si="6"/>
        <v>IGUAL</v>
      </c>
    </row>
    <row r="13" spans="1:15" ht="23.25" customHeight="1" x14ac:dyDescent="0.25">
      <c r="A13" s="7">
        <v>10</v>
      </c>
      <c r="B13" s="18" t="s">
        <v>29</v>
      </c>
      <c r="C13" s="19" t="s">
        <v>20</v>
      </c>
      <c r="D13" s="20">
        <v>58.94</v>
      </c>
      <c r="E13" s="21">
        <v>35619</v>
      </c>
      <c r="F13" s="11">
        <v>2099383.86</v>
      </c>
      <c r="G13" s="12">
        <f t="shared" si="0"/>
        <v>2099383.86</v>
      </c>
      <c r="H13" s="13">
        <v>34.200000000000003</v>
      </c>
      <c r="I13" s="14">
        <f t="shared" si="1"/>
        <v>1218169.8</v>
      </c>
      <c r="J13" s="14"/>
      <c r="K13" s="22">
        <f t="shared" si="5"/>
        <v>35619</v>
      </c>
      <c r="L13" s="16">
        <f t="shared" si="2"/>
        <v>35619</v>
      </c>
      <c r="M13" s="17">
        <f t="shared" si="3"/>
        <v>2099383.86</v>
      </c>
      <c r="N13" s="17">
        <f t="shared" si="4"/>
        <v>-881214.05999999982</v>
      </c>
      <c r="O13" s="19" t="str">
        <f t="shared" si="6"/>
        <v>IGUAL</v>
      </c>
    </row>
    <row r="14" spans="1:15" ht="18" customHeight="1" x14ac:dyDescent="0.25">
      <c r="A14" s="7">
        <v>11</v>
      </c>
      <c r="B14" s="18" t="s">
        <v>30</v>
      </c>
      <c r="C14" s="19" t="s">
        <v>20</v>
      </c>
      <c r="D14" s="20">
        <v>7.2</v>
      </c>
      <c r="E14" s="21">
        <v>52788</v>
      </c>
      <c r="F14" s="11">
        <v>380073.6</v>
      </c>
      <c r="G14" s="12">
        <f t="shared" si="0"/>
        <v>380073.60000000003</v>
      </c>
      <c r="H14" s="13">
        <v>7</v>
      </c>
      <c r="I14" s="14">
        <f t="shared" si="1"/>
        <v>369516</v>
      </c>
      <c r="J14" s="14"/>
      <c r="K14" s="22">
        <f t="shared" si="5"/>
        <v>52788</v>
      </c>
      <c r="L14" s="16">
        <f t="shared" si="2"/>
        <v>52788</v>
      </c>
      <c r="M14" s="17">
        <f t="shared" si="3"/>
        <v>380073.60000000003</v>
      </c>
      <c r="N14" s="17">
        <f t="shared" si="4"/>
        <v>-10557.600000000035</v>
      </c>
      <c r="O14" s="19" t="str">
        <f t="shared" si="6"/>
        <v>IGUAL</v>
      </c>
    </row>
    <row r="15" spans="1:15" ht="11.25" customHeight="1" x14ac:dyDescent="0.25">
      <c r="A15" s="7">
        <v>12</v>
      </c>
      <c r="B15" s="18" t="s">
        <v>31</v>
      </c>
      <c r="C15" s="19" t="s">
        <v>20</v>
      </c>
      <c r="D15" s="20">
        <v>57.4</v>
      </c>
      <c r="E15" s="21">
        <v>39763</v>
      </c>
      <c r="F15" s="11">
        <v>2282396.2000000002</v>
      </c>
      <c r="G15" s="12">
        <f t="shared" si="0"/>
        <v>2282396.1999999997</v>
      </c>
      <c r="H15" s="13">
        <v>37.020000000000003</v>
      </c>
      <c r="I15" s="14">
        <f t="shared" si="1"/>
        <v>1472026.26</v>
      </c>
      <c r="J15" s="14"/>
      <c r="K15" s="22">
        <f t="shared" si="5"/>
        <v>39763</v>
      </c>
      <c r="L15" s="16">
        <f t="shared" si="2"/>
        <v>39763</v>
      </c>
      <c r="M15" s="17">
        <f t="shared" si="3"/>
        <v>2282396.1999999997</v>
      </c>
      <c r="N15" s="17">
        <f t="shared" si="4"/>
        <v>-810369.93999999971</v>
      </c>
      <c r="O15" s="19" t="str">
        <f t="shared" si="6"/>
        <v>IGUAL</v>
      </c>
    </row>
    <row r="16" spans="1:15" ht="18" customHeight="1" x14ac:dyDescent="0.25">
      <c r="A16" s="7">
        <v>13</v>
      </c>
      <c r="B16" s="18" t="s">
        <v>32</v>
      </c>
      <c r="C16" s="19" t="s">
        <v>20</v>
      </c>
      <c r="D16" s="20">
        <v>58.54</v>
      </c>
      <c r="E16" s="21">
        <v>38060</v>
      </c>
      <c r="F16" s="11">
        <v>2228032.4</v>
      </c>
      <c r="G16" s="12">
        <f t="shared" si="0"/>
        <v>2228032.4</v>
      </c>
      <c r="H16" s="13">
        <v>0</v>
      </c>
      <c r="I16" s="14">
        <f t="shared" si="1"/>
        <v>0</v>
      </c>
      <c r="J16" s="14"/>
      <c r="K16" s="22">
        <f t="shared" si="5"/>
        <v>38060</v>
      </c>
      <c r="L16" s="16">
        <f t="shared" si="2"/>
        <v>38060</v>
      </c>
      <c r="M16" s="17">
        <f t="shared" si="3"/>
        <v>2228032.4</v>
      </c>
      <c r="N16" s="17">
        <f t="shared" si="4"/>
        <v>-2228032.4</v>
      </c>
      <c r="O16" s="19" t="str">
        <f t="shared" si="6"/>
        <v>IGUAL</v>
      </c>
    </row>
    <row r="17" spans="1:15" ht="18.75" customHeight="1" x14ac:dyDescent="0.25">
      <c r="A17" s="7">
        <v>14</v>
      </c>
      <c r="B17" s="18" t="s">
        <v>33</v>
      </c>
      <c r="C17" s="19" t="s">
        <v>18</v>
      </c>
      <c r="D17" s="20">
        <v>3.24</v>
      </c>
      <c r="E17" s="21">
        <v>79058</v>
      </c>
      <c r="F17" s="11">
        <v>256147.92</v>
      </c>
      <c r="G17" s="12">
        <f t="shared" si="0"/>
        <v>256147.92</v>
      </c>
      <c r="H17" s="13">
        <v>3.86</v>
      </c>
      <c r="I17" s="14">
        <f t="shared" si="1"/>
        <v>305163.88</v>
      </c>
      <c r="J17" s="14"/>
      <c r="K17" s="22">
        <f t="shared" si="5"/>
        <v>79058</v>
      </c>
      <c r="L17" s="16">
        <f t="shared" si="2"/>
        <v>79058</v>
      </c>
      <c r="M17" s="17">
        <f t="shared" si="3"/>
        <v>256147.92</v>
      </c>
      <c r="N17" s="17">
        <f t="shared" si="4"/>
        <v>49015.959999999992</v>
      </c>
      <c r="O17" s="19" t="str">
        <f t="shared" si="6"/>
        <v>IGUAL</v>
      </c>
    </row>
    <row r="18" spans="1:15" ht="17.25" customHeight="1" x14ac:dyDescent="0.25">
      <c r="A18" s="7">
        <v>15</v>
      </c>
      <c r="B18" s="18" t="s">
        <v>34</v>
      </c>
      <c r="C18" s="19" t="s">
        <v>35</v>
      </c>
      <c r="D18" s="20">
        <v>1359.08</v>
      </c>
      <c r="E18" s="21">
        <v>6131</v>
      </c>
      <c r="F18" s="11">
        <v>8332519.4800000004</v>
      </c>
      <c r="G18" s="12">
        <f t="shared" si="0"/>
        <v>8332519.4799999995</v>
      </c>
      <c r="H18" s="13">
        <v>828.8</v>
      </c>
      <c r="I18" s="14">
        <f t="shared" si="1"/>
        <v>5081372.8</v>
      </c>
      <c r="J18" s="14"/>
      <c r="K18" s="22">
        <f t="shared" si="5"/>
        <v>6131</v>
      </c>
      <c r="L18" s="16">
        <f t="shared" si="2"/>
        <v>6131</v>
      </c>
      <c r="M18" s="17">
        <f t="shared" si="3"/>
        <v>8332519.4799999995</v>
      </c>
      <c r="N18" s="17">
        <f t="shared" si="4"/>
        <v>-3251146.6799999997</v>
      </c>
      <c r="O18" s="19"/>
    </row>
    <row r="19" spans="1:15" ht="17.25" customHeight="1" x14ac:dyDescent="0.25">
      <c r="A19" s="7">
        <v>16</v>
      </c>
      <c r="B19" s="18" t="s">
        <v>36</v>
      </c>
      <c r="C19" s="19" t="s">
        <v>20</v>
      </c>
      <c r="D19" s="20">
        <v>21.9</v>
      </c>
      <c r="E19" s="21">
        <v>10751</v>
      </c>
      <c r="F19" s="11">
        <v>235446.9</v>
      </c>
      <c r="G19" s="12">
        <f t="shared" si="0"/>
        <v>235446.9</v>
      </c>
      <c r="H19" s="13">
        <v>516.33000000000004</v>
      </c>
      <c r="I19" s="14">
        <f t="shared" si="1"/>
        <v>5551063.8300000001</v>
      </c>
      <c r="J19" s="14"/>
      <c r="K19" s="22">
        <f t="shared" si="5"/>
        <v>10751</v>
      </c>
      <c r="L19" s="16">
        <f t="shared" si="2"/>
        <v>10751</v>
      </c>
      <c r="M19" s="17">
        <f t="shared" si="3"/>
        <v>235446.9</v>
      </c>
      <c r="N19" s="17">
        <f t="shared" si="4"/>
        <v>5315616.93</v>
      </c>
      <c r="O19" s="19"/>
    </row>
    <row r="20" spans="1:15" ht="23.25" customHeight="1" x14ac:dyDescent="0.25">
      <c r="A20" s="7">
        <v>17</v>
      </c>
      <c r="B20" s="18" t="s">
        <v>37</v>
      </c>
      <c r="C20" s="19" t="s">
        <v>20</v>
      </c>
      <c r="D20" s="20">
        <v>8</v>
      </c>
      <c r="E20" s="21">
        <v>11970</v>
      </c>
      <c r="F20" s="11">
        <v>95760</v>
      </c>
      <c r="G20" s="12">
        <f t="shared" si="0"/>
        <v>95760</v>
      </c>
      <c r="H20" s="13">
        <v>8.4</v>
      </c>
      <c r="I20" s="14">
        <f t="shared" si="1"/>
        <v>100548</v>
      </c>
      <c r="J20" s="14"/>
      <c r="K20" s="22">
        <f t="shared" si="5"/>
        <v>11970</v>
      </c>
      <c r="L20" s="16">
        <f t="shared" si="2"/>
        <v>11970</v>
      </c>
      <c r="M20" s="17">
        <f t="shared" si="3"/>
        <v>95760</v>
      </c>
      <c r="N20" s="17">
        <f t="shared" si="4"/>
        <v>4788</v>
      </c>
      <c r="O20" s="19"/>
    </row>
    <row r="21" spans="1:15" ht="18" customHeight="1" x14ac:dyDescent="0.25">
      <c r="A21" s="7">
        <v>18</v>
      </c>
      <c r="B21" s="18" t="s">
        <v>38</v>
      </c>
      <c r="C21" s="19" t="s">
        <v>8</v>
      </c>
      <c r="D21" s="20">
        <v>33</v>
      </c>
      <c r="E21" s="21">
        <v>30701</v>
      </c>
      <c r="F21" s="11">
        <v>1013133</v>
      </c>
      <c r="G21" s="12">
        <f t="shared" si="0"/>
        <v>1013133</v>
      </c>
      <c r="H21" s="13">
        <v>33</v>
      </c>
      <c r="I21" s="14">
        <f t="shared" si="1"/>
        <v>1013133</v>
      </c>
      <c r="J21" s="14"/>
      <c r="K21" s="22">
        <f t="shared" si="5"/>
        <v>30701</v>
      </c>
      <c r="L21" s="16">
        <f t="shared" si="2"/>
        <v>30701</v>
      </c>
      <c r="M21" s="17">
        <f t="shared" si="3"/>
        <v>1013133</v>
      </c>
      <c r="N21" s="17">
        <f t="shared" si="4"/>
        <v>0</v>
      </c>
      <c r="O21" s="19"/>
    </row>
    <row r="22" spans="1:15" ht="18" customHeight="1" x14ac:dyDescent="0.25">
      <c r="A22" s="7">
        <v>19</v>
      </c>
      <c r="B22" s="18" t="s">
        <v>39</v>
      </c>
      <c r="C22" s="19" t="s">
        <v>20</v>
      </c>
      <c r="D22" s="20">
        <v>30</v>
      </c>
      <c r="E22" s="21">
        <v>23214</v>
      </c>
      <c r="F22" s="11">
        <v>696420</v>
      </c>
      <c r="G22" s="12">
        <f t="shared" si="0"/>
        <v>696420</v>
      </c>
      <c r="H22" s="13">
        <v>23</v>
      </c>
      <c r="I22" s="14">
        <f t="shared" si="1"/>
        <v>533922</v>
      </c>
      <c r="J22" s="14"/>
      <c r="K22" s="22">
        <f t="shared" si="5"/>
        <v>23214</v>
      </c>
      <c r="L22" s="16">
        <f t="shared" si="2"/>
        <v>23214</v>
      </c>
      <c r="M22" s="17">
        <f t="shared" si="3"/>
        <v>696420</v>
      </c>
      <c r="N22" s="17">
        <f t="shared" si="4"/>
        <v>-162498</v>
      </c>
      <c r="O22" s="19"/>
    </row>
    <row r="23" spans="1:15" ht="18" customHeight="1" x14ac:dyDescent="0.25">
      <c r="A23" s="7">
        <v>20</v>
      </c>
      <c r="B23" s="18" t="s">
        <v>40</v>
      </c>
      <c r="C23" s="19" t="s">
        <v>8</v>
      </c>
      <c r="D23" s="20">
        <v>12</v>
      </c>
      <c r="E23" s="21">
        <v>79686</v>
      </c>
      <c r="F23" s="11">
        <v>956232</v>
      </c>
      <c r="G23" s="12">
        <f t="shared" si="0"/>
        <v>956232</v>
      </c>
      <c r="H23" s="13">
        <v>12</v>
      </c>
      <c r="I23" s="14">
        <f t="shared" si="1"/>
        <v>956232</v>
      </c>
      <c r="J23" s="14"/>
      <c r="K23" s="22">
        <f t="shared" si="5"/>
        <v>79686</v>
      </c>
      <c r="L23" s="16">
        <f t="shared" si="2"/>
        <v>79686</v>
      </c>
      <c r="M23" s="17">
        <f t="shared" si="3"/>
        <v>956232</v>
      </c>
      <c r="N23" s="17">
        <f t="shared" si="4"/>
        <v>0</v>
      </c>
      <c r="O23" s="19"/>
    </row>
    <row r="24" spans="1:15" ht="24" customHeight="1" x14ac:dyDescent="0.25">
      <c r="A24" s="7">
        <v>21</v>
      </c>
      <c r="B24" s="18" t="s">
        <v>41</v>
      </c>
      <c r="C24" s="19" t="s">
        <v>8</v>
      </c>
      <c r="D24" s="20">
        <v>7</v>
      </c>
      <c r="E24" s="21">
        <v>62295</v>
      </c>
      <c r="F24" s="11">
        <v>436065</v>
      </c>
      <c r="G24" s="12">
        <f t="shared" si="0"/>
        <v>436065</v>
      </c>
      <c r="H24" s="13">
        <v>9</v>
      </c>
      <c r="I24" s="14">
        <f t="shared" si="1"/>
        <v>560655</v>
      </c>
      <c r="J24" s="14"/>
      <c r="K24" s="22">
        <f t="shared" si="5"/>
        <v>62295</v>
      </c>
      <c r="L24" s="16">
        <f t="shared" si="2"/>
        <v>62295</v>
      </c>
      <c r="M24" s="17">
        <f t="shared" si="3"/>
        <v>436065</v>
      </c>
      <c r="N24" s="17">
        <f t="shared" si="4"/>
        <v>124590</v>
      </c>
      <c r="O24" s="19"/>
    </row>
    <row r="25" spans="1:15" ht="18.75" customHeight="1" x14ac:dyDescent="0.25">
      <c r="A25" s="7">
        <v>22</v>
      </c>
      <c r="B25" s="18" t="s">
        <v>42</v>
      </c>
      <c r="C25" s="19" t="s">
        <v>8</v>
      </c>
      <c r="D25" s="20">
        <v>10</v>
      </c>
      <c r="E25" s="21">
        <v>43235</v>
      </c>
      <c r="F25" s="11">
        <v>432350</v>
      </c>
      <c r="G25" s="12">
        <f t="shared" si="0"/>
        <v>432350</v>
      </c>
      <c r="H25" s="13">
        <v>9</v>
      </c>
      <c r="I25" s="14">
        <f t="shared" si="1"/>
        <v>389115</v>
      </c>
      <c r="J25" s="14"/>
      <c r="K25" s="22">
        <f t="shared" si="5"/>
        <v>43235</v>
      </c>
      <c r="L25" s="16">
        <f t="shared" si="2"/>
        <v>43235</v>
      </c>
      <c r="M25" s="17">
        <f t="shared" si="3"/>
        <v>432350</v>
      </c>
      <c r="N25" s="17">
        <f t="shared" si="4"/>
        <v>-43235</v>
      </c>
      <c r="O25" s="19"/>
    </row>
    <row r="26" spans="1:15" ht="18.75" customHeight="1" x14ac:dyDescent="0.25">
      <c r="A26" s="7">
        <v>23</v>
      </c>
      <c r="B26" s="18" t="s">
        <v>43</v>
      </c>
      <c r="C26" s="19" t="s">
        <v>8</v>
      </c>
      <c r="D26" s="20">
        <v>4</v>
      </c>
      <c r="E26" s="21">
        <v>391670</v>
      </c>
      <c r="F26" s="11">
        <v>1566680</v>
      </c>
      <c r="G26" s="12">
        <f t="shared" si="0"/>
        <v>1566680</v>
      </c>
      <c r="H26" s="13">
        <v>2</v>
      </c>
      <c r="I26" s="14">
        <f t="shared" si="1"/>
        <v>783340</v>
      </c>
      <c r="J26" s="14"/>
      <c r="K26" s="22">
        <f t="shared" si="5"/>
        <v>391670</v>
      </c>
      <c r="L26" s="16">
        <f t="shared" si="2"/>
        <v>391670</v>
      </c>
      <c r="M26" s="17">
        <f t="shared" si="3"/>
        <v>1566680</v>
      </c>
      <c r="N26" s="17">
        <f t="shared" si="4"/>
        <v>-783340</v>
      </c>
      <c r="O26" s="19"/>
    </row>
    <row r="27" spans="1:15" ht="15" customHeight="1" x14ac:dyDescent="0.25">
      <c r="A27" s="7">
        <v>24</v>
      </c>
      <c r="B27" s="18" t="s">
        <v>44</v>
      </c>
      <c r="C27" s="19" t="s">
        <v>8</v>
      </c>
      <c r="D27" s="20">
        <v>2</v>
      </c>
      <c r="E27" s="21">
        <v>898623</v>
      </c>
      <c r="F27" s="11">
        <v>1797246</v>
      </c>
      <c r="G27" s="12">
        <f t="shared" si="0"/>
        <v>1797246</v>
      </c>
      <c r="H27" s="13">
        <v>1</v>
      </c>
      <c r="I27" s="14">
        <f t="shared" si="1"/>
        <v>898623</v>
      </c>
      <c r="J27" s="14"/>
      <c r="K27" s="22">
        <f t="shared" si="5"/>
        <v>898623</v>
      </c>
      <c r="L27" s="16">
        <f t="shared" si="2"/>
        <v>898623</v>
      </c>
      <c r="M27" s="17">
        <f t="shared" si="3"/>
        <v>1797246</v>
      </c>
      <c r="N27" s="17">
        <f t="shared" si="4"/>
        <v>-898623</v>
      </c>
      <c r="O27" s="19" t="str">
        <f>IF(G27=M27,"IGUAL",IF(G27&gt;M27,"MAYOR",IF(G27&lt;M27,"MENOR")))</f>
        <v>IGUAL</v>
      </c>
    </row>
    <row r="28" spans="1:15" ht="16.5" customHeight="1" x14ac:dyDescent="0.25">
      <c r="A28" s="7">
        <v>25</v>
      </c>
      <c r="B28" s="18" t="s">
        <v>45</v>
      </c>
      <c r="C28" s="19" t="s">
        <v>8</v>
      </c>
      <c r="D28" s="20">
        <v>2</v>
      </c>
      <c r="E28" s="21">
        <v>817334</v>
      </c>
      <c r="F28" s="11">
        <v>1634688</v>
      </c>
      <c r="G28" s="12">
        <f t="shared" si="0"/>
        <v>1634668</v>
      </c>
      <c r="H28" s="13">
        <v>1</v>
      </c>
      <c r="I28" s="14">
        <f t="shared" si="1"/>
        <v>817334</v>
      </c>
      <c r="J28" s="14"/>
      <c r="K28" s="22">
        <f t="shared" si="5"/>
        <v>817334</v>
      </c>
      <c r="L28" s="16">
        <f t="shared" si="2"/>
        <v>817334</v>
      </c>
      <c r="M28" s="17">
        <f t="shared" si="3"/>
        <v>1634668</v>
      </c>
      <c r="N28" s="17">
        <f t="shared" si="4"/>
        <v>-817334</v>
      </c>
      <c r="O28" s="19" t="str">
        <f>IF(G28=M28,"IGUAL",IF(G28&gt;M28,"MAYOR",IF(G28&lt;M28,"MENOR")))</f>
        <v>IGUAL</v>
      </c>
    </row>
    <row r="29" spans="1:15" ht="16.5" customHeight="1" x14ac:dyDescent="0.25">
      <c r="A29" s="7">
        <v>26</v>
      </c>
      <c r="B29" s="18" t="s">
        <v>46</v>
      </c>
      <c r="C29" s="19" t="s">
        <v>25</v>
      </c>
      <c r="D29" s="20">
        <v>3.6</v>
      </c>
      <c r="E29" s="21">
        <v>64379</v>
      </c>
      <c r="F29" s="11">
        <v>231764.4</v>
      </c>
      <c r="G29" s="12">
        <f t="shared" si="0"/>
        <v>231764.4</v>
      </c>
      <c r="H29" s="13">
        <v>16.91</v>
      </c>
      <c r="I29" s="14">
        <f t="shared" si="1"/>
        <v>1088648.8899999999</v>
      </c>
      <c r="J29" s="14"/>
      <c r="K29" s="22">
        <f t="shared" si="5"/>
        <v>64379</v>
      </c>
      <c r="L29" s="16">
        <f t="shared" si="2"/>
        <v>64379</v>
      </c>
      <c r="M29" s="17">
        <f t="shared" si="3"/>
        <v>231764.4</v>
      </c>
      <c r="N29" s="17">
        <f t="shared" si="4"/>
        <v>856884.48999999987</v>
      </c>
      <c r="O29" s="19"/>
    </row>
    <row r="30" spans="1:15" ht="29.25" customHeight="1" x14ac:dyDescent="0.25">
      <c r="A30" s="7">
        <v>27</v>
      </c>
      <c r="B30" s="18" t="s">
        <v>47</v>
      </c>
      <c r="C30" s="19" t="s">
        <v>18</v>
      </c>
      <c r="D30" s="20">
        <v>34.700000000000003</v>
      </c>
      <c r="E30" s="21">
        <v>77471</v>
      </c>
      <c r="F30" s="11">
        <v>2688243.7</v>
      </c>
      <c r="G30" s="12">
        <f t="shared" si="0"/>
        <v>2688243.7</v>
      </c>
      <c r="H30" s="13">
        <v>28.57</v>
      </c>
      <c r="I30" s="14">
        <f t="shared" si="1"/>
        <v>2213346.4700000002</v>
      </c>
      <c r="J30" s="14"/>
      <c r="K30" s="22">
        <f t="shared" si="5"/>
        <v>77471</v>
      </c>
      <c r="L30" s="16">
        <f t="shared" si="2"/>
        <v>77471</v>
      </c>
      <c r="M30" s="17">
        <f t="shared" si="3"/>
        <v>2688243.7</v>
      </c>
      <c r="N30" s="17">
        <f t="shared" si="4"/>
        <v>-474897.23</v>
      </c>
      <c r="O30" s="19"/>
    </row>
    <row r="31" spans="1:15" ht="33.75" customHeight="1" x14ac:dyDescent="0.25">
      <c r="A31" s="7">
        <v>28</v>
      </c>
      <c r="B31" s="18" t="s">
        <v>48</v>
      </c>
      <c r="C31" s="19" t="s">
        <v>18</v>
      </c>
      <c r="D31" s="20">
        <v>15.92</v>
      </c>
      <c r="E31" s="21">
        <v>65681</v>
      </c>
      <c r="F31" s="11">
        <v>1045641.52</v>
      </c>
      <c r="G31" s="12">
        <f t="shared" si="0"/>
        <v>1045641.52</v>
      </c>
      <c r="H31" s="13">
        <v>13.5</v>
      </c>
      <c r="I31" s="14">
        <f t="shared" si="1"/>
        <v>886693.5</v>
      </c>
      <c r="J31" s="14"/>
      <c r="K31" s="22">
        <f t="shared" si="5"/>
        <v>65681</v>
      </c>
      <c r="L31" s="16">
        <f t="shared" si="2"/>
        <v>65681</v>
      </c>
      <c r="M31" s="17">
        <f t="shared" si="3"/>
        <v>1045641.52</v>
      </c>
      <c r="N31" s="17">
        <f t="shared" si="4"/>
        <v>-158948.02000000002</v>
      </c>
      <c r="O31" s="19"/>
    </row>
    <row r="32" spans="1:15" ht="30" customHeight="1" x14ac:dyDescent="0.25">
      <c r="A32" s="7">
        <v>29</v>
      </c>
      <c r="B32" s="18" t="s">
        <v>49</v>
      </c>
      <c r="C32" s="19" t="s">
        <v>18</v>
      </c>
      <c r="D32" s="20">
        <v>2.88</v>
      </c>
      <c r="E32" s="21">
        <v>103981</v>
      </c>
      <c r="F32" s="11">
        <v>299465.28000000003</v>
      </c>
      <c r="G32" s="12">
        <f t="shared" si="0"/>
        <v>299465.27999999997</v>
      </c>
      <c r="H32" s="13">
        <v>4.5</v>
      </c>
      <c r="I32" s="14">
        <f t="shared" si="1"/>
        <v>467914.5</v>
      </c>
      <c r="J32" s="14"/>
      <c r="K32" s="22">
        <f t="shared" si="5"/>
        <v>103981</v>
      </c>
      <c r="L32" s="16">
        <f t="shared" si="2"/>
        <v>103981</v>
      </c>
      <c r="M32" s="17">
        <f t="shared" si="3"/>
        <v>299465.27999999997</v>
      </c>
      <c r="N32" s="17">
        <f t="shared" si="4"/>
        <v>168449.22000000003</v>
      </c>
      <c r="O32" s="19"/>
    </row>
    <row r="33" spans="1:15" ht="16.5" customHeight="1" x14ac:dyDescent="0.25">
      <c r="A33" s="7">
        <v>30</v>
      </c>
      <c r="B33" s="18" t="s">
        <v>50</v>
      </c>
      <c r="C33" s="19" t="s">
        <v>18</v>
      </c>
      <c r="D33" s="20">
        <v>45.15</v>
      </c>
      <c r="E33" s="21">
        <v>68215</v>
      </c>
      <c r="F33" s="11">
        <v>3079907.25</v>
      </c>
      <c r="G33" s="12">
        <f t="shared" si="0"/>
        <v>3079907.25</v>
      </c>
      <c r="H33" s="13">
        <v>114.12</v>
      </c>
      <c r="I33" s="14">
        <f t="shared" si="1"/>
        <v>7784695.8000000007</v>
      </c>
      <c r="J33" s="14"/>
      <c r="K33" s="22">
        <f t="shared" si="5"/>
        <v>68215</v>
      </c>
      <c r="L33" s="16">
        <f t="shared" si="2"/>
        <v>68215</v>
      </c>
      <c r="M33" s="17">
        <f t="shared" si="3"/>
        <v>3079907.25</v>
      </c>
      <c r="N33" s="17">
        <f t="shared" si="4"/>
        <v>4704788.5500000007</v>
      </c>
      <c r="O33" s="19"/>
    </row>
    <row r="34" spans="1:15" ht="16.5" customHeight="1" x14ac:dyDescent="0.25">
      <c r="A34" s="7">
        <v>31</v>
      </c>
      <c r="B34" s="18" t="s">
        <v>51</v>
      </c>
      <c r="C34" s="19" t="s">
        <v>18</v>
      </c>
      <c r="D34" s="20">
        <v>84.06</v>
      </c>
      <c r="E34" s="21">
        <v>41641</v>
      </c>
      <c r="F34" s="11">
        <v>3500342.46</v>
      </c>
      <c r="G34" s="12">
        <f t="shared" si="0"/>
        <v>3500342.46</v>
      </c>
      <c r="H34" s="13">
        <v>72.08</v>
      </c>
      <c r="I34" s="14">
        <f t="shared" si="1"/>
        <v>3001483.28</v>
      </c>
      <c r="J34" s="14"/>
      <c r="K34" s="22">
        <v>34609</v>
      </c>
      <c r="L34" s="16">
        <f t="shared" si="2"/>
        <v>41641</v>
      </c>
      <c r="M34" s="17">
        <f t="shared" si="3"/>
        <v>3500342.46</v>
      </c>
      <c r="N34" s="17">
        <f t="shared" si="4"/>
        <v>-498859.18000000017</v>
      </c>
      <c r="O34" s="19"/>
    </row>
    <row r="35" spans="1:15" ht="16.5" customHeight="1" x14ac:dyDescent="0.25">
      <c r="A35" s="7">
        <v>32</v>
      </c>
      <c r="B35" s="18" t="s">
        <v>52</v>
      </c>
      <c r="C35" s="19" t="s">
        <v>18</v>
      </c>
      <c r="D35" s="20">
        <v>200.78</v>
      </c>
      <c r="E35" s="21">
        <v>21401</v>
      </c>
      <c r="F35" s="11">
        <v>4296892.78</v>
      </c>
      <c r="G35" s="12">
        <f t="shared" si="0"/>
        <v>4296892.78</v>
      </c>
      <c r="H35" s="13">
        <v>173.18</v>
      </c>
      <c r="I35" s="14">
        <f t="shared" si="1"/>
        <v>3706225.18</v>
      </c>
      <c r="J35" s="14"/>
      <c r="K35" s="22">
        <v>18273</v>
      </c>
      <c r="L35" s="16">
        <f t="shared" si="2"/>
        <v>21401</v>
      </c>
      <c r="M35" s="17">
        <f t="shared" si="3"/>
        <v>4296892.78</v>
      </c>
      <c r="N35" s="17">
        <f t="shared" si="4"/>
        <v>-590667.60000000009</v>
      </c>
      <c r="O35" s="19"/>
    </row>
    <row r="36" spans="1:15" ht="16.5" customHeight="1" x14ac:dyDescent="0.25">
      <c r="A36" s="7">
        <v>33</v>
      </c>
      <c r="B36" s="18" t="s">
        <v>53</v>
      </c>
      <c r="C36" s="19" t="s">
        <v>18</v>
      </c>
      <c r="D36" s="20">
        <v>97.08</v>
      </c>
      <c r="E36" s="21">
        <v>48653</v>
      </c>
      <c r="F36" s="11">
        <v>4723233.24</v>
      </c>
      <c r="G36" s="12">
        <f t="shared" si="0"/>
        <v>4723233.24</v>
      </c>
      <c r="H36" s="13">
        <v>105.67</v>
      </c>
      <c r="I36" s="14">
        <f t="shared" si="1"/>
        <v>5141162.51</v>
      </c>
      <c r="J36" s="14"/>
      <c r="K36" s="22">
        <f>+E36</f>
        <v>48653</v>
      </c>
      <c r="L36" s="16">
        <f t="shared" si="2"/>
        <v>48653</v>
      </c>
      <c r="M36" s="17">
        <f t="shared" si="3"/>
        <v>4723233.24</v>
      </c>
      <c r="N36" s="17">
        <f t="shared" si="4"/>
        <v>417929.26999999955</v>
      </c>
      <c r="O36" s="19"/>
    </row>
    <row r="37" spans="1:15" ht="16.5" customHeight="1" x14ac:dyDescent="0.25">
      <c r="A37" s="7">
        <v>34</v>
      </c>
      <c r="B37" s="18" t="s">
        <v>54</v>
      </c>
      <c r="C37" s="19" t="s">
        <v>8</v>
      </c>
      <c r="D37" s="20">
        <v>15</v>
      </c>
      <c r="E37" s="21">
        <v>249488</v>
      </c>
      <c r="F37" s="11">
        <v>3742320</v>
      </c>
      <c r="G37" s="12">
        <f t="shared" si="0"/>
        <v>3742320</v>
      </c>
      <c r="H37" s="13">
        <v>11</v>
      </c>
      <c r="I37" s="14">
        <f t="shared" si="1"/>
        <v>2744368</v>
      </c>
      <c r="J37" s="14"/>
      <c r="K37" s="22">
        <f>+E37</f>
        <v>249488</v>
      </c>
      <c r="L37" s="16">
        <f t="shared" si="2"/>
        <v>249488</v>
      </c>
      <c r="M37" s="17">
        <f t="shared" si="3"/>
        <v>3742320</v>
      </c>
      <c r="N37" s="17">
        <f t="shared" si="4"/>
        <v>-997952</v>
      </c>
      <c r="O37" s="19"/>
    </row>
    <row r="38" spans="1:15" ht="16.5" customHeight="1" x14ac:dyDescent="0.25">
      <c r="A38" s="7">
        <v>35</v>
      </c>
      <c r="B38" s="18" t="s">
        <v>55</v>
      </c>
      <c r="C38" s="19" t="s">
        <v>8</v>
      </c>
      <c r="D38" s="20">
        <v>12</v>
      </c>
      <c r="E38" s="21">
        <v>102165</v>
      </c>
      <c r="F38" s="11">
        <v>1225980</v>
      </c>
      <c r="G38" s="12">
        <f t="shared" si="0"/>
        <v>1225980</v>
      </c>
      <c r="H38" s="13">
        <v>12</v>
      </c>
      <c r="I38" s="14">
        <f t="shared" si="1"/>
        <v>1225980</v>
      </c>
      <c r="J38" s="14"/>
      <c r="K38" s="22">
        <f>+E38</f>
        <v>102165</v>
      </c>
      <c r="L38" s="16">
        <f t="shared" si="2"/>
        <v>102165</v>
      </c>
      <c r="M38" s="17">
        <f t="shared" si="3"/>
        <v>1225980</v>
      </c>
      <c r="N38" s="17">
        <f t="shared" si="4"/>
        <v>0</v>
      </c>
      <c r="O38" s="19"/>
    </row>
    <row r="39" spans="1:15" ht="16.5" customHeight="1" x14ac:dyDescent="0.25">
      <c r="A39" s="7">
        <v>36</v>
      </c>
      <c r="B39" s="18" t="s">
        <v>56</v>
      </c>
      <c r="C39" s="19" t="s">
        <v>8</v>
      </c>
      <c r="D39" s="20">
        <v>2</v>
      </c>
      <c r="E39" s="21">
        <v>341573</v>
      </c>
      <c r="F39" s="11">
        <v>683146</v>
      </c>
      <c r="G39" s="12">
        <f t="shared" si="0"/>
        <v>683146</v>
      </c>
      <c r="H39" s="13">
        <v>4</v>
      </c>
      <c r="I39" s="14">
        <f t="shared" si="1"/>
        <v>1366292</v>
      </c>
      <c r="J39" s="14"/>
      <c r="K39" s="22">
        <f>+E39</f>
        <v>341573</v>
      </c>
      <c r="L39" s="16">
        <f t="shared" si="2"/>
        <v>341573</v>
      </c>
      <c r="M39" s="17">
        <f t="shared" si="3"/>
        <v>683146</v>
      </c>
      <c r="N39" s="17">
        <f t="shared" si="4"/>
        <v>683146</v>
      </c>
      <c r="O39" s="19"/>
    </row>
    <row r="40" spans="1:15" ht="16.5" customHeight="1" x14ac:dyDescent="0.25">
      <c r="A40" s="7">
        <v>37</v>
      </c>
      <c r="B40" s="18" t="s">
        <v>57</v>
      </c>
      <c r="C40" s="19" t="s">
        <v>8</v>
      </c>
      <c r="D40" s="20">
        <v>1</v>
      </c>
      <c r="E40" s="21">
        <v>79328</v>
      </c>
      <c r="F40" s="11">
        <v>79328</v>
      </c>
      <c r="G40" s="12">
        <f t="shared" si="0"/>
        <v>79328</v>
      </c>
      <c r="H40" s="13">
        <v>6</v>
      </c>
      <c r="I40" s="14">
        <f t="shared" si="1"/>
        <v>475968</v>
      </c>
      <c r="J40" s="14"/>
      <c r="K40" s="22">
        <v>45700</v>
      </c>
      <c r="L40" s="16">
        <f t="shared" si="2"/>
        <v>79328</v>
      </c>
      <c r="M40" s="17">
        <f t="shared" si="3"/>
        <v>79328</v>
      </c>
      <c r="N40" s="17">
        <f t="shared" si="4"/>
        <v>396640</v>
      </c>
      <c r="O40" s="19"/>
    </row>
    <row r="41" spans="1:15" ht="16.5" customHeight="1" x14ac:dyDescent="0.25">
      <c r="A41" s="7">
        <v>38</v>
      </c>
      <c r="B41" s="18" t="s">
        <v>58</v>
      </c>
      <c r="C41" s="19" t="s">
        <v>8</v>
      </c>
      <c r="D41" s="20">
        <v>3</v>
      </c>
      <c r="E41" s="21">
        <v>464303</v>
      </c>
      <c r="F41" s="11">
        <v>1392909</v>
      </c>
      <c r="G41" s="12">
        <f t="shared" si="0"/>
        <v>1392909</v>
      </c>
      <c r="H41" s="13">
        <v>2</v>
      </c>
      <c r="I41" s="14">
        <f t="shared" si="1"/>
        <v>928606</v>
      </c>
      <c r="J41" s="14"/>
      <c r="K41" s="22">
        <f>+E41</f>
        <v>464303</v>
      </c>
      <c r="L41" s="16">
        <f t="shared" si="2"/>
        <v>464303</v>
      </c>
      <c r="M41" s="17">
        <f t="shared" si="3"/>
        <v>1392909</v>
      </c>
      <c r="N41" s="17">
        <f t="shared" si="4"/>
        <v>-464303</v>
      </c>
      <c r="O41" s="19"/>
    </row>
    <row r="42" spans="1:15" ht="16.5" customHeight="1" x14ac:dyDescent="0.25">
      <c r="A42" s="7">
        <v>39</v>
      </c>
      <c r="B42" s="18" t="s">
        <v>59</v>
      </c>
      <c r="C42" s="19" t="s">
        <v>8</v>
      </c>
      <c r="D42" s="20">
        <v>12</v>
      </c>
      <c r="E42" s="21">
        <v>8592</v>
      </c>
      <c r="F42" s="11">
        <v>103104</v>
      </c>
      <c r="G42" s="12">
        <f t="shared" si="0"/>
        <v>103104</v>
      </c>
      <c r="H42" s="13">
        <v>6</v>
      </c>
      <c r="I42" s="14">
        <f t="shared" si="1"/>
        <v>51552</v>
      </c>
      <c r="J42" s="14"/>
      <c r="K42" s="22">
        <f t="shared" ref="K42:K54" si="7">+E42</f>
        <v>8592</v>
      </c>
      <c r="L42" s="16">
        <f t="shared" si="2"/>
        <v>8592</v>
      </c>
      <c r="M42" s="17">
        <f t="shared" si="3"/>
        <v>103104</v>
      </c>
      <c r="N42" s="17">
        <f t="shared" si="4"/>
        <v>-51552</v>
      </c>
      <c r="O42" s="19"/>
    </row>
    <row r="43" spans="1:15" ht="32.25" customHeight="1" x14ac:dyDescent="0.25">
      <c r="A43" s="7">
        <v>40</v>
      </c>
      <c r="B43" s="18" t="s">
        <v>60</v>
      </c>
      <c r="C43" s="19" t="s">
        <v>18</v>
      </c>
      <c r="D43" s="20">
        <v>13.4</v>
      </c>
      <c r="E43" s="21">
        <v>184531</v>
      </c>
      <c r="F43" s="11">
        <v>2472715.4</v>
      </c>
      <c r="G43" s="12">
        <f t="shared" si="0"/>
        <v>2472715.4</v>
      </c>
      <c r="H43" s="13">
        <v>12.4</v>
      </c>
      <c r="I43" s="14">
        <f t="shared" si="1"/>
        <v>2288184.4</v>
      </c>
      <c r="J43" s="14"/>
      <c r="K43" s="22">
        <f t="shared" si="7"/>
        <v>184531</v>
      </c>
      <c r="L43" s="16">
        <f t="shared" si="2"/>
        <v>184531</v>
      </c>
      <c r="M43" s="17">
        <f t="shared" si="3"/>
        <v>2472715.4</v>
      </c>
      <c r="N43" s="17">
        <f t="shared" si="4"/>
        <v>-184531</v>
      </c>
      <c r="O43" s="19"/>
    </row>
    <row r="44" spans="1:15" ht="53.25" customHeight="1" x14ac:dyDescent="0.25">
      <c r="A44" s="7">
        <v>41</v>
      </c>
      <c r="B44" s="18" t="s">
        <v>61</v>
      </c>
      <c r="C44" s="19" t="s">
        <v>18</v>
      </c>
      <c r="D44" s="20">
        <v>34.35</v>
      </c>
      <c r="E44" s="21">
        <v>136875</v>
      </c>
      <c r="F44" s="11">
        <v>4701656.25</v>
      </c>
      <c r="G44" s="12">
        <f t="shared" si="0"/>
        <v>4701656.25</v>
      </c>
      <c r="H44" s="13">
        <v>38.020000000000003</v>
      </c>
      <c r="I44" s="14">
        <f t="shared" si="1"/>
        <v>5203987.5</v>
      </c>
      <c r="J44" s="14"/>
      <c r="K44" s="22">
        <f t="shared" si="7"/>
        <v>136875</v>
      </c>
      <c r="L44" s="16">
        <f t="shared" si="2"/>
        <v>136875</v>
      </c>
      <c r="M44" s="17">
        <f t="shared" si="3"/>
        <v>4701656.25</v>
      </c>
      <c r="N44" s="17">
        <f t="shared" si="4"/>
        <v>502331.25</v>
      </c>
      <c r="O44" s="19"/>
    </row>
    <row r="45" spans="1:15" ht="22.5" customHeight="1" x14ac:dyDescent="0.25">
      <c r="A45" s="7">
        <v>42</v>
      </c>
      <c r="B45" s="18" t="s">
        <v>62</v>
      </c>
      <c r="C45" s="19" t="s">
        <v>18</v>
      </c>
      <c r="D45" s="20">
        <v>1.44</v>
      </c>
      <c r="E45" s="21">
        <v>172339</v>
      </c>
      <c r="F45" s="11">
        <v>248168.16</v>
      </c>
      <c r="G45" s="12">
        <f t="shared" si="0"/>
        <v>248168.16</v>
      </c>
      <c r="H45" s="13">
        <v>0</v>
      </c>
      <c r="I45" s="14">
        <f t="shared" si="1"/>
        <v>0</v>
      </c>
      <c r="J45" s="14"/>
      <c r="K45" s="22">
        <f t="shared" si="7"/>
        <v>172339</v>
      </c>
      <c r="L45" s="16">
        <f t="shared" si="2"/>
        <v>172339</v>
      </c>
      <c r="M45" s="17">
        <f t="shared" si="3"/>
        <v>248168.16</v>
      </c>
      <c r="N45" s="17">
        <f t="shared" si="4"/>
        <v>-248168.16</v>
      </c>
      <c r="O45" s="19"/>
    </row>
    <row r="46" spans="1:15" ht="24" customHeight="1" x14ac:dyDescent="0.25">
      <c r="A46" s="7">
        <v>43</v>
      </c>
      <c r="B46" s="18" t="s">
        <v>63</v>
      </c>
      <c r="C46" s="19" t="s">
        <v>8</v>
      </c>
      <c r="D46" s="20">
        <v>4</v>
      </c>
      <c r="E46" s="21">
        <v>204592</v>
      </c>
      <c r="F46" s="11">
        <v>818368</v>
      </c>
      <c r="G46" s="12">
        <f t="shared" si="0"/>
        <v>818368</v>
      </c>
      <c r="H46" s="13">
        <v>4</v>
      </c>
      <c r="I46" s="14">
        <f t="shared" si="1"/>
        <v>818368</v>
      </c>
      <c r="J46" s="14"/>
      <c r="K46" s="22">
        <f t="shared" si="7"/>
        <v>204592</v>
      </c>
      <c r="L46" s="16">
        <f t="shared" si="2"/>
        <v>204592</v>
      </c>
      <c r="M46" s="17">
        <f t="shared" si="3"/>
        <v>818368</v>
      </c>
      <c r="N46" s="17">
        <f t="shared" si="4"/>
        <v>0</v>
      </c>
      <c r="O46" s="19"/>
    </row>
    <row r="47" spans="1:15" ht="16.5" customHeight="1" x14ac:dyDescent="0.25">
      <c r="A47" s="7">
        <v>44</v>
      </c>
      <c r="B47" s="18" t="s">
        <v>64</v>
      </c>
      <c r="C47" s="19" t="s">
        <v>18</v>
      </c>
      <c r="D47" s="20">
        <v>185.92</v>
      </c>
      <c r="E47" s="21">
        <v>9463</v>
      </c>
      <c r="F47" s="11">
        <v>1759360.96</v>
      </c>
      <c r="G47" s="12">
        <f t="shared" si="0"/>
        <v>1759360.96</v>
      </c>
      <c r="H47" s="13">
        <v>206.16</v>
      </c>
      <c r="I47" s="14">
        <f t="shared" si="1"/>
        <v>1950892.08</v>
      </c>
      <c r="J47" s="14"/>
      <c r="K47" s="22">
        <f t="shared" si="7"/>
        <v>9463</v>
      </c>
      <c r="L47" s="16">
        <f t="shared" si="2"/>
        <v>9463</v>
      </c>
      <c r="M47" s="17">
        <f t="shared" si="3"/>
        <v>1759360.96</v>
      </c>
      <c r="N47" s="17">
        <f t="shared" si="4"/>
        <v>191531.12000000011</v>
      </c>
      <c r="O47" s="19"/>
    </row>
    <row r="48" spans="1:15" ht="16.5" customHeight="1" x14ac:dyDescent="0.25">
      <c r="A48" s="7">
        <v>45</v>
      </c>
      <c r="B48" s="18" t="s">
        <v>65</v>
      </c>
      <c r="C48" s="19" t="s">
        <v>20</v>
      </c>
      <c r="D48" s="20">
        <v>1.8</v>
      </c>
      <c r="E48" s="21">
        <v>164802.76999999999</v>
      </c>
      <c r="F48" s="11">
        <v>296644.98</v>
      </c>
      <c r="G48" s="12">
        <f t="shared" si="0"/>
        <v>296644.98599999998</v>
      </c>
      <c r="H48" s="13">
        <v>0</v>
      </c>
      <c r="I48" s="14">
        <f t="shared" si="1"/>
        <v>0</v>
      </c>
      <c r="J48" s="14"/>
      <c r="K48" s="22">
        <f t="shared" si="7"/>
        <v>164802.76999999999</v>
      </c>
      <c r="L48" s="16">
        <f t="shared" si="2"/>
        <v>164802.76999999999</v>
      </c>
      <c r="M48" s="17">
        <f t="shared" si="3"/>
        <v>296644.98599999998</v>
      </c>
      <c r="N48" s="17">
        <f t="shared" si="4"/>
        <v>-296644.98599999998</v>
      </c>
      <c r="O48" s="19"/>
    </row>
    <row r="49" spans="1:15" ht="31.5" customHeight="1" x14ac:dyDescent="0.25">
      <c r="A49" s="7">
        <v>46</v>
      </c>
      <c r="B49" s="18" t="s">
        <v>66</v>
      </c>
      <c r="C49" s="19" t="s">
        <v>20</v>
      </c>
      <c r="D49" s="20">
        <v>49.4</v>
      </c>
      <c r="E49" s="21">
        <v>25757</v>
      </c>
      <c r="F49" s="11">
        <v>1272395.8</v>
      </c>
      <c r="G49" s="12">
        <f t="shared" si="0"/>
        <v>1272395.8</v>
      </c>
      <c r="H49" s="13">
        <v>78</v>
      </c>
      <c r="I49" s="14">
        <f t="shared" si="1"/>
        <v>2009046</v>
      </c>
      <c r="J49" s="14"/>
      <c r="K49" s="22">
        <f t="shared" si="7"/>
        <v>25757</v>
      </c>
      <c r="L49" s="16">
        <f t="shared" si="2"/>
        <v>25757</v>
      </c>
      <c r="M49" s="17">
        <f t="shared" si="3"/>
        <v>1272395.8</v>
      </c>
      <c r="N49" s="17">
        <f t="shared" si="4"/>
        <v>736650.2</v>
      </c>
      <c r="O49" s="19"/>
    </row>
    <row r="50" spans="1:15" ht="16.5" customHeight="1" x14ac:dyDescent="0.25">
      <c r="A50" s="7">
        <v>47</v>
      </c>
      <c r="B50" s="18" t="s">
        <v>67</v>
      </c>
      <c r="C50" s="19" t="s">
        <v>18</v>
      </c>
      <c r="D50" s="20">
        <v>63.11</v>
      </c>
      <c r="E50" s="21">
        <v>34914.21</v>
      </c>
      <c r="F50" s="11">
        <v>2203435.48</v>
      </c>
      <c r="G50" s="12">
        <f t="shared" si="0"/>
        <v>2203435.7930999999</v>
      </c>
      <c r="H50" s="13">
        <v>94.2</v>
      </c>
      <c r="I50" s="14">
        <f t="shared" si="1"/>
        <v>3288918.5819999999</v>
      </c>
      <c r="J50" s="14"/>
      <c r="K50" s="22">
        <f t="shared" si="7"/>
        <v>34914.21</v>
      </c>
      <c r="L50" s="16">
        <f t="shared" si="2"/>
        <v>34914.21</v>
      </c>
      <c r="M50" s="17">
        <f t="shared" si="3"/>
        <v>2203435.7930999999</v>
      </c>
      <c r="N50" s="17">
        <f t="shared" si="4"/>
        <v>1085482.7889</v>
      </c>
      <c r="O50" s="19"/>
    </row>
    <row r="51" spans="1:15" ht="29.25" customHeight="1" x14ac:dyDescent="0.25">
      <c r="A51" s="7">
        <v>48</v>
      </c>
      <c r="B51" s="27" t="s">
        <v>68</v>
      </c>
      <c r="C51" s="19" t="s">
        <v>18</v>
      </c>
      <c r="D51" s="20">
        <v>10.56</v>
      </c>
      <c r="E51" s="21">
        <v>43848.9</v>
      </c>
      <c r="F51" s="11">
        <v>463044.35</v>
      </c>
      <c r="G51" s="12">
        <f t="shared" si="0"/>
        <v>463044.38400000002</v>
      </c>
      <c r="H51" s="13">
        <v>0</v>
      </c>
      <c r="I51" s="14">
        <f t="shared" si="1"/>
        <v>0</v>
      </c>
      <c r="J51" s="14"/>
      <c r="K51" s="22">
        <f t="shared" si="7"/>
        <v>43848.9</v>
      </c>
      <c r="L51" s="16">
        <f t="shared" si="2"/>
        <v>43848.9</v>
      </c>
      <c r="M51" s="17">
        <f t="shared" si="3"/>
        <v>463044.38400000002</v>
      </c>
      <c r="N51" s="17">
        <f t="shared" si="4"/>
        <v>-463044.38400000002</v>
      </c>
      <c r="O51" s="19"/>
    </row>
    <row r="52" spans="1:15" ht="16.5" customHeight="1" x14ac:dyDescent="0.25">
      <c r="A52" s="7">
        <v>49</v>
      </c>
      <c r="B52" s="18" t="s">
        <v>69</v>
      </c>
      <c r="C52" s="19" t="s">
        <v>8</v>
      </c>
      <c r="D52" s="20">
        <v>13</v>
      </c>
      <c r="E52" s="21">
        <v>147183</v>
      </c>
      <c r="F52" s="11">
        <v>1913379</v>
      </c>
      <c r="G52" s="12">
        <f t="shared" si="0"/>
        <v>1913379</v>
      </c>
      <c r="H52" s="13">
        <v>16</v>
      </c>
      <c r="I52" s="14">
        <f t="shared" si="1"/>
        <v>2354928</v>
      </c>
      <c r="J52" s="14"/>
      <c r="K52" s="22">
        <f t="shared" si="7"/>
        <v>147183</v>
      </c>
      <c r="L52" s="16">
        <f t="shared" si="2"/>
        <v>147183</v>
      </c>
      <c r="M52" s="17">
        <f t="shared" si="3"/>
        <v>1913379</v>
      </c>
      <c r="N52" s="17">
        <f t="shared" si="4"/>
        <v>441549</v>
      </c>
      <c r="O52" s="19"/>
    </row>
    <row r="53" spans="1:15" ht="16.5" customHeight="1" x14ac:dyDescent="0.25">
      <c r="A53" s="7">
        <v>50</v>
      </c>
      <c r="B53" s="18" t="s">
        <v>70</v>
      </c>
      <c r="C53" s="19" t="s">
        <v>20</v>
      </c>
      <c r="D53" s="20">
        <v>45</v>
      </c>
      <c r="E53" s="21">
        <v>26146</v>
      </c>
      <c r="F53" s="11">
        <v>1176570</v>
      </c>
      <c r="G53" s="12">
        <f t="shared" si="0"/>
        <v>1176570</v>
      </c>
      <c r="H53" s="13">
        <v>108</v>
      </c>
      <c r="I53" s="14">
        <f t="shared" si="1"/>
        <v>2823768</v>
      </c>
      <c r="J53" s="14"/>
      <c r="K53" s="22">
        <f t="shared" si="7"/>
        <v>26146</v>
      </c>
      <c r="L53" s="16">
        <f t="shared" si="2"/>
        <v>26146</v>
      </c>
      <c r="M53" s="17">
        <f t="shared" si="3"/>
        <v>1176570</v>
      </c>
      <c r="N53" s="17">
        <f t="shared" si="4"/>
        <v>1647198</v>
      </c>
      <c r="O53" s="19"/>
    </row>
    <row r="54" spans="1:15" ht="16.5" customHeight="1" x14ac:dyDescent="0.25">
      <c r="A54" s="19">
        <v>51</v>
      </c>
      <c r="B54" s="18" t="s">
        <v>71</v>
      </c>
      <c r="C54" s="19" t="s">
        <v>8</v>
      </c>
      <c r="D54" s="20">
        <v>3</v>
      </c>
      <c r="E54" s="21">
        <v>104839</v>
      </c>
      <c r="F54" s="11">
        <v>314517</v>
      </c>
      <c r="G54" s="12">
        <f t="shared" si="0"/>
        <v>314517</v>
      </c>
      <c r="H54" s="13">
        <v>4</v>
      </c>
      <c r="I54" s="14">
        <f t="shared" si="1"/>
        <v>419356</v>
      </c>
      <c r="J54" s="14"/>
      <c r="K54" s="22">
        <f t="shared" si="7"/>
        <v>104839</v>
      </c>
      <c r="L54" s="16">
        <f t="shared" si="2"/>
        <v>104839</v>
      </c>
      <c r="M54" s="17">
        <f>+L54*D54</f>
        <v>314517</v>
      </c>
      <c r="N54" s="17">
        <f t="shared" si="4"/>
        <v>104839</v>
      </c>
      <c r="O54" s="19"/>
    </row>
    <row r="55" spans="1:15" ht="22.5" customHeight="1" x14ac:dyDescent="0.25">
      <c r="A55" s="142" t="s">
        <v>72</v>
      </c>
      <c r="B55" s="142"/>
      <c r="C55" s="142"/>
      <c r="D55" s="142"/>
      <c r="E55" s="142"/>
      <c r="F55" s="28">
        <f>SUM(F4:F54)</f>
        <v>76972469.359999985</v>
      </c>
      <c r="G55" s="28">
        <f>SUM(G4:G54)</f>
        <v>76972449.713099986</v>
      </c>
      <c r="H55" s="13"/>
      <c r="I55" s="29">
        <f>+SUM(I4:I54)</f>
        <v>76972481.061999992</v>
      </c>
      <c r="J55" s="29"/>
      <c r="K55" s="29"/>
      <c r="L55" s="21"/>
      <c r="M55" s="30">
        <f>SUM(M4:M54)</f>
        <v>76972449.713099986</v>
      </c>
      <c r="N55" s="31">
        <f>G55-M55</f>
        <v>0</v>
      </c>
      <c r="O55" s="19" t="str">
        <f>IF(G55=M55,"IGUAL",IF(G55&gt;M55,"MAYOR",IF(G55&lt;M55,"MENOR")))</f>
        <v>IGUAL</v>
      </c>
    </row>
    <row r="56" spans="1:15" ht="21" customHeight="1" thickBot="1" x14ac:dyDescent="0.3">
      <c r="A56" s="146"/>
      <c r="B56" s="146"/>
      <c r="C56" s="146"/>
      <c r="D56" s="146"/>
      <c r="E56" s="146"/>
      <c r="F56" s="146"/>
      <c r="G56" s="146"/>
      <c r="H56" s="146"/>
      <c r="I56" s="146"/>
      <c r="J56" s="146"/>
      <c r="K56" s="146"/>
      <c r="L56" s="146"/>
      <c r="M56" s="146"/>
      <c r="N56" s="146"/>
      <c r="O56" s="146"/>
    </row>
    <row r="57" spans="1:15" ht="26.25" customHeight="1" x14ac:dyDescent="0.25">
      <c r="A57" s="147" t="s">
        <v>73</v>
      </c>
      <c r="B57" s="148"/>
      <c r="C57" s="148"/>
      <c r="D57" s="148"/>
      <c r="E57" s="148"/>
      <c r="F57" s="148"/>
      <c r="G57" s="32">
        <f>+G55</f>
        <v>76972449.713099986</v>
      </c>
      <c r="H57" s="33"/>
      <c r="I57" s="32">
        <f>+I55</f>
        <v>76972481.061999992</v>
      </c>
      <c r="J57" s="32"/>
      <c r="K57" s="32"/>
      <c r="L57" s="32"/>
      <c r="M57" s="34">
        <f>+M55</f>
        <v>76972449.713099986</v>
      </c>
      <c r="N57" s="35"/>
      <c r="O57" s="36"/>
    </row>
    <row r="58" spans="1:15" ht="22.5" customHeight="1" x14ac:dyDescent="0.25">
      <c r="A58" s="149" t="s">
        <v>74</v>
      </c>
      <c r="B58" s="150"/>
      <c r="C58" s="150"/>
      <c r="D58" s="150"/>
      <c r="E58" s="150"/>
      <c r="F58" s="150"/>
      <c r="G58" s="37">
        <f>+G57*0.21</f>
        <v>16164214.439750997</v>
      </c>
      <c r="H58" s="37"/>
      <c r="I58" s="37">
        <f>+I57*0.21</f>
        <v>16164221.023019997</v>
      </c>
      <c r="J58" s="37"/>
      <c r="K58" s="37"/>
      <c r="L58" s="37"/>
      <c r="M58" s="38">
        <f>+M57*0.21</f>
        <v>16164214.439750997</v>
      </c>
      <c r="N58" s="39"/>
      <c r="O58" s="36"/>
    </row>
    <row r="59" spans="1:15" ht="26.25" customHeight="1" x14ac:dyDescent="0.25">
      <c r="A59" s="149" t="s">
        <v>75</v>
      </c>
      <c r="B59" s="150"/>
      <c r="C59" s="150"/>
      <c r="D59" s="150"/>
      <c r="E59" s="150"/>
      <c r="F59" s="150"/>
      <c r="G59" s="40">
        <f>+G57*0.02</f>
        <v>1539448.9942619998</v>
      </c>
      <c r="H59" s="40"/>
      <c r="I59" s="40">
        <f>+I57*0.02</f>
        <v>1539449.6212399998</v>
      </c>
      <c r="J59" s="40"/>
      <c r="K59" s="40"/>
      <c r="L59" s="40"/>
      <c r="M59" s="41">
        <f>M58</f>
        <v>16164214.439750997</v>
      </c>
      <c r="N59" s="39"/>
      <c r="O59" s="36"/>
    </row>
    <row r="60" spans="1:15" x14ac:dyDescent="0.25">
      <c r="A60" s="139" t="s">
        <v>76</v>
      </c>
      <c r="B60" s="140"/>
      <c r="C60" s="140"/>
      <c r="D60" s="140"/>
      <c r="E60" s="140"/>
      <c r="F60" s="140"/>
      <c r="G60" s="42">
        <f>+G57*0.07</f>
        <v>5388071.4799169991</v>
      </c>
      <c r="H60" s="42"/>
      <c r="I60" s="43">
        <f>+I57*0.07</f>
        <v>5388073.6743400004</v>
      </c>
      <c r="J60" s="43"/>
      <c r="K60" s="43"/>
      <c r="L60" s="43"/>
      <c r="M60" s="44">
        <f>+M57*0.07</f>
        <v>5388071.4799169991</v>
      </c>
      <c r="N60" s="45"/>
    </row>
    <row r="61" spans="1:15" ht="15.75" thickBot="1" x14ac:dyDescent="0.3">
      <c r="A61" s="151" t="s">
        <v>77</v>
      </c>
      <c r="B61" s="152"/>
      <c r="C61" s="152"/>
      <c r="D61" s="152"/>
      <c r="E61" s="152"/>
      <c r="F61" s="152"/>
      <c r="G61" s="46">
        <f>+SUM(G57:G60)</f>
        <v>100064184.62702999</v>
      </c>
      <c r="H61" s="46"/>
      <c r="I61" s="46">
        <f>+SUM(I57:I60)</f>
        <v>100064225.38059999</v>
      </c>
      <c r="J61" s="46"/>
      <c r="K61" s="46"/>
      <c r="L61" s="46"/>
      <c r="M61" s="47">
        <f>+SUM(M57:M60)</f>
        <v>114688950.07251899</v>
      </c>
      <c r="N61" s="48"/>
    </row>
    <row r="62" spans="1:15" ht="15.75" thickBot="1" x14ac:dyDescent="0.3">
      <c r="A62" s="153" t="s">
        <v>78</v>
      </c>
      <c r="B62" s="153"/>
      <c r="C62" s="153"/>
      <c r="D62" s="153"/>
      <c r="E62" s="153"/>
      <c r="F62" s="153"/>
    </row>
    <row r="63" spans="1:15" x14ac:dyDescent="0.25">
      <c r="A63" s="154" t="s">
        <v>79</v>
      </c>
      <c r="B63" s="155"/>
      <c r="C63" s="155"/>
      <c r="D63" s="155"/>
      <c r="E63" s="155"/>
      <c r="F63" s="160">
        <f>G61</f>
        <v>100064184.62702999</v>
      </c>
    </row>
    <row r="64" spans="1:15" x14ac:dyDescent="0.25">
      <c r="A64" s="156"/>
      <c r="B64" s="157"/>
      <c r="C64" s="157"/>
      <c r="D64" s="157"/>
      <c r="E64" s="157"/>
      <c r="F64" s="161"/>
    </row>
    <row r="65" spans="1:6" ht="15.75" thickBot="1" x14ac:dyDescent="0.3">
      <c r="A65" s="158"/>
      <c r="B65" s="159"/>
      <c r="C65" s="159"/>
      <c r="D65" s="159"/>
      <c r="E65" s="159"/>
      <c r="F65" s="162"/>
    </row>
    <row r="66" spans="1:6" ht="15.75" thickBot="1" x14ac:dyDescent="0.3">
      <c r="A66" s="51"/>
      <c r="B66" s="52"/>
      <c r="C66" s="51"/>
      <c r="D66" s="51"/>
      <c r="E66" s="53"/>
      <c r="F66" s="53"/>
    </row>
    <row r="67" spans="1:6" x14ac:dyDescent="0.25">
      <c r="A67" s="154" t="s">
        <v>80</v>
      </c>
      <c r="B67" s="155"/>
      <c r="C67" s="155"/>
      <c r="D67" s="155"/>
      <c r="E67" s="155"/>
      <c r="F67" s="163">
        <f>M61</f>
        <v>114688950.07251899</v>
      </c>
    </row>
    <row r="68" spans="1:6" x14ac:dyDescent="0.25">
      <c r="A68" s="156"/>
      <c r="B68" s="157"/>
      <c r="C68" s="157"/>
      <c r="D68" s="157"/>
      <c r="E68" s="157"/>
      <c r="F68" s="164"/>
    </row>
    <row r="69" spans="1:6" ht="15.75" thickBot="1" x14ac:dyDescent="0.3">
      <c r="A69" s="158"/>
      <c r="B69" s="159"/>
      <c r="C69" s="159"/>
      <c r="D69" s="159"/>
      <c r="E69" s="159"/>
      <c r="F69" s="165"/>
    </row>
    <row r="70" spans="1:6" ht="15.75" thickBot="1" x14ac:dyDescent="0.3">
      <c r="A70" s="51"/>
      <c r="B70" s="52"/>
      <c r="C70" s="51"/>
      <c r="D70" s="51"/>
      <c r="E70" s="53"/>
      <c r="F70" s="53"/>
    </row>
    <row r="71" spans="1:6" x14ac:dyDescent="0.25">
      <c r="A71" s="154" t="s">
        <v>81</v>
      </c>
      <c r="B71" s="155"/>
      <c r="C71" s="155"/>
      <c r="D71" s="155"/>
      <c r="E71" s="155"/>
      <c r="F71" s="160">
        <f>F63-F67</f>
        <v>-14624765.445489004</v>
      </c>
    </row>
    <row r="72" spans="1:6" ht="15.75" thickBot="1" x14ac:dyDescent="0.3">
      <c r="A72" s="158"/>
      <c r="B72" s="159"/>
      <c r="C72" s="159"/>
      <c r="D72" s="159"/>
      <c r="E72" s="159"/>
      <c r="F72" s="162"/>
    </row>
    <row r="73" spans="1:6" x14ac:dyDescent="0.25">
      <c r="A73" s="51"/>
      <c r="B73" s="52"/>
      <c r="C73" s="51"/>
      <c r="D73" s="51"/>
      <c r="E73" s="53"/>
      <c r="F73" s="53"/>
    </row>
    <row r="74" spans="1:6" x14ac:dyDescent="0.25">
      <c r="A74" s="54"/>
      <c r="B74" s="54"/>
      <c r="C74" s="54"/>
      <c r="D74" s="54"/>
      <c r="E74" s="53"/>
      <c r="F74" s="53"/>
    </row>
    <row r="75" spans="1:6" x14ac:dyDescent="0.25">
      <c r="A75" s="55"/>
      <c r="B75" s="55"/>
      <c r="C75" s="55"/>
      <c r="D75" s="55"/>
      <c r="E75" s="53"/>
      <c r="F75" s="53"/>
    </row>
    <row r="76" spans="1:6" x14ac:dyDescent="0.25">
      <c r="A76" s="56"/>
      <c r="B76" s="56"/>
      <c r="C76" s="56"/>
      <c r="D76" s="56"/>
      <c r="E76" s="53"/>
      <c r="F76" s="53"/>
    </row>
    <row r="77" spans="1:6" x14ac:dyDescent="0.25">
      <c r="A77" s="167"/>
      <c r="B77" s="167"/>
      <c r="C77" s="167"/>
      <c r="D77" s="167"/>
      <c r="E77" s="53"/>
      <c r="F77" s="53"/>
    </row>
    <row r="78" spans="1:6" x14ac:dyDescent="0.25">
      <c r="A78" s="51"/>
      <c r="B78" s="52"/>
      <c r="C78" s="51"/>
      <c r="D78" s="51"/>
      <c r="E78" s="53"/>
      <c r="F78" s="53"/>
    </row>
    <row r="79" spans="1:6" x14ac:dyDescent="0.25">
      <c r="A79" s="51"/>
      <c r="B79" s="52"/>
      <c r="C79" s="51"/>
      <c r="D79" s="51"/>
      <c r="E79" s="53"/>
      <c r="F79" s="53"/>
    </row>
    <row r="80" spans="1:6" x14ac:dyDescent="0.25">
      <c r="A80" s="51"/>
      <c r="B80" s="57"/>
      <c r="C80" s="58"/>
      <c r="D80" s="58"/>
      <c r="E80" s="59"/>
      <c r="F80" s="53"/>
    </row>
    <row r="81" spans="1:6" x14ac:dyDescent="0.25">
      <c r="A81" s="51"/>
      <c r="B81" s="60"/>
      <c r="C81" s="58"/>
      <c r="D81" s="166"/>
      <c r="E81" s="166"/>
      <c r="F81" s="53"/>
    </row>
    <row r="82" spans="1:6" x14ac:dyDescent="0.25">
      <c r="A82" s="51"/>
      <c r="B82" s="60"/>
      <c r="C82" s="58"/>
      <c r="D82" s="166"/>
      <c r="E82" s="166"/>
      <c r="F82" s="53"/>
    </row>
    <row r="83" spans="1:6" x14ac:dyDescent="0.25">
      <c r="A83" s="51"/>
      <c r="B83" s="60"/>
      <c r="C83" s="58"/>
      <c r="D83" s="166"/>
      <c r="E83" s="166"/>
      <c r="F83" s="53"/>
    </row>
    <row r="84" spans="1:6" x14ac:dyDescent="0.25">
      <c r="A84" s="51"/>
      <c r="B84" s="60"/>
      <c r="C84" s="58"/>
      <c r="D84" s="166"/>
      <c r="E84" s="166"/>
      <c r="F84" s="53"/>
    </row>
    <row r="85" spans="1:6" x14ac:dyDescent="0.25">
      <c r="A85" s="51"/>
      <c r="B85" s="60"/>
      <c r="C85" s="58"/>
      <c r="D85" s="166"/>
      <c r="E85" s="166"/>
      <c r="F85" s="53"/>
    </row>
  </sheetData>
  <mergeCells count="29">
    <mergeCell ref="D84:E84"/>
    <mergeCell ref="D85:E85"/>
    <mergeCell ref="A71:E72"/>
    <mergeCell ref="F71:F72"/>
    <mergeCell ref="A77:D77"/>
    <mergeCell ref="D81:E81"/>
    <mergeCell ref="D82:E82"/>
    <mergeCell ref="D83:E83"/>
    <mergeCell ref="A61:F61"/>
    <mergeCell ref="A62:F62"/>
    <mergeCell ref="A63:E65"/>
    <mergeCell ref="F63:F65"/>
    <mergeCell ref="A67:E69"/>
    <mergeCell ref="F67:F69"/>
    <mergeCell ref="A60:F60"/>
    <mergeCell ref="A1:O1"/>
    <mergeCell ref="A2:A3"/>
    <mergeCell ref="B2:B3"/>
    <mergeCell ref="C2:F2"/>
    <mergeCell ref="G2:G3"/>
    <mergeCell ref="H2:I2"/>
    <mergeCell ref="K2:M2"/>
    <mergeCell ref="N2:N3"/>
    <mergeCell ref="O2:O3"/>
    <mergeCell ref="A55:E55"/>
    <mergeCell ref="A56:O56"/>
    <mergeCell ref="A57:F57"/>
    <mergeCell ref="A58:F58"/>
    <mergeCell ref="A59:F59"/>
  </mergeCells>
  <conditionalFormatting sqref="D81:E85">
    <cfRule type="cellIs" dxfId="0" priority="1" operator="equal">
      <formula>"pedir documento"</formula>
    </cfRule>
  </conditionalFormatting>
  <pageMargins left="0.25" right="0.25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94FF0F-F201-4CC6-A447-607E2098CCFE}">
  <sheetPr>
    <tabColor theme="5" tint="0.39997558519241921"/>
  </sheetPr>
  <dimension ref="A1:M55"/>
  <sheetViews>
    <sheetView topLeftCell="D26" zoomScale="82" zoomScaleNormal="82" workbookViewId="0">
      <selection activeCell="N37" sqref="N37"/>
    </sheetView>
  </sheetViews>
  <sheetFormatPr baseColWidth="10" defaultRowHeight="15" x14ac:dyDescent="0.25"/>
  <cols>
    <col min="1" max="1" width="7.42578125" customWidth="1"/>
    <col min="2" max="2" width="49.28515625" customWidth="1"/>
    <col min="3" max="3" width="16.28515625" customWidth="1"/>
    <col min="4" max="4" width="22" customWidth="1"/>
    <col min="5" max="5" width="17.28515625" customWidth="1"/>
    <col min="6" max="6" width="15.7109375" customWidth="1"/>
    <col min="7" max="7" width="17" customWidth="1"/>
    <col min="8" max="8" width="15.140625" customWidth="1"/>
    <col min="9" max="9" width="12.42578125" customWidth="1"/>
    <col min="10" max="10" width="24.7109375" customWidth="1"/>
    <col min="11" max="11" width="16.28515625" customWidth="1"/>
    <col min="12" max="12" width="14.42578125" customWidth="1"/>
  </cols>
  <sheetData>
    <row r="1" spans="1:13" ht="15" customHeight="1" x14ac:dyDescent="0.25">
      <c r="A1" s="141"/>
      <c r="B1" s="141"/>
      <c r="C1" s="141"/>
      <c r="D1" s="141"/>
      <c r="E1" s="141"/>
      <c r="F1" s="141"/>
      <c r="G1" s="3"/>
      <c r="H1" s="145" t="s">
        <v>5</v>
      </c>
      <c r="I1" s="145"/>
      <c r="J1" s="145"/>
      <c r="K1" s="145"/>
      <c r="L1" s="142" t="s">
        <v>6</v>
      </c>
      <c r="M1" s="142" t="s">
        <v>7</v>
      </c>
    </row>
    <row r="2" spans="1:13" ht="15" customHeight="1" x14ac:dyDescent="0.25">
      <c r="A2" s="5" t="s">
        <v>0</v>
      </c>
      <c r="B2" s="5" t="s">
        <v>1</v>
      </c>
      <c r="C2" s="3" t="s">
        <v>8</v>
      </c>
      <c r="D2" s="3" t="s">
        <v>9</v>
      </c>
      <c r="E2" s="3" t="s">
        <v>10</v>
      </c>
      <c r="F2" s="3" t="s">
        <v>11</v>
      </c>
      <c r="G2" s="3" t="s">
        <v>82</v>
      </c>
      <c r="H2" s="5" t="s">
        <v>14</v>
      </c>
      <c r="I2" s="5" t="s">
        <v>83</v>
      </c>
      <c r="J2" s="5" t="s">
        <v>15</v>
      </c>
      <c r="K2" s="3" t="s">
        <v>16</v>
      </c>
      <c r="L2" s="142"/>
      <c r="M2" s="142"/>
    </row>
    <row r="3" spans="1:13" ht="15" customHeight="1" x14ac:dyDescent="0.25">
      <c r="A3" s="168" t="s">
        <v>84</v>
      </c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70"/>
      <c r="M3" s="5" t="s">
        <v>85</v>
      </c>
    </row>
    <row r="4" spans="1:13" ht="20.25" customHeight="1" x14ac:dyDescent="0.25">
      <c r="A4" s="5">
        <v>1</v>
      </c>
      <c r="B4" s="25" t="s">
        <v>86</v>
      </c>
      <c r="C4" s="9" t="s">
        <v>18</v>
      </c>
      <c r="D4" s="62">
        <v>10.9</v>
      </c>
      <c r="E4" s="63">
        <v>4200</v>
      </c>
      <c r="F4" s="64">
        <f>+D4*E4</f>
        <v>45780</v>
      </c>
      <c r="G4" s="64">
        <f>+D4*E4</f>
        <v>45780</v>
      </c>
      <c r="H4" s="65">
        <f>+E4</f>
        <v>4200</v>
      </c>
      <c r="I4" s="66">
        <f>+D4</f>
        <v>10.9</v>
      </c>
      <c r="J4" s="67">
        <f>+E4</f>
        <v>4200</v>
      </c>
      <c r="K4" s="66">
        <f>+J4*I4</f>
        <v>45780</v>
      </c>
      <c r="L4" s="31">
        <f>+G4-K4</f>
        <v>0</v>
      </c>
      <c r="M4" s="19" t="str">
        <f>IF(C4=K4,"IGUAL",IF(C4&gt;K4,"MAYOR",IF(C4&lt;K4,"MENOR")))</f>
        <v>MAYOR</v>
      </c>
    </row>
    <row r="5" spans="1:13" ht="30" customHeight="1" x14ac:dyDescent="0.25">
      <c r="A5" s="5">
        <v>2</v>
      </c>
      <c r="B5" s="25" t="s">
        <v>87</v>
      </c>
      <c r="C5" s="9" t="s">
        <v>18</v>
      </c>
      <c r="D5" s="62">
        <v>2</v>
      </c>
      <c r="E5" s="63">
        <v>27300</v>
      </c>
      <c r="F5" s="64">
        <f t="shared" ref="F5:F29" si="0">+D5*E5</f>
        <v>54600</v>
      </c>
      <c r="G5" s="64">
        <f t="shared" ref="G5:G29" si="1">+D5*E5</f>
        <v>54600</v>
      </c>
      <c r="H5" s="66">
        <f>+E5</f>
        <v>27300</v>
      </c>
      <c r="I5" s="66">
        <f t="shared" ref="I5:I22" si="2">+D5</f>
        <v>2</v>
      </c>
      <c r="J5" s="67">
        <f>+H5</f>
        <v>27300</v>
      </c>
      <c r="K5" s="66">
        <f t="shared" ref="K5:K23" si="3">+J5*I5</f>
        <v>54600</v>
      </c>
      <c r="L5" s="31">
        <f t="shared" ref="L5:L22" si="4">+G5-K5</f>
        <v>0</v>
      </c>
      <c r="M5" s="19" t="str">
        <f>IF(C5=K5,"IGUAL",IF(C5&gt;K5,"MAYOR",IF(C5&lt;K5,"MENOR")))</f>
        <v>MAYOR</v>
      </c>
    </row>
    <row r="6" spans="1:13" ht="20.25" customHeight="1" x14ac:dyDescent="0.25">
      <c r="A6" s="5">
        <v>3</v>
      </c>
      <c r="B6" s="25" t="s">
        <v>88</v>
      </c>
      <c r="C6" s="9" t="s">
        <v>18</v>
      </c>
      <c r="D6" s="62">
        <v>10.35</v>
      </c>
      <c r="E6" s="63">
        <v>4560</v>
      </c>
      <c r="F6" s="64">
        <f t="shared" si="0"/>
        <v>47196</v>
      </c>
      <c r="G6" s="64">
        <f t="shared" si="1"/>
        <v>47196</v>
      </c>
      <c r="H6" s="66">
        <f>+E6</f>
        <v>4560</v>
      </c>
      <c r="I6" s="66">
        <f t="shared" si="2"/>
        <v>10.35</v>
      </c>
      <c r="J6" s="67">
        <f>+H6</f>
        <v>4560</v>
      </c>
      <c r="K6" s="66">
        <f t="shared" si="3"/>
        <v>47196</v>
      </c>
      <c r="L6" s="31">
        <f t="shared" si="4"/>
        <v>0</v>
      </c>
      <c r="M6" s="19" t="str">
        <f>IF(C6=K6,"IGUAL",IF(C6&gt;K6,"MAYOR",IF(C6&lt;K6,"MENOR")))</f>
        <v>MAYOR</v>
      </c>
    </row>
    <row r="7" spans="1:13" ht="31.5" customHeight="1" x14ac:dyDescent="0.25">
      <c r="A7" s="5">
        <v>4</v>
      </c>
      <c r="B7" s="25" t="s">
        <v>89</v>
      </c>
      <c r="C7" s="9" t="s">
        <v>18</v>
      </c>
      <c r="D7" s="62">
        <v>10.9</v>
      </c>
      <c r="E7" s="63">
        <v>13029</v>
      </c>
      <c r="F7" s="64">
        <v>142016</v>
      </c>
      <c r="G7" s="64">
        <f t="shared" si="1"/>
        <v>142016.1</v>
      </c>
      <c r="H7" s="68">
        <v>6072</v>
      </c>
      <c r="I7" s="66">
        <f t="shared" si="2"/>
        <v>10.9</v>
      </c>
      <c r="J7" s="67">
        <f>+H7*1.1</f>
        <v>6679.2000000000007</v>
      </c>
      <c r="K7" s="66">
        <f t="shared" si="3"/>
        <v>72803.280000000013</v>
      </c>
      <c r="L7" s="31">
        <f t="shared" si="4"/>
        <v>69212.819999999992</v>
      </c>
      <c r="M7" s="19" t="str">
        <f>IF(C7=K7,"IGUAL",IF(C7&gt;K7,"MAYOR",IF(C7&lt;K7,"MENOR")))</f>
        <v>MAYOR</v>
      </c>
    </row>
    <row r="8" spans="1:13" ht="22.5" customHeight="1" x14ac:dyDescent="0.25">
      <c r="A8" s="5">
        <v>5</v>
      </c>
      <c r="B8" s="25" t="s">
        <v>90</v>
      </c>
      <c r="C8" s="9" t="s">
        <v>18</v>
      </c>
      <c r="D8" s="62">
        <v>280</v>
      </c>
      <c r="E8" s="63">
        <v>43199</v>
      </c>
      <c r="F8" s="64">
        <f t="shared" si="0"/>
        <v>12095720</v>
      </c>
      <c r="G8" s="64">
        <f t="shared" si="1"/>
        <v>12095720</v>
      </c>
      <c r="H8" s="14">
        <f>+E8</f>
        <v>43199</v>
      </c>
      <c r="I8" s="66">
        <f t="shared" si="2"/>
        <v>280</v>
      </c>
      <c r="J8" s="14">
        <f>+H8</f>
        <v>43199</v>
      </c>
      <c r="K8" s="66">
        <f t="shared" si="3"/>
        <v>12095720</v>
      </c>
      <c r="L8" s="31">
        <f t="shared" si="4"/>
        <v>0</v>
      </c>
      <c r="M8" s="25"/>
    </row>
    <row r="9" spans="1:13" ht="15.75" customHeight="1" x14ac:dyDescent="0.25">
      <c r="A9" s="5">
        <v>6</v>
      </c>
      <c r="B9" s="25" t="s">
        <v>91</v>
      </c>
      <c r="C9" s="9" t="s">
        <v>18</v>
      </c>
      <c r="D9" s="62">
        <v>10.9</v>
      </c>
      <c r="E9" s="63">
        <v>25279</v>
      </c>
      <c r="F9" s="64">
        <v>275541</v>
      </c>
      <c r="G9" s="64">
        <f t="shared" si="1"/>
        <v>275541.10000000003</v>
      </c>
      <c r="H9" s="14">
        <f>+E9</f>
        <v>25279</v>
      </c>
      <c r="I9" s="66">
        <f t="shared" si="2"/>
        <v>10.9</v>
      </c>
      <c r="J9" s="14">
        <f>+H9</f>
        <v>25279</v>
      </c>
      <c r="K9" s="66">
        <f t="shared" si="3"/>
        <v>275541.10000000003</v>
      </c>
      <c r="L9" s="31">
        <f t="shared" si="4"/>
        <v>0</v>
      </c>
      <c r="M9" s="19" t="str">
        <f t="shared" ref="M9:M29" si="5">IF(C9=K9,"IGUAL",IF(C9&gt;K9,"MAYOR",IF(C9&lt;K9,"MENOR")))</f>
        <v>MAYOR</v>
      </c>
    </row>
    <row r="10" spans="1:13" ht="24" customHeight="1" x14ac:dyDescent="0.25">
      <c r="A10" s="5">
        <v>7</v>
      </c>
      <c r="B10" s="25" t="s">
        <v>92</v>
      </c>
      <c r="C10" s="9" t="s">
        <v>18</v>
      </c>
      <c r="D10" s="62">
        <v>10.9</v>
      </c>
      <c r="E10" s="63">
        <v>71050</v>
      </c>
      <c r="F10" s="64">
        <f t="shared" si="0"/>
        <v>774445</v>
      </c>
      <c r="G10" s="64">
        <f t="shared" si="1"/>
        <v>774445</v>
      </c>
      <c r="H10" s="14">
        <f>+E10</f>
        <v>71050</v>
      </c>
      <c r="I10" s="66">
        <f t="shared" si="2"/>
        <v>10.9</v>
      </c>
      <c r="J10" s="14">
        <f>+H10</f>
        <v>71050</v>
      </c>
      <c r="K10" s="66">
        <f t="shared" si="3"/>
        <v>774445</v>
      </c>
      <c r="L10" s="31">
        <f t="shared" si="4"/>
        <v>0</v>
      </c>
      <c r="M10" s="19" t="str">
        <f t="shared" si="5"/>
        <v>MAYOR</v>
      </c>
    </row>
    <row r="11" spans="1:13" ht="24.75" customHeight="1" x14ac:dyDescent="0.25">
      <c r="A11" s="5">
        <v>8</v>
      </c>
      <c r="B11" s="25" t="s">
        <v>93</v>
      </c>
      <c r="C11" s="9" t="s">
        <v>20</v>
      </c>
      <c r="D11" s="62">
        <v>7.3</v>
      </c>
      <c r="E11" s="63">
        <v>91203</v>
      </c>
      <c r="F11" s="64">
        <f t="shared" si="0"/>
        <v>665781.9</v>
      </c>
      <c r="G11" s="64">
        <f t="shared" si="1"/>
        <v>665781.9</v>
      </c>
      <c r="H11" s="14">
        <f>+E11</f>
        <v>91203</v>
      </c>
      <c r="I11" s="66">
        <f t="shared" si="2"/>
        <v>7.3</v>
      </c>
      <c r="J11" s="14">
        <f>+H11</f>
        <v>91203</v>
      </c>
      <c r="K11" s="66">
        <f t="shared" si="3"/>
        <v>665781.9</v>
      </c>
      <c r="L11" s="31">
        <f t="shared" si="4"/>
        <v>0</v>
      </c>
      <c r="M11" s="19" t="str">
        <f t="shared" si="5"/>
        <v>MAYOR</v>
      </c>
    </row>
    <row r="12" spans="1:13" ht="18" customHeight="1" x14ac:dyDescent="0.25">
      <c r="A12" s="5">
        <v>9</v>
      </c>
      <c r="B12" s="25" t="s">
        <v>94</v>
      </c>
      <c r="C12" s="9" t="s">
        <v>18</v>
      </c>
      <c r="D12" s="62">
        <v>7.3</v>
      </c>
      <c r="E12" s="63">
        <v>91203</v>
      </c>
      <c r="F12" s="64">
        <f t="shared" si="0"/>
        <v>665781.9</v>
      </c>
      <c r="G12" s="64">
        <f t="shared" si="1"/>
        <v>665781.9</v>
      </c>
      <c r="H12" s="14">
        <f>+E12</f>
        <v>91203</v>
      </c>
      <c r="I12" s="66">
        <f t="shared" si="2"/>
        <v>7.3</v>
      </c>
      <c r="J12" s="14">
        <f>+H12</f>
        <v>91203</v>
      </c>
      <c r="K12" s="66">
        <f t="shared" si="3"/>
        <v>665781.9</v>
      </c>
      <c r="L12" s="31">
        <f t="shared" si="4"/>
        <v>0</v>
      </c>
      <c r="M12" s="19" t="str">
        <f t="shared" si="5"/>
        <v>MAYOR</v>
      </c>
    </row>
    <row r="13" spans="1:13" ht="22.5" customHeight="1" x14ac:dyDescent="0.25">
      <c r="A13" s="5">
        <v>10</v>
      </c>
      <c r="B13" s="25" t="s">
        <v>95</v>
      </c>
      <c r="C13" s="9" t="s">
        <v>18</v>
      </c>
      <c r="D13" s="62">
        <v>4</v>
      </c>
      <c r="E13" s="63">
        <v>45580</v>
      </c>
      <c r="F13" s="64">
        <f t="shared" si="0"/>
        <v>182320</v>
      </c>
      <c r="G13" s="64">
        <f t="shared" si="1"/>
        <v>182320</v>
      </c>
      <c r="H13" s="68">
        <v>34609</v>
      </c>
      <c r="I13" s="66">
        <f t="shared" si="2"/>
        <v>4</v>
      </c>
      <c r="J13" s="69">
        <f>+H13*1.1</f>
        <v>38069.9</v>
      </c>
      <c r="K13" s="66">
        <f t="shared" si="3"/>
        <v>152279.6</v>
      </c>
      <c r="L13" s="31">
        <f t="shared" si="4"/>
        <v>30040.399999999994</v>
      </c>
      <c r="M13" s="19" t="str">
        <f t="shared" si="5"/>
        <v>MAYOR</v>
      </c>
    </row>
    <row r="14" spans="1:13" ht="19.5" customHeight="1" x14ac:dyDescent="0.25">
      <c r="A14" s="5">
        <v>11</v>
      </c>
      <c r="B14" s="25" t="s">
        <v>96</v>
      </c>
      <c r="C14" s="9" t="s">
        <v>18</v>
      </c>
      <c r="D14" s="62">
        <v>9.1999999999999993</v>
      </c>
      <c r="E14" s="63">
        <v>23712</v>
      </c>
      <c r="F14" s="64">
        <f t="shared" si="0"/>
        <v>218150.39999999999</v>
      </c>
      <c r="G14" s="64">
        <f t="shared" si="1"/>
        <v>218150.39999999999</v>
      </c>
      <c r="H14" s="68">
        <v>18273</v>
      </c>
      <c r="I14" s="66">
        <f t="shared" si="2"/>
        <v>9.1999999999999993</v>
      </c>
      <c r="J14" s="69">
        <f>+H14*1.1</f>
        <v>20100.300000000003</v>
      </c>
      <c r="K14" s="66">
        <f t="shared" si="3"/>
        <v>184922.76</v>
      </c>
      <c r="L14" s="31">
        <f t="shared" si="4"/>
        <v>33227.639999999985</v>
      </c>
      <c r="M14" s="19" t="str">
        <f t="shared" si="5"/>
        <v>MAYOR</v>
      </c>
    </row>
    <row r="15" spans="1:13" x14ac:dyDescent="0.25">
      <c r="A15" s="5">
        <v>12</v>
      </c>
      <c r="B15" s="25" t="s">
        <v>97</v>
      </c>
      <c r="C15" s="9" t="s">
        <v>18</v>
      </c>
      <c r="D15" s="62">
        <v>9.1999999999999993</v>
      </c>
      <c r="E15" s="63">
        <v>12397</v>
      </c>
      <c r="F15" s="64">
        <v>114052.4</v>
      </c>
      <c r="G15" s="64">
        <f t="shared" si="1"/>
        <v>114052.4</v>
      </c>
      <c r="H15" s="66">
        <f>+E15</f>
        <v>12397</v>
      </c>
      <c r="I15" s="66">
        <f t="shared" si="2"/>
        <v>9.1999999999999993</v>
      </c>
      <c r="J15" s="69">
        <f>+H15</f>
        <v>12397</v>
      </c>
      <c r="K15" s="66">
        <f t="shared" si="3"/>
        <v>114052.4</v>
      </c>
      <c r="L15" s="31">
        <f t="shared" si="4"/>
        <v>0</v>
      </c>
      <c r="M15" s="19" t="str">
        <f t="shared" si="5"/>
        <v>MAYOR</v>
      </c>
    </row>
    <row r="16" spans="1:13" x14ac:dyDescent="0.25">
      <c r="A16" s="5">
        <v>13</v>
      </c>
      <c r="B16" s="25" t="s">
        <v>98</v>
      </c>
      <c r="C16" s="9" t="s">
        <v>18</v>
      </c>
      <c r="D16" s="62">
        <v>1212</v>
      </c>
      <c r="E16" s="63">
        <v>9463</v>
      </c>
      <c r="F16" s="64">
        <f t="shared" si="0"/>
        <v>11469156</v>
      </c>
      <c r="G16" s="64">
        <f t="shared" si="1"/>
        <v>11469156</v>
      </c>
      <c r="H16" s="66">
        <f t="shared" ref="H16:H23" si="6">+E16</f>
        <v>9463</v>
      </c>
      <c r="I16" s="66">
        <f t="shared" si="2"/>
        <v>1212</v>
      </c>
      <c r="J16" s="69">
        <f t="shared" ref="J16:J23" si="7">+H16</f>
        <v>9463</v>
      </c>
      <c r="K16" s="66">
        <f t="shared" si="3"/>
        <v>11469156</v>
      </c>
      <c r="L16" s="31">
        <f t="shared" si="4"/>
        <v>0</v>
      </c>
      <c r="M16" s="19" t="str">
        <f t="shared" si="5"/>
        <v>MAYOR</v>
      </c>
    </row>
    <row r="17" spans="1:13" ht="30" customHeight="1" x14ac:dyDescent="0.25">
      <c r="A17" s="19">
        <v>14</v>
      </c>
      <c r="B17" s="70" t="s">
        <v>99</v>
      </c>
      <c r="C17" s="9" t="s">
        <v>18</v>
      </c>
      <c r="D17" s="20">
        <v>15</v>
      </c>
      <c r="E17" s="66">
        <v>18270</v>
      </c>
      <c r="F17" s="64">
        <f t="shared" si="0"/>
        <v>274050</v>
      </c>
      <c r="G17" s="64">
        <f t="shared" si="1"/>
        <v>274050</v>
      </c>
      <c r="H17" s="66">
        <f t="shared" si="6"/>
        <v>18270</v>
      </c>
      <c r="I17" s="66">
        <f t="shared" si="2"/>
        <v>15</v>
      </c>
      <c r="J17" s="69">
        <f t="shared" si="7"/>
        <v>18270</v>
      </c>
      <c r="K17" s="66">
        <f t="shared" si="3"/>
        <v>274050</v>
      </c>
      <c r="L17" s="31">
        <f t="shared" si="4"/>
        <v>0</v>
      </c>
      <c r="M17" s="19" t="str">
        <f t="shared" si="5"/>
        <v>MAYOR</v>
      </c>
    </row>
    <row r="18" spans="1:13" ht="44.25" customHeight="1" x14ac:dyDescent="0.25">
      <c r="A18" s="19">
        <v>15</v>
      </c>
      <c r="B18" s="70" t="s">
        <v>100</v>
      </c>
      <c r="C18" s="19" t="s">
        <v>8</v>
      </c>
      <c r="D18" s="20">
        <v>2</v>
      </c>
      <c r="E18" s="66">
        <v>501602</v>
      </c>
      <c r="F18" s="64">
        <f t="shared" si="0"/>
        <v>1003204</v>
      </c>
      <c r="G18" s="64">
        <f t="shared" si="1"/>
        <v>1003204</v>
      </c>
      <c r="H18" s="66">
        <f t="shared" si="6"/>
        <v>501602</v>
      </c>
      <c r="I18" s="66">
        <f t="shared" si="2"/>
        <v>2</v>
      </c>
      <c r="J18" s="69">
        <f t="shared" si="7"/>
        <v>501602</v>
      </c>
      <c r="K18" s="66">
        <f t="shared" si="3"/>
        <v>1003204</v>
      </c>
      <c r="L18" s="31">
        <f t="shared" si="4"/>
        <v>0</v>
      </c>
      <c r="M18" s="19" t="str">
        <f t="shared" si="5"/>
        <v>MAYOR</v>
      </c>
    </row>
    <row r="19" spans="1:13" ht="45" customHeight="1" x14ac:dyDescent="0.25">
      <c r="A19" s="3">
        <v>16</v>
      </c>
      <c r="B19" s="25" t="s">
        <v>101</v>
      </c>
      <c r="C19" s="19" t="s">
        <v>8</v>
      </c>
      <c r="D19" s="62">
        <v>4</v>
      </c>
      <c r="E19" s="24">
        <v>147388</v>
      </c>
      <c r="F19" s="64">
        <f t="shared" si="0"/>
        <v>589552</v>
      </c>
      <c r="G19" s="64">
        <f t="shared" si="1"/>
        <v>589552</v>
      </c>
      <c r="H19" s="66">
        <f t="shared" si="6"/>
        <v>147388</v>
      </c>
      <c r="I19" s="66">
        <f t="shared" si="2"/>
        <v>4</v>
      </c>
      <c r="J19" s="69">
        <f t="shared" si="7"/>
        <v>147388</v>
      </c>
      <c r="K19" s="66">
        <f t="shared" si="3"/>
        <v>589552</v>
      </c>
      <c r="L19" s="31">
        <f t="shared" si="4"/>
        <v>0</v>
      </c>
      <c r="M19" s="19" t="str">
        <f t="shared" si="5"/>
        <v>MAYOR</v>
      </c>
    </row>
    <row r="20" spans="1:13" ht="16.5" customHeight="1" x14ac:dyDescent="0.25">
      <c r="A20" s="19">
        <v>17</v>
      </c>
      <c r="B20" s="70" t="s">
        <v>102</v>
      </c>
      <c r="C20" s="19" t="s">
        <v>8</v>
      </c>
      <c r="D20" s="20">
        <v>6</v>
      </c>
      <c r="E20" s="66">
        <v>115375</v>
      </c>
      <c r="F20" s="64">
        <f t="shared" si="0"/>
        <v>692250</v>
      </c>
      <c r="G20" s="64">
        <f t="shared" si="1"/>
        <v>692250</v>
      </c>
      <c r="H20" s="66">
        <f t="shared" si="6"/>
        <v>115375</v>
      </c>
      <c r="I20" s="66">
        <f t="shared" si="2"/>
        <v>6</v>
      </c>
      <c r="J20" s="69">
        <f t="shared" si="7"/>
        <v>115375</v>
      </c>
      <c r="K20" s="66">
        <f t="shared" si="3"/>
        <v>692250</v>
      </c>
      <c r="L20" s="31">
        <f t="shared" si="4"/>
        <v>0</v>
      </c>
      <c r="M20" s="19" t="str">
        <f t="shared" si="5"/>
        <v>MAYOR</v>
      </c>
    </row>
    <row r="21" spans="1:13" ht="29.25" customHeight="1" x14ac:dyDescent="0.25">
      <c r="A21" s="19">
        <v>18</v>
      </c>
      <c r="B21" s="70" t="s">
        <v>103</v>
      </c>
      <c r="C21" s="19" t="s">
        <v>20</v>
      </c>
      <c r="D21" s="20">
        <v>13.5</v>
      </c>
      <c r="E21" s="71">
        <v>27242</v>
      </c>
      <c r="F21" s="64">
        <f t="shared" si="0"/>
        <v>367767</v>
      </c>
      <c r="G21" s="64">
        <f t="shared" si="1"/>
        <v>367767</v>
      </c>
      <c r="H21" s="66">
        <f t="shared" si="6"/>
        <v>27242</v>
      </c>
      <c r="I21" s="66">
        <f t="shared" si="2"/>
        <v>13.5</v>
      </c>
      <c r="J21" s="69">
        <f t="shared" si="7"/>
        <v>27242</v>
      </c>
      <c r="K21" s="66">
        <f t="shared" si="3"/>
        <v>367767</v>
      </c>
      <c r="L21" s="31">
        <f t="shared" si="4"/>
        <v>0</v>
      </c>
      <c r="M21" s="19" t="str">
        <f t="shared" si="5"/>
        <v>MAYOR</v>
      </c>
    </row>
    <row r="22" spans="1:13" ht="27.75" customHeight="1" x14ac:dyDescent="0.25">
      <c r="A22" s="3">
        <v>19</v>
      </c>
      <c r="B22" s="70" t="s">
        <v>104</v>
      </c>
      <c r="C22" s="19" t="s">
        <v>18</v>
      </c>
      <c r="D22" s="20">
        <v>230</v>
      </c>
      <c r="E22" s="66">
        <v>7436</v>
      </c>
      <c r="F22" s="64">
        <f t="shared" si="0"/>
        <v>1710280</v>
      </c>
      <c r="G22" s="64">
        <f t="shared" si="1"/>
        <v>1710280</v>
      </c>
      <c r="H22" s="66">
        <f t="shared" si="6"/>
        <v>7436</v>
      </c>
      <c r="I22" s="66">
        <f t="shared" si="2"/>
        <v>230</v>
      </c>
      <c r="J22" s="69">
        <f t="shared" si="7"/>
        <v>7436</v>
      </c>
      <c r="K22" s="66">
        <f t="shared" si="3"/>
        <v>1710280</v>
      </c>
      <c r="L22" s="31">
        <f t="shared" si="4"/>
        <v>0</v>
      </c>
      <c r="M22" s="19" t="str">
        <f t="shared" si="5"/>
        <v>MAYOR</v>
      </c>
    </row>
    <row r="23" spans="1:13" ht="16.5" customHeight="1" x14ac:dyDescent="0.25">
      <c r="A23" s="19">
        <v>20</v>
      </c>
      <c r="B23" s="70" t="s">
        <v>105</v>
      </c>
      <c r="C23" s="19" t="s">
        <v>106</v>
      </c>
      <c r="D23" s="20">
        <v>1</v>
      </c>
      <c r="E23" s="66">
        <v>1256358</v>
      </c>
      <c r="F23" s="64">
        <f t="shared" si="0"/>
        <v>1256358</v>
      </c>
      <c r="G23" s="64">
        <f t="shared" si="1"/>
        <v>1256358</v>
      </c>
      <c r="H23" s="66">
        <f t="shared" si="6"/>
        <v>1256358</v>
      </c>
      <c r="I23" s="66">
        <f>+D23</f>
        <v>1</v>
      </c>
      <c r="J23" s="69">
        <f t="shared" si="7"/>
        <v>1256358</v>
      </c>
      <c r="K23" s="66">
        <f t="shared" si="3"/>
        <v>1256358</v>
      </c>
      <c r="L23" s="31">
        <f>+G23-K23</f>
        <v>0</v>
      </c>
      <c r="M23" s="19" t="str">
        <f t="shared" si="5"/>
        <v>MAYOR</v>
      </c>
    </row>
    <row r="24" spans="1:13" ht="20.25" customHeight="1" x14ac:dyDescent="0.25">
      <c r="A24" s="168" t="s">
        <v>107</v>
      </c>
      <c r="B24" s="169"/>
      <c r="C24" s="169"/>
      <c r="D24" s="169"/>
      <c r="E24" s="169"/>
      <c r="F24" s="169"/>
      <c r="G24" s="169"/>
      <c r="H24" s="169"/>
      <c r="I24" s="169"/>
      <c r="J24" s="169"/>
      <c r="K24" s="169"/>
      <c r="L24" s="169"/>
      <c r="M24" s="170"/>
    </row>
    <row r="25" spans="1:13" ht="30" x14ac:dyDescent="0.25">
      <c r="A25" s="3">
        <v>21</v>
      </c>
      <c r="B25" s="70" t="s">
        <v>108</v>
      </c>
      <c r="C25" s="19" t="s">
        <v>106</v>
      </c>
      <c r="D25" s="20">
        <v>1</v>
      </c>
      <c r="E25" s="66">
        <v>1865445</v>
      </c>
      <c r="F25" s="64">
        <f t="shared" si="0"/>
        <v>1865445</v>
      </c>
      <c r="G25" s="64">
        <f t="shared" si="1"/>
        <v>1865445</v>
      </c>
      <c r="H25" s="72">
        <f>+E25</f>
        <v>1865445</v>
      </c>
      <c r="I25" s="73">
        <f>+D25</f>
        <v>1</v>
      </c>
      <c r="J25" s="72">
        <f>+H25</f>
        <v>1865445</v>
      </c>
      <c r="K25" s="74">
        <f>+J25*I25</f>
        <v>1865445</v>
      </c>
      <c r="L25" s="72">
        <f>+F25-J25</f>
        <v>0</v>
      </c>
      <c r="M25" s="19" t="str">
        <f t="shared" si="5"/>
        <v>MAYOR</v>
      </c>
    </row>
    <row r="26" spans="1:13" ht="15" customHeight="1" x14ac:dyDescent="0.25">
      <c r="A26" s="168" t="s">
        <v>109</v>
      </c>
      <c r="B26" s="169"/>
      <c r="C26" s="169"/>
      <c r="D26" s="169"/>
      <c r="E26" s="169"/>
      <c r="F26" s="169"/>
      <c r="G26" s="169"/>
      <c r="H26" s="169"/>
      <c r="I26" s="169"/>
      <c r="J26" s="169"/>
      <c r="K26" s="169"/>
      <c r="L26" s="169"/>
      <c r="M26" s="170"/>
    </row>
    <row r="27" spans="1:13" ht="43.5" customHeight="1" x14ac:dyDescent="0.25">
      <c r="A27" s="19">
        <v>22</v>
      </c>
      <c r="B27" s="70" t="s">
        <v>110</v>
      </c>
      <c r="C27" s="19" t="s">
        <v>18</v>
      </c>
      <c r="D27" s="20">
        <v>4</v>
      </c>
      <c r="E27" s="66">
        <v>561394</v>
      </c>
      <c r="F27" s="64">
        <f t="shared" si="0"/>
        <v>2245576</v>
      </c>
      <c r="G27" s="64">
        <f t="shared" si="1"/>
        <v>2245576</v>
      </c>
      <c r="H27" s="72">
        <f>+E27</f>
        <v>561394</v>
      </c>
      <c r="I27" s="73">
        <f>+D27</f>
        <v>4</v>
      </c>
      <c r="J27" s="72">
        <f>+H27</f>
        <v>561394</v>
      </c>
      <c r="K27" s="75">
        <f>+J27*I27</f>
        <v>2245576</v>
      </c>
      <c r="L27" s="74">
        <f>+F27-K27</f>
        <v>0</v>
      </c>
      <c r="M27" s="19" t="str">
        <f t="shared" si="5"/>
        <v>MAYOR</v>
      </c>
    </row>
    <row r="28" spans="1:13" ht="40.5" customHeight="1" x14ac:dyDescent="0.25">
      <c r="A28" s="19">
        <v>23</v>
      </c>
      <c r="B28" s="70" t="s">
        <v>111</v>
      </c>
      <c r="C28" s="19" t="s">
        <v>8</v>
      </c>
      <c r="D28" s="20">
        <v>1</v>
      </c>
      <c r="E28" s="66">
        <v>1550000</v>
      </c>
      <c r="F28" s="64">
        <f t="shared" si="0"/>
        <v>1550000</v>
      </c>
      <c r="G28" s="64">
        <f t="shared" si="1"/>
        <v>1550000</v>
      </c>
      <c r="H28" s="72">
        <f>+E28</f>
        <v>1550000</v>
      </c>
      <c r="I28" s="73">
        <f>+D28</f>
        <v>1</v>
      </c>
      <c r="J28" s="72">
        <f>+H28</f>
        <v>1550000</v>
      </c>
      <c r="K28" s="75">
        <f>+J28*I28</f>
        <v>1550000</v>
      </c>
      <c r="L28" s="74">
        <f>+F28-K28</f>
        <v>0</v>
      </c>
      <c r="M28" s="19" t="str">
        <f t="shared" si="5"/>
        <v>MAYOR</v>
      </c>
    </row>
    <row r="29" spans="1:13" ht="25.5" customHeight="1" x14ac:dyDescent="0.25">
      <c r="A29" s="19">
        <v>24</v>
      </c>
      <c r="B29" s="70" t="s">
        <v>112</v>
      </c>
      <c r="C29" s="19" t="s">
        <v>8</v>
      </c>
      <c r="D29" s="20">
        <v>1</v>
      </c>
      <c r="E29" s="66">
        <v>625000</v>
      </c>
      <c r="F29" s="64">
        <f t="shared" si="0"/>
        <v>625000</v>
      </c>
      <c r="G29" s="64">
        <f t="shared" si="1"/>
        <v>625000</v>
      </c>
      <c r="H29" s="72">
        <f>+E29</f>
        <v>625000</v>
      </c>
      <c r="I29" s="73">
        <f>+D29</f>
        <v>1</v>
      </c>
      <c r="J29" s="72">
        <f>+H29</f>
        <v>625000</v>
      </c>
      <c r="K29" s="75">
        <f>+J29*I29</f>
        <v>625000</v>
      </c>
      <c r="L29" s="74">
        <f>+F29-K29</f>
        <v>0</v>
      </c>
      <c r="M29" s="19" t="str">
        <f t="shared" si="5"/>
        <v>MAYOR</v>
      </c>
    </row>
    <row r="30" spans="1:13" x14ac:dyDescent="0.25">
      <c r="A30" s="142" t="s">
        <v>72</v>
      </c>
      <c r="B30" s="142"/>
      <c r="C30" s="142"/>
      <c r="D30" s="142"/>
      <c r="E30" s="142"/>
      <c r="F30" s="76">
        <v>38456809.700000003</v>
      </c>
      <c r="G30" s="76">
        <f>+SUM(G4:G29)</f>
        <v>38930022.799999997</v>
      </c>
      <c r="H30" s="76"/>
      <c r="I30" s="76"/>
      <c r="J30" s="76"/>
      <c r="K30" s="76">
        <f>+SUM(K4:K29)</f>
        <v>38797541.939999998</v>
      </c>
      <c r="L30" s="76">
        <f>+SUM(L4:L29)</f>
        <v>132480.85999999999</v>
      </c>
    </row>
    <row r="31" spans="1:13" x14ac:dyDescent="0.25">
      <c r="A31" s="177" t="s">
        <v>113</v>
      </c>
      <c r="B31" s="178"/>
      <c r="C31" s="178"/>
      <c r="D31" s="178"/>
      <c r="E31" s="179"/>
      <c r="F31" s="40">
        <f>+F30</f>
        <v>38456809.700000003</v>
      </c>
      <c r="G31" s="40">
        <f>+G30</f>
        <v>38930022.799999997</v>
      </c>
      <c r="H31" s="40"/>
      <c r="I31" s="40"/>
      <c r="J31" s="40"/>
      <c r="K31" s="40">
        <f>+K30</f>
        <v>38797541.939999998</v>
      </c>
      <c r="L31" s="40">
        <f>+L30</f>
        <v>132480.85999999999</v>
      </c>
    </row>
    <row r="32" spans="1:13" x14ac:dyDescent="0.25">
      <c r="A32" s="180" t="s">
        <v>114</v>
      </c>
      <c r="B32" s="180"/>
      <c r="C32" s="180"/>
      <c r="D32" s="181"/>
      <c r="E32" s="77">
        <v>0.2</v>
      </c>
      <c r="F32" s="78">
        <v>7691361.9400000004</v>
      </c>
      <c r="G32" s="37">
        <f>+G31*0.2</f>
        <v>7786004.5599999996</v>
      </c>
      <c r="H32" s="37"/>
      <c r="I32" s="37"/>
      <c r="J32" s="37"/>
      <c r="K32" s="37">
        <f>+K31*0.2</f>
        <v>7759508.3880000003</v>
      </c>
      <c r="L32" s="37">
        <f>+L31*0.2</f>
        <v>26496.171999999999</v>
      </c>
    </row>
    <row r="33" spans="1:12" x14ac:dyDescent="0.25">
      <c r="A33" s="180" t="s">
        <v>115</v>
      </c>
      <c r="B33" s="180"/>
      <c r="C33" s="180"/>
      <c r="D33" s="181"/>
      <c r="E33" s="79">
        <v>1.95E-2</v>
      </c>
      <c r="F33" s="78">
        <v>749907.79</v>
      </c>
      <c r="G33" s="37">
        <f>+G30*0.0195</f>
        <v>759135.44459999993</v>
      </c>
      <c r="H33" s="37"/>
      <c r="I33" s="37"/>
      <c r="J33" s="37"/>
      <c r="K33" s="37">
        <f>+K30*0.0195</f>
        <v>756552.06782999996</v>
      </c>
      <c r="L33" s="37">
        <f>+L30*0.0195</f>
        <v>2583.3767699999999</v>
      </c>
    </row>
    <row r="34" spans="1:12" x14ac:dyDescent="0.25">
      <c r="A34" s="180" t="s">
        <v>116</v>
      </c>
      <c r="B34" s="180"/>
      <c r="C34" s="180"/>
      <c r="D34" s="181"/>
      <c r="E34" s="77">
        <v>0.08</v>
      </c>
      <c r="F34" s="78">
        <f>F31*0.08</f>
        <v>3076544.7760000001</v>
      </c>
      <c r="G34" s="37">
        <f>+G31*0.08</f>
        <v>3114401.824</v>
      </c>
      <c r="H34" s="37"/>
      <c r="I34" s="37"/>
      <c r="J34" s="37"/>
      <c r="K34" s="37">
        <f>+K31*0.08</f>
        <v>3103803.3551999996</v>
      </c>
      <c r="L34" s="37">
        <f>+L31*0.08</f>
        <v>10598.468799999999</v>
      </c>
    </row>
    <row r="35" spans="1:12" x14ac:dyDescent="0.25">
      <c r="A35" s="180" t="s">
        <v>117</v>
      </c>
      <c r="B35" s="180"/>
      <c r="C35" s="180"/>
      <c r="D35" s="180"/>
      <c r="E35" s="180"/>
      <c r="F35" s="80">
        <f>SUM(F31:F34)</f>
        <v>49974624.206</v>
      </c>
      <c r="G35" s="81">
        <f>+SUM(G31:G34)</f>
        <v>50589564.628600001</v>
      </c>
      <c r="H35" s="40"/>
      <c r="I35" s="40"/>
      <c r="J35" s="40"/>
      <c r="K35" s="81">
        <f>+SUM(K31:K34)</f>
        <v>50417405.751029991</v>
      </c>
      <c r="L35" s="82">
        <f>+SUM(L31:L34)</f>
        <v>172158.87756999998</v>
      </c>
    </row>
    <row r="37" spans="1:12" ht="15.75" thickBot="1" x14ac:dyDescent="0.3"/>
    <row r="38" spans="1:12" x14ac:dyDescent="0.25">
      <c r="E38" s="171" t="s">
        <v>79</v>
      </c>
      <c r="F38" s="172"/>
      <c r="G38" s="172"/>
      <c r="H38" s="172"/>
      <c r="I38" s="172"/>
      <c r="J38" s="175">
        <f>G35</f>
        <v>50589564.628600001</v>
      </c>
    </row>
    <row r="39" spans="1:12" x14ac:dyDescent="0.25">
      <c r="E39" s="182"/>
      <c r="F39" s="183"/>
      <c r="G39" s="183"/>
      <c r="H39" s="183"/>
      <c r="I39" s="183"/>
      <c r="J39" s="184"/>
    </row>
    <row r="40" spans="1:12" ht="15.75" thickBot="1" x14ac:dyDescent="0.3">
      <c r="E40" s="173"/>
      <c r="F40" s="174"/>
      <c r="G40" s="174"/>
      <c r="H40" s="174"/>
      <c r="I40" s="174"/>
      <c r="J40" s="176"/>
    </row>
    <row r="41" spans="1:12" ht="15.75" thickBot="1" x14ac:dyDescent="0.3">
      <c r="E41" s="83"/>
      <c r="F41" s="84"/>
      <c r="G41" s="83"/>
      <c r="H41" s="83"/>
      <c r="I41" s="85"/>
      <c r="J41" s="85"/>
    </row>
    <row r="42" spans="1:12" x14ac:dyDescent="0.25">
      <c r="E42" s="171" t="s">
        <v>80</v>
      </c>
      <c r="F42" s="172"/>
      <c r="G42" s="172"/>
      <c r="H42" s="172"/>
      <c r="I42" s="172"/>
      <c r="J42" s="185">
        <f>+K35</f>
        <v>50417405.751029991</v>
      </c>
    </row>
    <row r="43" spans="1:12" x14ac:dyDescent="0.25">
      <c r="E43" s="182"/>
      <c r="F43" s="183"/>
      <c r="G43" s="183"/>
      <c r="H43" s="183"/>
      <c r="I43" s="183"/>
      <c r="J43" s="186"/>
    </row>
    <row r="44" spans="1:12" ht="15.75" thickBot="1" x14ac:dyDescent="0.3">
      <c r="E44" s="173"/>
      <c r="F44" s="174"/>
      <c r="G44" s="174"/>
      <c r="H44" s="174"/>
      <c r="I44" s="174"/>
      <c r="J44" s="187"/>
    </row>
    <row r="45" spans="1:12" ht="15.75" thickBot="1" x14ac:dyDescent="0.3">
      <c r="E45" s="83"/>
      <c r="F45" s="84"/>
      <c r="G45" s="83"/>
      <c r="H45" s="83"/>
      <c r="I45" s="85"/>
      <c r="J45" s="85"/>
    </row>
    <row r="46" spans="1:12" x14ac:dyDescent="0.25">
      <c r="E46" s="171" t="s">
        <v>81</v>
      </c>
      <c r="F46" s="172"/>
      <c r="G46" s="172"/>
      <c r="H46" s="172"/>
      <c r="I46" s="172"/>
      <c r="J46" s="175">
        <f>J38-J42</f>
        <v>172158.87757001072</v>
      </c>
    </row>
    <row r="47" spans="1:12" ht="15.75" thickBot="1" x14ac:dyDescent="0.3">
      <c r="E47" s="173"/>
      <c r="F47" s="174"/>
      <c r="G47" s="174"/>
      <c r="H47" s="174"/>
      <c r="I47" s="174"/>
      <c r="J47" s="176"/>
    </row>
    <row r="52" spans="2:5" ht="32.25" customHeight="1" x14ac:dyDescent="0.25">
      <c r="B52" s="135" t="s">
        <v>210</v>
      </c>
      <c r="C52" s="25" t="s">
        <v>209</v>
      </c>
      <c r="D52" s="134" t="s">
        <v>14</v>
      </c>
      <c r="E52" s="134" t="s">
        <v>15</v>
      </c>
    </row>
    <row r="53" spans="2:5" ht="30" x14ac:dyDescent="0.25">
      <c r="B53" s="132" t="s">
        <v>89</v>
      </c>
      <c r="C53" s="133">
        <v>13029</v>
      </c>
      <c r="D53" s="133">
        <v>6072</v>
      </c>
      <c r="E53" s="133">
        <v>6679.2000000000007</v>
      </c>
    </row>
    <row r="54" spans="2:5" x14ac:dyDescent="0.25">
      <c r="B54" s="119" t="s">
        <v>95</v>
      </c>
      <c r="C54" s="133">
        <v>45580</v>
      </c>
      <c r="D54" s="133">
        <v>34609</v>
      </c>
      <c r="E54" s="133">
        <v>38069.9</v>
      </c>
    </row>
    <row r="55" spans="2:5" x14ac:dyDescent="0.25">
      <c r="B55" s="119" t="s">
        <v>96</v>
      </c>
      <c r="C55" s="133">
        <v>23712</v>
      </c>
      <c r="D55" s="133">
        <v>18273</v>
      </c>
      <c r="E55" s="133">
        <v>20100.300000000003</v>
      </c>
    </row>
  </sheetData>
  <mergeCells count="19">
    <mergeCell ref="E46:I47"/>
    <mergeCell ref="J46:J47"/>
    <mergeCell ref="A26:M26"/>
    <mergeCell ref="A30:E30"/>
    <mergeCell ref="A31:E31"/>
    <mergeCell ref="A32:D32"/>
    <mergeCell ref="A33:D33"/>
    <mergeCell ref="A34:D34"/>
    <mergeCell ref="A35:E35"/>
    <mergeCell ref="E38:I40"/>
    <mergeCell ref="J38:J40"/>
    <mergeCell ref="E42:I44"/>
    <mergeCell ref="J42:J44"/>
    <mergeCell ref="A24:M24"/>
    <mergeCell ref="A1:F1"/>
    <mergeCell ref="H1:K1"/>
    <mergeCell ref="L1:L2"/>
    <mergeCell ref="M1:M2"/>
    <mergeCell ref="A3:L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D88548-9BC1-43A7-AE6A-E2B0B31511C6}">
  <sheetPr>
    <tabColor theme="2" tint="-0.499984740745262"/>
  </sheetPr>
  <dimension ref="A1:L66"/>
  <sheetViews>
    <sheetView topLeftCell="A13" zoomScale="80" zoomScaleNormal="80" workbookViewId="0">
      <selection activeCell="G71" sqref="G71"/>
    </sheetView>
  </sheetViews>
  <sheetFormatPr baseColWidth="10" defaultRowHeight="15" x14ac:dyDescent="0.25"/>
  <cols>
    <col min="2" max="2" width="53.7109375" customWidth="1"/>
    <col min="3" max="3" width="12.85546875" bestFit="1" customWidth="1"/>
    <col min="4" max="4" width="11.7109375" bestFit="1" customWidth="1"/>
    <col min="5" max="5" width="15.7109375" bestFit="1" customWidth="1"/>
    <col min="6" max="7" width="18.28515625" customWidth="1"/>
    <col min="8" max="8" width="19" customWidth="1"/>
    <col min="9" max="9" width="19.85546875" customWidth="1"/>
    <col min="10" max="10" width="21.140625" customWidth="1"/>
    <col min="11" max="11" width="17.42578125" customWidth="1"/>
  </cols>
  <sheetData>
    <row r="1" spans="1:12" x14ac:dyDescent="0.25">
      <c r="A1" s="188" t="s">
        <v>118</v>
      </c>
      <c r="B1" s="188"/>
      <c r="C1" s="188"/>
      <c r="D1" s="188"/>
      <c r="E1" s="188"/>
      <c r="F1" s="188"/>
      <c r="G1" s="86"/>
      <c r="H1" s="145" t="s">
        <v>5</v>
      </c>
      <c r="I1" s="145"/>
      <c r="J1" s="145"/>
      <c r="K1" s="142" t="s">
        <v>6</v>
      </c>
      <c r="L1" s="142" t="s">
        <v>7</v>
      </c>
    </row>
    <row r="2" spans="1:12" ht="15" customHeight="1" x14ac:dyDescent="0.25">
      <c r="A2" s="5" t="s">
        <v>0</v>
      </c>
      <c r="B2" s="5" t="s">
        <v>1</v>
      </c>
      <c r="C2" s="3" t="s">
        <v>8</v>
      </c>
      <c r="D2" s="3" t="s">
        <v>9</v>
      </c>
      <c r="E2" s="3" t="s">
        <v>10</v>
      </c>
      <c r="F2" s="3" t="s">
        <v>11</v>
      </c>
      <c r="G2" s="3" t="s">
        <v>119</v>
      </c>
      <c r="H2" s="5" t="s">
        <v>14</v>
      </c>
      <c r="I2" s="5" t="s">
        <v>15</v>
      </c>
      <c r="J2" s="3" t="s">
        <v>16</v>
      </c>
      <c r="K2" s="142"/>
      <c r="L2" s="142"/>
    </row>
    <row r="3" spans="1:12" ht="15" customHeight="1" x14ac:dyDescent="0.25">
      <c r="A3" s="168" t="s">
        <v>84</v>
      </c>
      <c r="B3" s="169"/>
      <c r="C3" s="169"/>
      <c r="D3" s="169"/>
      <c r="E3" s="169"/>
      <c r="F3" s="87"/>
      <c r="G3" s="87"/>
      <c r="H3" s="88"/>
      <c r="I3" s="88"/>
      <c r="J3" s="88"/>
      <c r="K3" s="88"/>
      <c r="L3" s="89">
        <v>10</v>
      </c>
    </row>
    <row r="4" spans="1:12" ht="21" customHeight="1" x14ac:dyDescent="0.25">
      <c r="A4" s="5">
        <v>1</v>
      </c>
      <c r="B4" s="25" t="s">
        <v>120</v>
      </c>
      <c r="C4" s="9" t="s">
        <v>20</v>
      </c>
      <c r="D4" s="62">
        <v>40</v>
      </c>
      <c r="E4" s="63">
        <v>28905</v>
      </c>
      <c r="F4" s="17">
        <f>+D4*E4</f>
        <v>1156200</v>
      </c>
      <c r="G4" s="17"/>
      <c r="H4" s="66">
        <f>+E4</f>
        <v>28905</v>
      </c>
      <c r="I4" s="67">
        <f>+E4</f>
        <v>28905</v>
      </c>
      <c r="J4" s="66">
        <f>+D4*I4</f>
        <v>1156200</v>
      </c>
      <c r="K4" s="31">
        <f>+F4-J4</f>
        <v>0</v>
      </c>
      <c r="L4" s="19" t="str">
        <f>IF(C4=J4,"IGUAL",IF(C4&gt;J4,"MAYOR",IF(C4&lt;J4,"MENOR")))</f>
        <v>MAYOR</v>
      </c>
    </row>
    <row r="5" spans="1:12" ht="18.75" customHeight="1" x14ac:dyDescent="0.25">
      <c r="A5" s="5">
        <v>2</v>
      </c>
      <c r="B5" s="25" t="s">
        <v>121</v>
      </c>
      <c r="C5" s="9" t="s">
        <v>25</v>
      </c>
      <c r="D5" s="62">
        <v>80</v>
      </c>
      <c r="E5" s="63">
        <v>33000</v>
      </c>
      <c r="F5" s="17">
        <f t="shared" ref="F5:F37" si="0">+D5*E5</f>
        <v>2640000</v>
      </c>
      <c r="G5" s="17"/>
      <c r="H5" s="66">
        <f t="shared" ref="H5:H14" si="1">+E5</f>
        <v>33000</v>
      </c>
      <c r="I5" s="67">
        <f>+E5</f>
        <v>33000</v>
      </c>
      <c r="J5" s="66">
        <f t="shared" ref="J5:J53" si="2">+D5*I5</f>
        <v>2640000</v>
      </c>
      <c r="K5" s="31">
        <f t="shared" ref="K5:K53" si="3">+F5-J5</f>
        <v>0</v>
      </c>
      <c r="L5" s="19" t="str">
        <f t="shared" ref="L5:L53" si="4">IF(C5=J5,"IGUAL",IF(C5&gt;J5,"MAYOR",IF(C5&lt;J5,"MENOR")))</f>
        <v>MAYOR</v>
      </c>
    </row>
    <row r="6" spans="1:12" ht="60" customHeight="1" x14ac:dyDescent="0.25">
      <c r="A6" s="5">
        <v>3</v>
      </c>
      <c r="B6" s="25" t="s">
        <v>122</v>
      </c>
      <c r="C6" s="9" t="s">
        <v>25</v>
      </c>
      <c r="D6" s="62">
        <v>120</v>
      </c>
      <c r="E6" s="63">
        <v>110580</v>
      </c>
      <c r="F6" s="17">
        <f t="shared" si="0"/>
        <v>13269600</v>
      </c>
      <c r="G6" s="17"/>
      <c r="H6" s="66">
        <f t="shared" si="1"/>
        <v>110580</v>
      </c>
      <c r="I6" s="67">
        <f>+E6</f>
        <v>110580</v>
      </c>
      <c r="J6" s="66">
        <f t="shared" si="2"/>
        <v>13269600</v>
      </c>
      <c r="K6" s="31">
        <f t="shared" si="3"/>
        <v>0</v>
      </c>
      <c r="L6" s="19" t="str">
        <f t="shared" si="4"/>
        <v>MAYOR</v>
      </c>
    </row>
    <row r="7" spans="1:12" ht="32.25" customHeight="1" x14ac:dyDescent="0.25">
      <c r="A7" s="5">
        <v>4</v>
      </c>
      <c r="B7" s="25" t="s">
        <v>123</v>
      </c>
      <c r="C7" s="9" t="s">
        <v>18</v>
      </c>
      <c r="D7" s="62">
        <v>120</v>
      </c>
      <c r="E7" s="63">
        <v>7341</v>
      </c>
      <c r="F7" s="17">
        <f t="shared" si="0"/>
        <v>880920</v>
      </c>
      <c r="G7" s="17"/>
      <c r="H7" s="66">
        <f t="shared" si="1"/>
        <v>7341</v>
      </c>
      <c r="I7" s="67">
        <f>+E7</f>
        <v>7341</v>
      </c>
      <c r="J7" s="66">
        <f t="shared" si="2"/>
        <v>880920</v>
      </c>
      <c r="K7" s="31">
        <f t="shared" si="3"/>
        <v>0</v>
      </c>
      <c r="L7" s="19" t="str">
        <f t="shared" si="4"/>
        <v>MAYOR</v>
      </c>
    </row>
    <row r="8" spans="1:12" ht="37.5" customHeight="1" x14ac:dyDescent="0.25">
      <c r="A8" s="5">
        <v>5</v>
      </c>
      <c r="B8" s="25" t="s">
        <v>124</v>
      </c>
      <c r="C8" s="9" t="s">
        <v>25</v>
      </c>
      <c r="D8" s="62">
        <v>60</v>
      </c>
      <c r="E8" s="63">
        <v>19500</v>
      </c>
      <c r="F8" s="17">
        <f t="shared" si="0"/>
        <v>1170000</v>
      </c>
      <c r="G8" s="17"/>
      <c r="H8" s="66">
        <f t="shared" si="1"/>
        <v>19500</v>
      </c>
      <c r="I8" s="67">
        <f>+E8</f>
        <v>19500</v>
      </c>
      <c r="J8" s="66">
        <f t="shared" si="2"/>
        <v>1170000</v>
      </c>
      <c r="K8" s="31">
        <f t="shared" si="3"/>
        <v>0</v>
      </c>
      <c r="L8" s="19" t="str">
        <f t="shared" si="4"/>
        <v>MAYOR</v>
      </c>
    </row>
    <row r="9" spans="1:12" ht="20.25" customHeight="1" x14ac:dyDescent="0.25">
      <c r="A9" s="168" t="s">
        <v>125</v>
      </c>
      <c r="B9" s="169"/>
      <c r="C9" s="169"/>
      <c r="D9" s="169"/>
      <c r="E9" s="169"/>
      <c r="F9" s="87"/>
      <c r="G9" s="87"/>
      <c r="H9" s="90"/>
      <c r="I9" s="91"/>
      <c r="J9" s="66">
        <f t="shared" si="2"/>
        <v>0</v>
      </c>
      <c r="K9" s="92">
        <f t="shared" si="3"/>
        <v>0</v>
      </c>
      <c r="L9" s="93" t="str">
        <f t="shared" si="4"/>
        <v>IGUAL</v>
      </c>
    </row>
    <row r="10" spans="1:12" ht="19.5" customHeight="1" x14ac:dyDescent="0.25">
      <c r="A10" s="5">
        <v>6</v>
      </c>
      <c r="B10" s="25" t="s">
        <v>126</v>
      </c>
      <c r="C10" s="9" t="s">
        <v>18</v>
      </c>
      <c r="D10" s="62">
        <v>100</v>
      </c>
      <c r="E10" s="63">
        <v>3471</v>
      </c>
      <c r="F10" s="17">
        <f t="shared" si="0"/>
        <v>347100</v>
      </c>
      <c r="G10" s="17"/>
      <c r="H10" s="66">
        <f t="shared" si="1"/>
        <v>3471</v>
      </c>
      <c r="I10" s="72">
        <f>+H10</f>
        <v>3471</v>
      </c>
      <c r="J10" s="66">
        <f t="shared" si="2"/>
        <v>347100</v>
      </c>
      <c r="K10" s="31">
        <f t="shared" si="3"/>
        <v>0</v>
      </c>
      <c r="L10" s="19" t="str">
        <f t="shared" si="4"/>
        <v>MAYOR</v>
      </c>
    </row>
    <row r="11" spans="1:12" ht="16.5" customHeight="1" x14ac:dyDescent="0.25">
      <c r="A11" s="5">
        <v>7</v>
      </c>
      <c r="B11" s="25" t="s">
        <v>127</v>
      </c>
      <c r="C11" s="9" t="s">
        <v>25</v>
      </c>
      <c r="D11" s="62">
        <v>2</v>
      </c>
      <c r="E11" s="63">
        <v>33000</v>
      </c>
      <c r="F11" s="17">
        <f t="shared" si="0"/>
        <v>66000</v>
      </c>
      <c r="G11" s="17"/>
      <c r="H11" s="66">
        <f t="shared" si="1"/>
        <v>33000</v>
      </c>
      <c r="I11" s="72">
        <f>+H11</f>
        <v>33000</v>
      </c>
      <c r="J11" s="66">
        <f t="shared" si="2"/>
        <v>66000</v>
      </c>
      <c r="K11" s="31">
        <f t="shared" si="3"/>
        <v>0</v>
      </c>
      <c r="L11" s="19" t="str">
        <f t="shared" si="4"/>
        <v>MAYOR</v>
      </c>
    </row>
    <row r="12" spans="1:12" ht="35.25" customHeight="1" x14ac:dyDescent="0.25">
      <c r="A12" s="5">
        <v>8</v>
      </c>
      <c r="B12" s="25" t="s">
        <v>128</v>
      </c>
      <c r="C12" s="9" t="s">
        <v>18</v>
      </c>
      <c r="D12" s="62">
        <v>1.23</v>
      </c>
      <c r="E12" s="63">
        <v>25849</v>
      </c>
      <c r="F12" s="17">
        <f t="shared" si="0"/>
        <v>31794.27</v>
      </c>
      <c r="G12" s="17"/>
      <c r="H12" s="66">
        <f t="shared" si="1"/>
        <v>25849</v>
      </c>
      <c r="I12" s="72">
        <f>+H12</f>
        <v>25849</v>
      </c>
      <c r="J12" s="66">
        <f t="shared" si="2"/>
        <v>31794.27</v>
      </c>
      <c r="K12" s="31">
        <f t="shared" si="3"/>
        <v>0</v>
      </c>
      <c r="L12" s="19" t="str">
        <f t="shared" si="4"/>
        <v>MAYOR</v>
      </c>
    </row>
    <row r="13" spans="1:12" ht="60.75" customHeight="1" x14ac:dyDescent="0.25">
      <c r="A13" s="5">
        <v>9</v>
      </c>
      <c r="B13" s="25" t="s">
        <v>129</v>
      </c>
      <c r="C13" s="9" t="s">
        <v>25</v>
      </c>
      <c r="D13" s="62">
        <v>3.1</v>
      </c>
      <c r="E13" s="63">
        <v>589624</v>
      </c>
      <c r="F13" s="17">
        <f t="shared" si="0"/>
        <v>1827834.4000000001</v>
      </c>
      <c r="G13" s="17"/>
      <c r="H13" s="66">
        <f t="shared" si="1"/>
        <v>589624</v>
      </c>
      <c r="I13" s="72">
        <f>+H13</f>
        <v>589624</v>
      </c>
      <c r="J13" s="66">
        <f t="shared" si="2"/>
        <v>1827834.4000000001</v>
      </c>
      <c r="K13" s="31">
        <f t="shared" si="3"/>
        <v>0</v>
      </c>
      <c r="L13" s="19" t="str">
        <f t="shared" si="4"/>
        <v>MAYOR</v>
      </c>
    </row>
    <row r="14" spans="1:12" ht="49.5" customHeight="1" x14ac:dyDescent="0.25">
      <c r="A14" s="5">
        <v>10</v>
      </c>
      <c r="B14" s="25" t="s">
        <v>130</v>
      </c>
      <c r="C14" s="9" t="s">
        <v>25</v>
      </c>
      <c r="D14" s="62">
        <v>1</v>
      </c>
      <c r="E14" s="63">
        <v>1112246</v>
      </c>
      <c r="F14" s="17">
        <f t="shared" si="0"/>
        <v>1112246</v>
      </c>
      <c r="G14" s="17"/>
      <c r="H14" s="66">
        <f t="shared" si="1"/>
        <v>1112246</v>
      </c>
      <c r="I14" s="72">
        <f>+H14</f>
        <v>1112246</v>
      </c>
      <c r="J14" s="66">
        <f t="shared" si="2"/>
        <v>1112246</v>
      </c>
      <c r="K14" s="31">
        <f t="shared" si="3"/>
        <v>0</v>
      </c>
      <c r="L14" s="19" t="str">
        <f t="shared" si="4"/>
        <v>MAYOR</v>
      </c>
    </row>
    <row r="15" spans="1:12" ht="27" customHeight="1" x14ac:dyDescent="0.25">
      <c r="A15" s="5">
        <v>11</v>
      </c>
      <c r="B15" s="25" t="s">
        <v>131</v>
      </c>
      <c r="C15" s="9" t="s">
        <v>20</v>
      </c>
      <c r="D15" s="62">
        <v>10</v>
      </c>
      <c r="E15" s="63">
        <v>180884</v>
      </c>
      <c r="F15" s="17">
        <f t="shared" si="0"/>
        <v>1808840</v>
      </c>
      <c r="H15" s="94">
        <v>67380</v>
      </c>
      <c r="I15" s="95">
        <f>+H15*1.1</f>
        <v>74118</v>
      </c>
      <c r="J15" s="66">
        <f t="shared" si="2"/>
        <v>741180</v>
      </c>
      <c r="K15" s="31">
        <f t="shared" si="3"/>
        <v>1067660</v>
      </c>
      <c r="L15" s="19" t="str">
        <f t="shared" si="4"/>
        <v>MAYOR</v>
      </c>
    </row>
    <row r="16" spans="1:12" ht="18" customHeight="1" x14ac:dyDescent="0.25">
      <c r="A16" s="189" t="s">
        <v>132</v>
      </c>
      <c r="B16" s="190"/>
      <c r="C16" s="190"/>
      <c r="D16" s="190"/>
      <c r="E16" s="190"/>
      <c r="F16" s="96"/>
      <c r="G16" s="96"/>
      <c r="H16" s="91"/>
      <c r="I16" s="91"/>
      <c r="J16" s="66">
        <f t="shared" si="2"/>
        <v>0</v>
      </c>
      <c r="K16" s="92">
        <f t="shared" si="3"/>
        <v>0</v>
      </c>
      <c r="L16" s="93" t="str">
        <f t="shared" si="4"/>
        <v>IGUAL</v>
      </c>
    </row>
    <row r="17" spans="1:12" ht="30" customHeight="1" x14ac:dyDescent="0.25">
      <c r="A17" s="19">
        <v>12</v>
      </c>
      <c r="B17" s="70" t="s">
        <v>133</v>
      </c>
      <c r="C17" s="19" t="s">
        <v>8</v>
      </c>
      <c r="D17" s="20">
        <v>1</v>
      </c>
      <c r="E17" s="66">
        <v>517567</v>
      </c>
      <c r="F17" s="17">
        <f t="shared" si="0"/>
        <v>517567</v>
      </c>
      <c r="G17" s="17"/>
      <c r="H17" s="72">
        <f>+E17</f>
        <v>517567</v>
      </c>
      <c r="I17" s="72">
        <f>+H17</f>
        <v>517567</v>
      </c>
      <c r="J17" s="66">
        <f t="shared" si="2"/>
        <v>517567</v>
      </c>
      <c r="K17" s="31">
        <f t="shared" si="3"/>
        <v>0</v>
      </c>
      <c r="L17" s="19" t="str">
        <f t="shared" si="4"/>
        <v>MAYOR</v>
      </c>
    </row>
    <row r="18" spans="1:12" ht="23.25" customHeight="1" x14ac:dyDescent="0.25">
      <c r="A18" s="189" t="s">
        <v>134</v>
      </c>
      <c r="B18" s="190"/>
      <c r="C18" s="190"/>
      <c r="D18" s="190"/>
      <c r="E18" s="190"/>
      <c r="F18" s="97"/>
      <c r="G18" s="97"/>
      <c r="H18" s="91"/>
      <c r="I18" s="91"/>
      <c r="J18" s="66">
        <f t="shared" si="2"/>
        <v>0</v>
      </c>
      <c r="K18" s="92">
        <f t="shared" si="3"/>
        <v>0</v>
      </c>
      <c r="L18" s="93" t="str">
        <f t="shared" si="4"/>
        <v>IGUAL</v>
      </c>
    </row>
    <row r="19" spans="1:12" ht="23.25" customHeight="1" x14ac:dyDescent="0.25">
      <c r="A19" s="19">
        <v>13</v>
      </c>
      <c r="B19" s="70" t="s">
        <v>135</v>
      </c>
      <c r="C19" s="19" t="s">
        <v>18</v>
      </c>
      <c r="D19" s="20">
        <v>32.200000000000003</v>
      </c>
      <c r="E19" s="66">
        <v>2739</v>
      </c>
      <c r="F19" s="17">
        <f t="shared" si="0"/>
        <v>88195.8</v>
      </c>
      <c r="G19" s="17"/>
      <c r="H19" s="72">
        <f t="shared" ref="H19:H24" si="5">+E19</f>
        <v>2739</v>
      </c>
      <c r="I19" s="72">
        <f t="shared" ref="I19:I24" si="6">+H19</f>
        <v>2739</v>
      </c>
      <c r="J19" s="66">
        <f t="shared" si="2"/>
        <v>88195.8</v>
      </c>
      <c r="K19" s="31">
        <f t="shared" si="3"/>
        <v>0</v>
      </c>
      <c r="L19" s="19" t="str">
        <f t="shared" si="4"/>
        <v>MAYOR</v>
      </c>
    </row>
    <row r="20" spans="1:12" ht="23.25" customHeight="1" x14ac:dyDescent="0.25">
      <c r="A20" s="19">
        <v>14</v>
      </c>
      <c r="B20" s="70" t="s">
        <v>136</v>
      </c>
      <c r="C20" s="19" t="s">
        <v>18</v>
      </c>
      <c r="D20" s="20">
        <v>46.7</v>
      </c>
      <c r="E20" s="71">
        <v>2739</v>
      </c>
      <c r="F20" s="17">
        <f t="shared" si="0"/>
        <v>127911.3</v>
      </c>
      <c r="G20" s="17"/>
      <c r="H20" s="72">
        <f t="shared" si="5"/>
        <v>2739</v>
      </c>
      <c r="I20" s="72">
        <f t="shared" si="6"/>
        <v>2739</v>
      </c>
      <c r="J20" s="66">
        <f t="shared" si="2"/>
        <v>127911.3</v>
      </c>
      <c r="K20" s="31">
        <f t="shared" si="3"/>
        <v>0</v>
      </c>
      <c r="L20" s="19" t="str">
        <f t="shared" si="4"/>
        <v>MAYOR</v>
      </c>
    </row>
    <row r="21" spans="1:12" ht="33" customHeight="1" x14ac:dyDescent="0.25">
      <c r="A21" s="3">
        <v>15</v>
      </c>
      <c r="B21" s="70" t="s">
        <v>137</v>
      </c>
      <c r="C21" s="19" t="s">
        <v>18</v>
      </c>
      <c r="D21" s="20">
        <v>32.200000000000003</v>
      </c>
      <c r="E21" s="66">
        <v>26694</v>
      </c>
      <c r="F21" s="17">
        <f t="shared" si="0"/>
        <v>859546.8</v>
      </c>
      <c r="G21" s="17"/>
      <c r="H21" s="72">
        <f t="shared" si="5"/>
        <v>26694</v>
      </c>
      <c r="I21" s="72">
        <f t="shared" si="6"/>
        <v>26694</v>
      </c>
      <c r="J21" s="66">
        <f t="shared" si="2"/>
        <v>859546.8</v>
      </c>
      <c r="K21" s="31">
        <f t="shared" si="3"/>
        <v>0</v>
      </c>
      <c r="L21" s="19" t="str">
        <f t="shared" si="4"/>
        <v>MAYOR</v>
      </c>
    </row>
    <row r="22" spans="1:12" ht="37.5" customHeight="1" x14ac:dyDescent="0.25">
      <c r="A22" s="19">
        <v>16</v>
      </c>
      <c r="B22" s="70" t="s">
        <v>138</v>
      </c>
      <c r="C22" s="19" t="s">
        <v>18</v>
      </c>
      <c r="D22" s="20">
        <v>46.7</v>
      </c>
      <c r="E22" s="66">
        <v>26694</v>
      </c>
      <c r="F22" s="17">
        <f t="shared" si="0"/>
        <v>1246609.8</v>
      </c>
      <c r="G22" s="17"/>
      <c r="H22" s="72">
        <f t="shared" si="5"/>
        <v>26694</v>
      </c>
      <c r="I22" s="72">
        <f t="shared" si="6"/>
        <v>26694</v>
      </c>
      <c r="J22" s="66">
        <f t="shared" si="2"/>
        <v>1246609.8</v>
      </c>
      <c r="K22" s="31">
        <f t="shared" si="3"/>
        <v>0</v>
      </c>
      <c r="L22" s="19" t="str">
        <f t="shared" si="4"/>
        <v>MAYOR</v>
      </c>
    </row>
    <row r="23" spans="1:12" ht="37.5" customHeight="1" x14ac:dyDescent="0.25">
      <c r="A23" s="19">
        <v>17</v>
      </c>
      <c r="B23" s="70" t="s">
        <v>139</v>
      </c>
      <c r="C23" s="19" t="s">
        <v>18</v>
      </c>
      <c r="D23" s="98">
        <v>161</v>
      </c>
      <c r="E23" s="99">
        <v>62688</v>
      </c>
      <c r="F23" s="17">
        <f t="shared" si="0"/>
        <v>10092768</v>
      </c>
      <c r="G23" s="17"/>
      <c r="H23" s="72">
        <f t="shared" si="5"/>
        <v>62688</v>
      </c>
      <c r="I23" s="72">
        <f t="shared" si="6"/>
        <v>62688</v>
      </c>
      <c r="J23" s="66">
        <f t="shared" si="2"/>
        <v>10092768</v>
      </c>
      <c r="K23" s="31">
        <f t="shared" si="3"/>
        <v>0</v>
      </c>
      <c r="L23" s="19" t="str">
        <f t="shared" si="4"/>
        <v>MAYOR</v>
      </c>
    </row>
    <row r="24" spans="1:12" ht="37.5" customHeight="1" x14ac:dyDescent="0.25">
      <c r="A24" s="19">
        <v>18</v>
      </c>
      <c r="B24" s="70" t="s">
        <v>140</v>
      </c>
      <c r="C24" s="19" t="s">
        <v>18</v>
      </c>
      <c r="D24" s="98">
        <v>671</v>
      </c>
      <c r="E24" s="99">
        <v>10877</v>
      </c>
      <c r="F24" s="17">
        <f t="shared" si="0"/>
        <v>7298467</v>
      </c>
      <c r="G24" s="17"/>
      <c r="H24" s="72">
        <f t="shared" si="5"/>
        <v>10877</v>
      </c>
      <c r="I24" s="72">
        <f t="shared" si="6"/>
        <v>10877</v>
      </c>
      <c r="J24" s="66">
        <f t="shared" si="2"/>
        <v>7298467</v>
      </c>
      <c r="K24" s="31">
        <f t="shared" si="3"/>
        <v>0</v>
      </c>
      <c r="L24" s="19" t="str">
        <f t="shared" si="4"/>
        <v>MAYOR</v>
      </c>
    </row>
    <row r="25" spans="1:12" ht="15" customHeight="1" x14ac:dyDescent="0.25">
      <c r="A25" s="168" t="s">
        <v>141</v>
      </c>
      <c r="B25" s="169"/>
      <c r="C25" s="169"/>
      <c r="D25" s="169"/>
      <c r="E25" s="170"/>
      <c r="F25" s="100"/>
      <c r="G25" s="100"/>
      <c r="H25" s="91"/>
      <c r="I25" s="91"/>
      <c r="J25" s="66">
        <f t="shared" si="2"/>
        <v>0</v>
      </c>
      <c r="K25" s="92">
        <f t="shared" si="3"/>
        <v>0</v>
      </c>
      <c r="L25" s="93" t="str">
        <f t="shared" si="4"/>
        <v>IGUAL</v>
      </c>
    </row>
    <row r="26" spans="1:12" ht="29.25" customHeight="1" x14ac:dyDescent="0.25">
      <c r="A26" s="3">
        <v>19</v>
      </c>
      <c r="B26" s="70" t="s">
        <v>136</v>
      </c>
      <c r="C26" s="19" t="s">
        <v>18</v>
      </c>
      <c r="D26" s="20">
        <v>46</v>
      </c>
      <c r="E26" s="66">
        <v>26026</v>
      </c>
      <c r="F26" s="17">
        <f t="shared" si="0"/>
        <v>1197196</v>
      </c>
      <c r="G26" s="17"/>
      <c r="H26" s="72">
        <f>+E26</f>
        <v>26026</v>
      </c>
      <c r="I26" s="72">
        <f>+H26</f>
        <v>26026</v>
      </c>
      <c r="J26" s="66">
        <f t="shared" si="2"/>
        <v>1197196</v>
      </c>
      <c r="K26" s="31">
        <f t="shared" si="3"/>
        <v>0</v>
      </c>
      <c r="L26" s="19" t="str">
        <f t="shared" si="4"/>
        <v>MAYOR</v>
      </c>
    </row>
    <row r="27" spans="1:12" ht="29.25" customHeight="1" x14ac:dyDescent="0.25">
      <c r="A27" s="3">
        <v>20</v>
      </c>
      <c r="B27" s="70" t="s">
        <v>142</v>
      </c>
      <c r="C27" s="19" t="s">
        <v>18</v>
      </c>
      <c r="D27" s="20">
        <v>46</v>
      </c>
      <c r="E27" s="66">
        <v>26694</v>
      </c>
      <c r="F27" s="17">
        <f t="shared" si="0"/>
        <v>1227924</v>
      </c>
      <c r="G27" s="17"/>
      <c r="H27" s="72">
        <f>+E27</f>
        <v>26694</v>
      </c>
      <c r="I27" s="72">
        <f>+H27</f>
        <v>26694</v>
      </c>
      <c r="J27" s="66">
        <f t="shared" si="2"/>
        <v>1227924</v>
      </c>
      <c r="K27" s="31">
        <f t="shared" si="3"/>
        <v>0</v>
      </c>
      <c r="L27" s="19" t="str">
        <f t="shared" si="4"/>
        <v>MAYOR</v>
      </c>
    </row>
    <row r="28" spans="1:12" ht="29.25" customHeight="1" x14ac:dyDescent="0.25">
      <c r="A28" s="3">
        <v>21</v>
      </c>
      <c r="B28" s="70" t="s">
        <v>143</v>
      </c>
      <c r="C28" s="19" t="s">
        <v>8</v>
      </c>
      <c r="D28" s="20">
        <v>1</v>
      </c>
      <c r="E28" s="66">
        <v>449908</v>
      </c>
      <c r="F28" s="17">
        <f t="shared" si="0"/>
        <v>449908</v>
      </c>
      <c r="G28" s="17"/>
      <c r="H28" s="72">
        <f>+E28</f>
        <v>449908</v>
      </c>
      <c r="I28" s="72">
        <f>+H28</f>
        <v>449908</v>
      </c>
      <c r="J28" s="66">
        <f t="shared" si="2"/>
        <v>449908</v>
      </c>
      <c r="K28" s="31">
        <f t="shared" si="3"/>
        <v>0</v>
      </c>
      <c r="L28" s="19" t="str">
        <f t="shared" si="4"/>
        <v>MAYOR</v>
      </c>
    </row>
    <row r="29" spans="1:12" ht="17.25" customHeight="1" x14ac:dyDescent="0.25">
      <c r="A29" s="168" t="s">
        <v>144</v>
      </c>
      <c r="B29" s="169"/>
      <c r="C29" s="169"/>
      <c r="D29" s="169"/>
      <c r="E29" s="169"/>
      <c r="F29" s="87"/>
      <c r="G29" s="87"/>
      <c r="H29" s="91"/>
      <c r="I29" s="91"/>
      <c r="J29" s="66">
        <f t="shared" si="2"/>
        <v>0</v>
      </c>
      <c r="K29" s="92">
        <f t="shared" si="3"/>
        <v>0</v>
      </c>
      <c r="L29" s="93" t="str">
        <f t="shared" si="4"/>
        <v>IGUAL</v>
      </c>
    </row>
    <row r="30" spans="1:12" ht="19.5" customHeight="1" x14ac:dyDescent="0.25">
      <c r="A30" s="19">
        <v>22</v>
      </c>
      <c r="B30" s="70" t="s">
        <v>145</v>
      </c>
      <c r="C30" s="19" t="s">
        <v>18</v>
      </c>
      <c r="D30" s="20">
        <v>180</v>
      </c>
      <c r="E30" s="66">
        <v>3471</v>
      </c>
      <c r="F30" s="17">
        <f t="shared" si="0"/>
        <v>624780</v>
      </c>
      <c r="G30" s="17"/>
      <c r="H30" s="72">
        <f>+E30</f>
        <v>3471</v>
      </c>
      <c r="I30" s="72">
        <f>+H30</f>
        <v>3471</v>
      </c>
      <c r="J30" s="66">
        <f t="shared" si="2"/>
        <v>624780</v>
      </c>
      <c r="K30" s="31">
        <f t="shared" si="3"/>
        <v>0</v>
      </c>
      <c r="L30" s="19" t="str">
        <f t="shared" si="4"/>
        <v>MAYOR</v>
      </c>
    </row>
    <row r="31" spans="1:12" ht="26.25" customHeight="1" x14ac:dyDescent="0.25">
      <c r="A31" s="19">
        <v>23</v>
      </c>
      <c r="B31" s="70" t="s">
        <v>127</v>
      </c>
      <c r="C31" s="19" t="s">
        <v>25</v>
      </c>
      <c r="D31" s="20">
        <v>1.08</v>
      </c>
      <c r="E31" s="66">
        <v>33000</v>
      </c>
      <c r="F31" s="17">
        <f t="shared" si="0"/>
        <v>35640</v>
      </c>
      <c r="G31" s="17"/>
      <c r="H31" s="72">
        <f>+E31</f>
        <v>33000</v>
      </c>
      <c r="I31" s="72">
        <f>+H31</f>
        <v>33000</v>
      </c>
      <c r="J31" s="66">
        <f t="shared" si="2"/>
        <v>35640</v>
      </c>
      <c r="K31" s="31">
        <f t="shared" si="3"/>
        <v>0</v>
      </c>
      <c r="L31" s="19" t="str">
        <f t="shared" si="4"/>
        <v>MAYOR</v>
      </c>
    </row>
    <row r="32" spans="1:12" ht="30" customHeight="1" x14ac:dyDescent="0.25">
      <c r="A32" s="19">
        <v>24</v>
      </c>
      <c r="B32" s="70" t="s">
        <v>146</v>
      </c>
      <c r="C32" s="19" t="s">
        <v>20</v>
      </c>
      <c r="D32" s="20">
        <v>120</v>
      </c>
      <c r="E32" s="66">
        <v>56607</v>
      </c>
      <c r="F32" s="17">
        <f t="shared" si="0"/>
        <v>6792840</v>
      </c>
      <c r="G32" s="17"/>
      <c r="H32" s="72">
        <f>+E32</f>
        <v>56607</v>
      </c>
      <c r="I32" s="72">
        <f>+H32</f>
        <v>56607</v>
      </c>
      <c r="J32" s="66">
        <f t="shared" si="2"/>
        <v>6792840</v>
      </c>
      <c r="K32" s="31">
        <f t="shared" si="3"/>
        <v>0</v>
      </c>
      <c r="L32" s="19" t="str">
        <f t="shared" si="4"/>
        <v>MAYOR</v>
      </c>
    </row>
    <row r="33" spans="1:12" ht="30" customHeight="1" x14ac:dyDescent="0.25">
      <c r="A33" s="19">
        <v>25</v>
      </c>
      <c r="B33" s="70" t="s">
        <v>147</v>
      </c>
      <c r="C33" s="19" t="s">
        <v>8</v>
      </c>
      <c r="D33" s="20">
        <v>1</v>
      </c>
      <c r="E33" s="66">
        <v>1112246</v>
      </c>
      <c r="F33" s="17">
        <f t="shared" si="0"/>
        <v>1112246</v>
      </c>
      <c r="G33" s="17"/>
      <c r="H33" s="72">
        <f>+E33</f>
        <v>1112246</v>
      </c>
      <c r="I33" s="72">
        <f>+H33</f>
        <v>1112246</v>
      </c>
      <c r="J33" s="66">
        <f t="shared" si="2"/>
        <v>1112246</v>
      </c>
      <c r="K33" s="31">
        <f t="shared" si="3"/>
        <v>0</v>
      </c>
      <c r="L33" s="19" t="str">
        <f t="shared" si="4"/>
        <v>MAYOR</v>
      </c>
    </row>
    <row r="34" spans="1:12" ht="30" customHeight="1" x14ac:dyDescent="0.25">
      <c r="A34" s="19">
        <v>26</v>
      </c>
      <c r="B34" s="70" t="s">
        <v>131</v>
      </c>
      <c r="C34" s="19" t="s">
        <v>20</v>
      </c>
      <c r="D34" s="20">
        <v>15</v>
      </c>
      <c r="E34" s="66">
        <v>180884</v>
      </c>
      <c r="F34" s="17">
        <f t="shared" si="0"/>
        <v>2713260</v>
      </c>
      <c r="H34" s="94">
        <v>67380</v>
      </c>
      <c r="I34" s="95">
        <f>+H34*1.1</f>
        <v>74118</v>
      </c>
      <c r="J34" s="66">
        <f t="shared" si="2"/>
        <v>1111770</v>
      </c>
      <c r="K34" s="31">
        <f t="shared" si="3"/>
        <v>1601490</v>
      </c>
      <c r="L34" s="19" t="str">
        <f t="shared" si="4"/>
        <v>MAYOR</v>
      </c>
    </row>
    <row r="35" spans="1:12" ht="30" customHeight="1" x14ac:dyDescent="0.25">
      <c r="A35" s="19">
        <v>27</v>
      </c>
      <c r="B35" s="70" t="s">
        <v>148</v>
      </c>
      <c r="C35" s="19" t="s">
        <v>8</v>
      </c>
      <c r="D35" s="20">
        <v>2</v>
      </c>
      <c r="E35" s="66">
        <v>158533</v>
      </c>
      <c r="F35" s="17">
        <f t="shared" si="0"/>
        <v>317066</v>
      </c>
      <c r="G35" s="17"/>
      <c r="H35" s="72">
        <f>+E35</f>
        <v>158533</v>
      </c>
      <c r="I35" s="72">
        <f>+H35</f>
        <v>158533</v>
      </c>
      <c r="J35" s="66">
        <f t="shared" si="2"/>
        <v>317066</v>
      </c>
      <c r="K35" s="31">
        <f t="shared" si="3"/>
        <v>0</v>
      </c>
      <c r="L35" s="19" t="str">
        <f t="shared" si="4"/>
        <v>MAYOR</v>
      </c>
    </row>
    <row r="36" spans="1:12" ht="30" customHeight="1" x14ac:dyDescent="0.25">
      <c r="A36" s="19">
        <v>28</v>
      </c>
      <c r="B36" s="70" t="s">
        <v>149</v>
      </c>
      <c r="C36" s="19" t="s">
        <v>8</v>
      </c>
      <c r="D36" s="20">
        <v>2</v>
      </c>
      <c r="E36" s="66">
        <v>198223</v>
      </c>
      <c r="F36" s="17">
        <f t="shared" si="0"/>
        <v>396446</v>
      </c>
      <c r="G36" s="17"/>
      <c r="H36" s="72">
        <f>+E36</f>
        <v>198223</v>
      </c>
      <c r="I36" s="72">
        <f>+H36</f>
        <v>198223</v>
      </c>
      <c r="J36" s="66">
        <f t="shared" si="2"/>
        <v>396446</v>
      </c>
      <c r="K36" s="31">
        <f t="shared" si="3"/>
        <v>0</v>
      </c>
      <c r="L36" s="19" t="str">
        <f t="shared" si="4"/>
        <v>MAYOR</v>
      </c>
    </row>
    <row r="37" spans="1:12" ht="21.75" customHeight="1" x14ac:dyDescent="0.25">
      <c r="A37" s="19">
        <v>29</v>
      </c>
      <c r="B37" s="70" t="s">
        <v>143</v>
      </c>
      <c r="C37" s="19" t="s">
        <v>8</v>
      </c>
      <c r="D37" s="20">
        <v>1</v>
      </c>
      <c r="E37" s="66">
        <v>450433</v>
      </c>
      <c r="F37" s="17">
        <f t="shared" si="0"/>
        <v>450433</v>
      </c>
      <c r="G37" s="17"/>
      <c r="H37" s="72">
        <f>+E37</f>
        <v>450433</v>
      </c>
      <c r="I37" s="72">
        <f>+H37</f>
        <v>450433</v>
      </c>
      <c r="J37" s="66">
        <f t="shared" si="2"/>
        <v>450433</v>
      </c>
      <c r="K37" s="31">
        <f t="shared" si="3"/>
        <v>0</v>
      </c>
      <c r="L37" s="19" t="str">
        <f t="shared" si="4"/>
        <v>MAYOR</v>
      </c>
    </row>
    <row r="38" spans="1:12" ht="20.25" customHeight="1" x14ac:dyDescent="0.25">
      <c r="A38" s="189" t="s">
        <v>150</v>
      </c>
      <c r="B38" s="190"/>
      <c r="C38" s="190"/>
      <c r="D38" s="190"/>
      <c r="E38" s="190"/>
      <c r="F38" s="96"/>
      <c r="G38" s="96"/>
      <c r="H38" s="91"/>
      <c r="I38" s="91"/>
      <c r="J38" s="66">
        <f t="shared" si="2"/>
        <v>0</v>
      </c>
      <c r="K38" s="92">
        <f t="shared" si="3"/>
        <v>0</v>
      </c>
      <c r="L38" s="93" t="str">
        <f t="shared" si="4"/>
        <v>IGUAL</v>
      </c>
    </row>
    <row r="39" spans="1:12" ht="22.5" customHeight="1" x14ac:dyDescent="0.25">
      <c r="A39" s="19">
        <v>30</v>
      </c>
      <c r="B39" s="70" t="s">
        <v>120</v>
      </c>
      <c r="C39" s="19" t="s">
        <v>20</v>
      </c>
      <c r="D39" s="20">
        <v>40</v>
      </c>
      <c r="E39" s="66">
        <v>28905</v>
      </c>
      <c r="F39" s="17">
        <f>+E39*D39</f>
        <v>1156200</v>
      </c>
      <c r="G39" s="17"/>
      <c r="H39" s="72">
        <f>+E39</f>
        <v>28905</v>
      </c>
      <c r="I39" s="72">
        <f>+H39</f>
        <v>28905</v>
      </c>
      <c r="J39" s="66">
        <f t="shared" si="2"/>
        <v>1156200</v>
      </c>
      <c r="K39" s="31">
        <f t="shared" si="3"/>
        <v>0</v>
      </c>
      <c r="L39" s="19" t="str">
        <f t="shared" si="4"/>
        <v>MAYOR</v>
      </c>
    </row>
    <row r="40" spans="1:12" ht="30" customHeight="1" x14ac:dyDescent="0.25">
      <c r="A40" s="19">
        <v>31</v>
      </c>
      <c r="B40" s="70" t="s">
        <v>151</v>
      </c>
      <c r="C40" s="19" t="s">
        <v>18</v>
      </c>
      <c r="D40" s="20">
        <v>16</v>
      </c>
      <c r="E40" s="66">
        <v>26026</v>
      </c>
      <c r="F40" s="17">
        <f>+E40*D40</f>
        <v>416416</v>
      </c>
      <c r="G40" s="17"/>
      <c r="H40" s="72">
        <f>+E40</f>
        <v>26026</v>
      </c>
      <c r="I40" s="72">
        <f>+H40</f>
        <v>26026</v>
      </c>
      <c r="J40" s="66">
        <f t="shared" si="2"/>
        <v>416416</v>
      </c>
      <c r="K40" s="31">
        <f t="shared" si="3"/>
        <v>0</v>
      </c>
      <c r="L40" s="19" t="str">
        <f t="shared" si="4"/>
        <v>MAYOR</v>
      </c>
    </row>
    <row r="41" spans="1:12" ht="30" customHeight="1" x14ac:dyDescent="0.25">
      <c r="A41" s="19">
        <v>32</v>
      </c>
      <c r="B41" s="70" t="s">
        <v>152</v>
      </c>
      <c r="C41" s="19" t="s">
        <v>25</v>
      </c>
      <c r="D41" s="20">
        <v>2.4</v>
      </c>
      <c r="E41" s="66">
        <v>615147</v>
      </c>
      <c r="F41" s="17">
        <f>+E41*D41</f>
        <v>1476352.8</v>
      </c>
      <c r="G41" s="17"/>
      <c r="H41" s="72">
        <f>+E41</f>
        <v>615147</v>
      </c>
      <c r="I41" s="72">
        <f>+H41</f>
        <v>615147</v>
      </c>
      <c r="J41" s="66">
        <f t="shared" si="2"/>
        <v>1476352.8</v>
      </c>
      <c r="K41" s="31">
        <f t="shared" si="3"/>
        <v>0</v>
      </c>
      <c r="L41" s="19" t="str">
        <f t="shared" si="4"/>
        <v>MAYOR</v>
      </c>
    </row>
    <row r="42" spans="1:12" ht="23.25" customHeight="1" x14ac:dyDescent="0.25">
      <c r="A42" s="19">
        <v>33</v>
      </c>
      <c r="B42" s="70" t="s">
        <v>153</v>
      </c>
      <c r="C42" s="19" t="s">
        <v>25</v>
      </c>
      <c r="D42" s="20">
        <v>0.21</v>
      </c>
      <c r="E42" s="66">
        <v>607916</v>
      </c>
      <c r="F42" s="17">
        <f>+E42*D42</f>
        <v>127662.36</v>
      </c>
      <c r="G42" s="17"/>
      <c r="H42" s="72">
        <f>+E42</f>
        <v>607916</v>
      </c>
      <c r="I42" s="72">
        <f>+H42</f>
        <v>607916</v>
      </c>
      <c r="J42" s="66">
        <f t="shared" si="2"/>
        <v>127662.36</v>
      </c>
      <c r="K42" s="31">
        <f t="shared" si="3"/>
        <v>0</v>
      </c>
      <c r="L42" s="19" t="str">
        <f t="shared" si="4"/>
        <v>MAYOR</v>
      </c>
    </row>
    <row r="43" spans="1:12" ht="19.5" customHeight="1" x14ac:dyDescent="0.25">
      <c r="A43" s="189" t="s">
        <v>154</v>
      </c>
      <c r="B43" s="190"/>
      <c r="C43" s="190"/>
      <c r="D43" s="190"/>
      <c r="E43" s="190"/>
      <c r="F43" s="96"/>
      <c r="G43" s="96"/>
      <c r="H43" s="91"/>
      <c r="I43" s="91"/>
      <c r="J43" s="66">
        <f t="shared" si="2"/>
        <v>0</v>
      </c>
      <c r="K43" s="92">
        <f t="shared" si="3"/>
        <v>0</v>
      </c>
      <c r="L43" s="93" t="str">
        <f t="shared" si="4"/>
        <v>IGUAL</v>
      </c>
    </row>
    <row r="44" spans="1:12" ht="30" customHeight="1" x14ac:dyDescent="0.25">
      <c r="A44" s="19">
        <v>34</v>
      </c>
      <c r="B44" s="70" t="s">
        <v>145</v>
      </c>
      <c r="C44" s="19" t="s">
        <v>18</v>
      </c>
      <c r="D44" s="20">
        <v>90</v>
      </c>
      <c r="E44" s="66">
        <v>3471</v>
      </c>
      <c r="F44" s="17">
        <f>+D44*E44</f>
        <v>312390</v>
      </c>
      <c r="G44" s="17"/>
      <c r="H44" s="72">
        <f t="shared" ref="H44:H49" si="7">+E44</f>
        <v>3471</v>
      </c>
      <c r="I44" s="72">
        <f t="shared" ref="I44:I49" si="8">+H44</f>
        <v>3471</v>
      </c>
      <c r="J44" s="66">
        <f t="shared" si="2"/>
        <v>312390</v>
      </c>
      <c r="K44" s="31">
        <f t="shared" si="3"/>
        <v>0</v>
      </c>
      <c r="L44" s="19" t="str">
        <f t="shared" si="4"/>
        <v>MAYOR</v>
      </c>
    </row>
    <row r="45" spans="1:12" ht="30" customHeight="1" x14ac:dyDescent="0.25">
      <c r="A45" s="19">
        <v>35</v>
      </c>
      <c r="B45" s="70" t="s">
        <v>155</v>
      </c>
      <c r="C45" s="19" t="s">
        <v>20</v>
      </c>
      <c r="D45" s="20">
        <v>20</v>
      </c>
      <c r="E45" s="66">
        <v>28905</v>
      </c>
      <c r="F45" s="17">
        <f t="shared" ref="F45:F53" si="9">+D45*E45</f>
        <v>578100</v>
      </c>
      <c r="G45" s="17"/>
      <c r="H45" s="72">
        <f t="shared" si="7"/>
        <v>28905</v>
      </c>
      <c r="I45" s="72">
        <f t="shared" si="8"/>
        <v>28905</v>
      </c>
      <c r="J45" s="66">
        <f t="shared" si="2"/>
        <v>578100</v>
      </c>
      <c r="K45" s="31">
        <f t="shared" si="3"/>
        <v>0</v>
      </c>
      <c r="L45" s="19" t="str">
        <f t="shared" si="4"/>
        <v>MAYOR</v>
      </c>
    </row>
    <row r="46" spans="1:12" ht="30" customHeight="1" x14ac:dyDescent="0.25">
      <c r="A46" s="19">
        <v>36</v>
      </c>
      <c r="B46" s="70" t="s">
        <v>156</v>
      </c>
      <c r="C46" s="19" t="s">
        <v>18</v>
      </c>
      <c r="D46" s="20">
        <v>42</v>
      </c>
      <c r="E46" s="66">
        <v>7174</v>
      </c>
      <c r="F46" s="17">
        <f t="shared" si="9"/>
        <v>301308</v>
      </c>
      <c r="G46" s="17"/>
      <c r="H46" s="72">
        <f t="shared" si="7"/>
        <v>7174</v>
      </c>
      <c r="I46" s="72">
        <f t="shared" si="8"/>
        <v>7174</v>
      </c>
      <c r="J46" s="66">
        <f t="shared" si="2"/>
        <v>301308</v>
      </c>
      <c r="K46" s="31">
        <f t="shared" si="3"/>
        <v>0</v>
      </c>
      <c r="L46" s="19" t="str">
        <f t="shared" si="4"/>
        <v>MAYOR</v>
      </c>
    </row>
    <row r="47" spans="1:12" ht="30" customHeight="1" x14ac:dyDescent="0.25">
      <c r="A47" s="19">
        <v>37</v>
      </c>
      <c r="B47" s="70" t="s">
        <v>127</v>
      </c>
      <c r="C47" s="19" t="s">
        <v>25</v>
      </c>
      <c r="D47" s="20">
        <v>3.2</v>
      </c>
      <c r="E47" s="66">
        <v>33000</v>
      </c>
      <c r="F47" s="17">
        <f t="shared" si="9"/>
        <v>105600</v>
      </c>
      <c r="G47" s="17"/>
      <c r="H47" s="72">
        <f t="shared" si="7"/>
        <v>33000</v>
      </c>
      <c r="I47" s="72">
        <f t="shared" si="8"/>
        <v>33000</v>
      </c>
      <c r="J47" s="66">
        <f t="shared" si="2"/>
        <v>105600</v>
      </c>
      <c r="K47" s="31">
        <f t="shared" si="3"/>
        <v>0</v>
      </c>
      <c r="L47" s="19" t="str">
        <f t="shared" si="4"/>
        <v>MAYOR</v>
      </c>
    </row>
    <row r="48" spans="1:12" ht="30" customHeight="1" x14ac:dyDescent="0.25">
      <c r="A48" s="19">
        <v>38</v>
      </c>
      <c r="B48" s="70" t="s">
        <v>157</v>
      </c>
      <c r="C48" s="19" t="s">
        <v>25</v>
      </c>
      <c r="D48" s="20">
        <v>1.5</v>
      </c>
      <c r="E48" s="66">
        <v>641179</v>
      </c>
      <c r="F48" s="17">
        <f t="shared" si="9"/>
        <v>961768.5</v>
      </c>
      <c r="G48" s="17"/>
      <c r="H48" s="72">
        <f t="shared" si="7"/>
        <v>641179</v>
      </c>
      <c r="I48" s="72">
        <f t="shared" si="8"/>
        <v>641179</v>
      </c>
      <c r="J48" s="66">
        <f t="shared" si="2"/>
        <v>961768.5</v>
      </c>
      <c r="K48" s="31">
        <f t="shared" si="3"/>
        <v>0</v>
      </c>
      <c r="L48" s="19" t="str">
        <f t="shared" si="4"/>
        <v>MAYOR</v>
      </c>
    </row>
    <row r="49" spans="1:12" ht="30" customHeight="1" x14ac:dyDescent="0.25">
      <c r="A49" s="19">
        <v>39</v>
      </c>
      <c r="B49" s="70" t="s">
        <v>158</v>
      </c>
      <c r="C49" s="19" t="s">
        <v>18</v>
      </c>
      <c r="D49" s="20">
        <v>33</v>
      </c>
      <c r="E49" s="66">
        <v>26694</v>
      </c>
      <c r="F49" s="17">
        <f t="shared" si="9"/>
        <v>880902</v>
      </c>
      <c r="G49" s="17"/>
      <c r="H49" s="72">
        <f t="shared" si="7"/>
        <v>26694</v>
      </c>
      <c r="I49" s="72">
        <f t="shared" si="8"/>
        <v>26694</v>
      </c>
      <c r="J49" s="66">
        <f t="shared" si="2"/>
        <v>880902</v>
      </c>
      <c r="K49" s="31">
        <f t="shared" si="3"/>
        <v>0</v>
      </c>
      <c r="L49" s="19" t="str">
        <f t="shared" si="4"/>
        <v>MAYOR</v>
      </c>
    </row>
    <row r="50" spans="1:12" ht="30" customHeight="1" x14ac:dyDescent="0.25">
      <c r="A50" s="19">
        <v>40</v>
      </c>
      <c r="B50" s="70" t="s">
        <v>131</v>
      </c>
      <c r="C50" s="19" t="s">
        <v>20</v>
      </c>
      <c r="D50" s="20">
        <v>12</v>
      </c>
      <c r="E50" s="66">
        <v>180884</v>
      </c>
      <c r="F50" s="17">
        <f t="shared" si="9"/>
        <v>2170608</v>
      </c>
      <c r="H50" s="94">
        <v>67380</v>
      </c>
      <c r="I50" s="95">
        <f>+H50*1.1</f>
        <v>74118</v>
      </c>
      <c r="J50" s="66">
        <f t="shared" si="2"/>
        <v>889416</v>
      </c>
      <c r="K50" s="31">
        <f t="shared" si="3"/>
        <v>1281192</v>
      </c>
      <c r="L50" s="19" t="str">
        <f t="shared" si="4"/>
        <v>MAYOR</v>
      </c>
    </row>
    <row r="51" spans="1:12" ht="30" customHeight="1" x14ac:dyDescent="0.25">
      <c r="A51" s="19">
        <v>41</v>
      </c>
      <c r="B51" s="70" t="s">
        <v>159</v>
      </c>
      <c r="C51" s="19" t="s">
        <v>20</v>
      </c>
      <c r="D51" s="20">
        <v>18</v>
      </c>
      <c r="E51" s="66">
        <v>141116</v>
      </c>
      <c r="F51" s="17">
        <f t="shared" si="9"/>
        <v>2540088</v>
      </c>
      <c r="H51" s="94">
        <v>43762</v>
      </c>
      <c r="I51" s="95">
        <f>+H51*1.1</f>
        <v>48138.200000000004</v>
      </c>
      <c r="J51" s="66">
        <f t="shared" si="2"/>
        <v>866487.60000000009</v>
      </c>
      <c r="K51" s="31">
        <f t="shared" si="3"/>
        <v>1673600.4</v>
      </c>
      <c r="L51" s="19" t="str">
        <f t="shared" si="4"/>
        <v>MAYOR</v>
      </c>
    </row>
    <row r="52" spans="1:12" ht="30" customHeight="1" x14ac:dyDescent="0.25">
      <c r="A52" s="19">
        <v>42</v>
      </c>
      <c r="B52" s="70" t="s">
        <v>160</v>
      </c>
      <c r="C52" s="19" t="s">
        <v>8</v>
      </c>
      <c r="D52" s="20">
        <v>60</v>
      </c>
      <c r="E52" s="66">
        <v>36768</v>
      </c>
      <c r="F52" s="17">
        <f t="shared" si="9"/>
        <v>2206080</v>
      </c>
      <c r="G52" s="17"/>
      <c r="H52" s="72">
        <f>+E52</f>
        <v>36768</v>
      </c>
      <c r="I52" s="72">
        <f>+H52</f>
        <v>36768</v>
      </c>
      <c r="J52" s="66">
        <f t="shared" si="2"/>
        <v>2206080</v>
      </c>
      <c r="K52" s="31">
        <f t="shared" si="3"/>
        <v>0</v>
      </c>
      <c r="L52" s="19" t="str">
        <f t="shared" si="4"/>
        <v>MAYOR</v>
      </c>
    </row>
    <row r="53" spans="1:12" ht="30" customHeight="1" x14ac:dyDescent="0.25">
      <c r="A53" s="19">
        <v>43</v>
      </c>
      <c r="B53" s="70" t="s">
        <v>143</v>
      </c>
      <c r="C53" s="19" t="s">
        <v>8</v>
      </c>
      <c r="D53" s="20">
        <v>1</v>
      </c>
      <c r="E53" s="66">
        <v>450433</v>
      </c>
      <c r="F53" s="17">
        <f t="shared" si="9"/>
        <v>450433</v>
      </c>
      <c r="G53" s="17"/>
      <c r="H53" s="72">
        <f>+E53</f>
        <v>450433</v>
      </c>
      <c r="I53" s="72">
        <f>+H53</f>
        <v>450433</v>
      </c>
      <c r="J53" s="66">
        <f t="shared" si="2"/>
        <v>450433</v>
      </c>
      <c r="K53" s="31">
        <f t="shared" si="3"/>
        <v>0</v>
      </c>
      <c r="L53" s="19" t="str">
        <f t="shared" si="4"/>
        <v>MAYOR</v>
      </c>
    </row>
    <row r="54" spans="1:12" x14ac:dyDescent="0.25">
      <c r="A54" s="142" t="s">
        <v>72</v>
      </c>
      <c r="B54" s="142"/>
      <c r="C54" s="142"/>
      <c r="D54" s="142"/>
      <c r="E54" s="142"/>
      <c r="F54" s="76">
        <f>+SUM(F4:F53)</f>
        <v>73543248.030000001</v>
      </c>
      <c r="G54" s="76"/>
      <c r="H54" s="76"/>
      <c r="I54" s="76"/>
      <c r="J54" s="76">
        <f>+SUM(J4:J53)</f>
        <v>67919305.629999995</v>
      </c>
      <c r="K54" s="101"/>
    </row>
    <row r="55" spans="1:12" x14ac:dyDescent="0.25">
      <c r="A55" s="177" t="s">
        <v>113</v>
      </c>
      <c r="B55" s="178"/>
      <c r="C55" s="178"/>
      <c r="D55" s="178"/>
      <c r="E55" s="179"/>
      <c r="F55" s="40">
        <f>+F54</f>
        <v>73543248.030000001</v>
      </c>
      <c r="G55" s="40"/>
      <c r="H55" s="40"/>
      <c r="I55" s="40"/>
      <c r="J55" s="40">
        <f>+J54</f>
        <v>67919305.629999995</v>
      </c>
      <c r="K55" s="101"/>
    </row>
    <row r="56" spans="1:12" x14ac:dyDescent="0.25">
      <c r="A56" s="180" t="s">
        <v>114</v>
      </c>
      <c r="B56" s="180"/>
      <c r="C56" s="180"/>
      <c r="D56" s="181"/>
      <c r="E56" s="77">
        <v>0.2</v>
      </c>
      <c r="F56" s="78">
        <f>F55*0.2</f>
        <v>14708649.606000001</v>
      </c>
      <c r="G56" s="78"/>
      <c r="H56" s="78"/>
      <c r="I56" s="78"/>
      <c r="J56" s="78">
        <f>J55*0.2</f>
        <v>13583861.126</v>
      </c>
      <c r="K56" s="101"/>
    </row>
    <row r="57" spans="1:12" x14ac:dyDescent="0.25">
      <c r="A57" s="180" t="s">
        <v>115</v>
      </c>
      <c r="B57" s="180"/>
      <c r="C57" s="180"/>
      <c r="D57" s="181"/>
      <c r="E57" s="79">
        <v>0.02</v>
      </c>
      <c r="F57" s="78">
        <f>F55*0.02</f>
        <v>1470864.9606000001</v>
      </c>
      <c r="G57" s="78"/>
      <c r="H57" s="78"/>
      <c r="I57" s="78"/>
      <c r="J57" s="78">
        <f>J55*0.02</f>
        <v>1358386.1125999999</v>
      </c>
      <c r="K57" s="101"/>
    </row>
    <row r="58" spans="1:12" x14ac:dyDescent="0.25">
      <c r="A58" s="180" t="s">
        <v>116</v>
      </c>
      <c r="B58" s="180"/>
      <c r="C58" s="180"/>
      <c r="D58" s="181"/>
      <c r="E58" s="77">
        <v>0.08</v>
      </c>
      <c r="F58" s="78">
        <f>F55*0.08</f>
        <v>5883459.8424000004</v>
      </c>
      <c r="G58" s="78"/>
      <c r="H58" s="78"/>
      <c r="I58" s="78"/>
      <c r="J58" s="78">
        <f>J55*0.08</f>
        <v>5433544.4503999995</v>
      </c>
      <c r="K58" s="101"/>
    </row>
    <row r="59" spans="1:12" x14ac:dyDescent="0.25">
      <c r="A59" s="180" t="s">
        <v>117</v>
      </c>
      <c r="B59" s="180"/>
      <c r="C59" s="180"/>
      <c r="D59" s="180"/>
      <c r="E59" s="180"/>
      <c r="F59" s="80">
        <f>SUM(F55:F58)</f>
        <v>95606222.43900001</v>
      </c>
      <c r="G59" s="80"/>
      <c r="H59" s="80"/>
      <c r="I59" s="80"/>
      <c r="J59" s="80">
        <f>SUM(J55:J58)</f>
        <v>88295097.318999991</v>
      </c>
      <c r="K59" s="101"/>
    </row>
    <row r="62" spans="1:12" ht="32.25" customHeight="1" x14ac:dyDescent="0.25">
      <c r="G62" s="136" t="s">
        <v>211</v>
      </c>
      <c r="H62" s="137">
        <f>+F59-J59</f>
        <v>7311125.1200000197</v>
      </c>
    </row>
    <row r="64" spans="1:12" ht="45" x14ac:dyDescent="0.25">
      <c r="B64" s="138" t="s">
        <v>212</v>
      </c>
      <c r="C64" s="135" t="s">
        <v>213</v>
      </c>
      <c r="D64" s="5" t="s">
        <v>14</v>
      </c>
      <c r="E64" s="5" t="s">
        <v>15</v>
      </c>
    </row>
    <row r="65" spans="2:5" ht="30" x14ac:dyDescent="0.25">
      <c r="B65" s="25" t="s">
        <v>131</v>
      </c>
      <c r="C65" s="133">
        <v>180884</v>
      </c>
      <c r="D65" s="133">
        <v>67380</v>
      </c>
      <c r="E65" s="133">
        <v>74118</v>
      </c>
    </row>
    <row r="66" spans="2:5" ht="30" x14ac:dyDescent="0.25">
      <c r="B66" s="70" t="s">
        <v>159</v>
      </c>
      <c r="C66" s="133">
        <v>141116</v>
      </c>
      <c r="D66" s="133">
        <v>43762</v>
      </c>
      <c r="E66" s="133">
        <v>48138.200000000004</v>
      </c>
    </row>
  </sheetData>
  <mergeCells count="18">
    <mergeCell ref="A59:E59"/>
    <mergeCell ref="A16:E16"/>
    <mergeCell ref="A18:E18"/>
    <mergeCell ref="A25:E25"/>
    <mergeCell ref="A29:E29"/>
    <mergeCell ref="A38:E38"/>
    <mergeCell ref="A43:E43"/>
    <mergeCell ref="A54:E54"/>
    <mergeCell ref="A55:E55"/>
    <mergeCell ref="A56:D56"/>
    <mergeCell ref="A57:D57"/>
    <mergeCell ref="A58:D58"/>
    <mergeCell ref="A9:E9"/>
    <mergeCell ref="A1:F1"/>
    <mergeCell ref="H1:J1"/>
    <mergeCell ref="K1:K2"/>
    <mergeCell ref="L1:L2"/>
    <mergeCell ref="A3:E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5F8EE-C33A-4CD2-9A6C-172057E11A09}">
  <sheetPr>
    <tabColor theme="9" tint="0.39997558519241921"/>
  </sheetPr>
  <dimension ref="A1:L65"/>
  <sheetViews>
    <sheetView showGridLines="0" topLeftCell="A46" zoomScale="80" zoomScaleNormal="80" workbookViewId="0">
      <selection activeCell="I45" sqref="I45"/>
    </sheetView>
  </sheetViews>
  <sheetFormatPr baseColWidth="10" defaultRowHeight="15" x14ac:dyDescent="0.25"/>
  <cols>
    <col min="1" max="1" width="5.5703125" customWidth="1"/>
    <col min="2" max="2" width="39.7109375" customWidth="1"/>
    <col min="3" max="3" width="8.140625" customWidth="1"/>
    <col min="4" max="4" width="9.5703125" customWidth="1"/>
    <col min="5" max="6" width="16.140625" customWidth="1"/>
    <col min="7" max="7" width="32.7109375" customWidth="1"/>
    <col min="8" max="8" width="15.85546875" customWidth="1"/>
    <col min="9" max="9" width="16.140625" customWidth="1"/>
    <col min="10" max="10" width="16.85546875" customWidth="1"/>
    <col min="11" max="11" width="14.42578125" customWidth="1"/>
  </cols>
  <sheetData>
    <row r="1" spans="1:12" x14ac:dyDescent="0.25">
      <c r="A1" s="141" t="s">
        <v>161</v>
      </c>
      <c r="B1" s="141"/>
      <c r="C1" s="141"/>
      <c r="D1" s="141"/>
      <c r="E1" s="141"/>
      <c r="F1" s="141"/>
      <c r="G1" s="191" t="s">
        <v>5</v>
      </c>
      <c r="H1" s="192"/>
      <c r="I1" s="192"/>
      <c r="J1" s="193"/>
      <c r="K1" s="142" t="s">
        <v>6</v>
      </c>
      <c r="L1" s="142" t="s">
        <v>7</v>
      </c>
    </row>
    <row r="2" spans="1:12" ht="40.5" customHeight="1" x14ac:dyDescent="0.25">
      <c r="A2" s="5" t="s">
        <v>0</v>
      </c>
      <c r="B2" s="5" t="s">
        <v>1</v>
      </c>
      <c r="C2" s="3" t="s">
        <v>8</v>
      </c>
      <c r="D2" s="3" t="s">
        <v>9</v>
      </c>
      <c r="E2" s="3" t="s">
        <v>10</v>
      </c>
      <c r="F2" s="3" t="s">
        <v>11</v>
      </c>
      <c r="G2" s="3" t="s">
        <v>83</v>
      </c>
      <c r="H2" s="5" t="s">
        <v>14</v>
      </c>
      <c r="I2" s="5" t="s">
        <v>15</v>
      </c>
      <c r="J2" s="3" t="s">
        <v>16</v>
      </c>
      <c r="K2" s="142"/>
      <c r="L2" s="142"/>
    </row>
    <row r="3" spans="1:12" ht="19.5" customHeight="1" x14ac:dyDescent="0.25">
      <c r="A3" s="168" t="s">
        <v>84</v>
      </c>
      <c r="B3" s="169"/>
      <c r="C3" s="169"/>
      <c r="D3" s="169"/>
      <c r="E3" s="169"/>
      <c r="F3" s="170"/>
      <c r="G3" s="102"/>
      <c r="H3" s="88"/>
      <c r="I3" s="88"/>
      <c r="J3" s="88"/>
      <c r="K3" s="88"/>
      <c r="L3" s="89">
        <v>1.1000000000000001</v>
      </c>
    </row>
    <row r="4" spans="1:12" ht="40.5" customHeight="1" x14ac:dyDescent="0.25">
      <c r="A4" s="5">
        <v>1</v>
      </c>
      <c r="B4" s="25" t="s">
        <v>162</v>
      </c>
      <c r="C4" s="5" t="s">
        <v>8</v>
      </c>
      <c r="D4" s="103">
        <v>16</v>
      </c>
      <c r="E4" s="24">
        <v>97311</v>
      </c>
      <c r="F4" s="64">
        <f>+D4*E4</f>
        <v>1556976</v>
      </c>
      <c r="G4" s="64">
        <f>+D4</f>
        <v>16</v>
      </c>
      <c r="H4" s="21">
        <f>+E4</f>
        <v>97311</v>
      </c>
      <c r="I4" s="104">
        <f>+H4</f>
        <v>97311</v>
      </c>
      <c r="J4" s="21">
        <f>+I4*D4</f>
        <v>1556976</v>
      </c>
      <c r="K4" s="31">
        <f>+F4-J4</f>
        <v>0</v>
      </c>
      <c r="L4" s="19" t="str">
        <f>IF(C4=J4,"IGUAL",IF(C4&gt;J4,"MAYOR",IF(C4&lt;J4,"MENOR")))</f>
        <v>MAYOR</v>
      </c>
    </row>
    <row r="5" spans="1:12" ht="37.5" customHeight="1" x14ac:dyDescent="0.25">
      <c r="A5" s="5">
        <v>2</v>
      </c>
      <c r="B5" s="25" t="s">
        <v>163</v>
      </c>
      <c r="C5" s="5" t="s">
        <v>8</v>
      </c>
      <c r="D5" s="103">
        <v>10</v>
      </c>
      <c r="E5" s="24">
        <v>537500</v>
      </c>
      <c r="F5" s="64">
        <f t="shared" ref="F5:F14" si="0">+D5*E5</f>
        <v>5375000</v>
      </c>
      <c r="G5" s="64">
        <f t="shared" ref="G5:H46" si="1">+D5</f>
        <v>10</v>
      </c>
      <c r="H5" s="21">
        <f t="shared" si="1"/>
        <v>537500</v>
      </c>
      <c r="I5" s="104">
        <f t="shared" ref="I5:I14" si="2">+H5</f>
        <v>537500</v>
      </c>
      <c r="J5" s="21">
        <f t="shared" ref="J5:J46" si="3">+I5*D5</f>
        <v>5375000</v>
      </c>
      <c r="K5" s="31">
        <f t="shared" ref="K5:K46" si="4">+F5-J5</f>
        <v>0</v>
      </c>
      <c r="L5" s="19" t="str">
        <f>IF(C5=J5,"IGUAL",IF(C5&gt;J5,"MAYOR",IF(C5&lt;J5,"MENOR")))</f>
        <v>MAYOR</v>
      </c>
    </row>
    <row r="6" spans="1:12" ht="25.5" customHeight="1" x14ac:dyDescent="0.25">
      <c r="A6" s="5">
        <v>3</v>
      </c>
      <c r="B6" s="25" t="s">
        <v>164</v>
      </c>
      <c r="C6" s="5" t="s">
        <v>8</v>
      </c>
      <c r="D6" s="103">
        <v>10</v>
      </c>
      <c r="E6" s="24">
        <v>109158</v>
      </c>
      <c r="F6" s="64">
        <f t="shared" si="0"/>
        <v>1091580</v>
      </c>
      <c r="G6" s="64">
        <f t="shared" si="1"/>
        <v>10</v>
      </c>
      <c r="H6" s="21">
        <f t="shared" si="1"/>
        <v>109158</v>
      </c>
      <c r="I6" s="104">
        <f t="shared" si="2"/>
        <v>109158</v>
      </c>
      <c r="J6" s="21">
        <f t="shared" si="3"/>
        <v>1091580</v>
      </c>
      <c r="K6" s="31">
        <f t="shared" si="4"/>
        <v>0</v>
      </c>
      <c r="L6" s="19" t="str">
        <f>IF(C6=J6,"IGUAL",IF(C6&gt;J6,"MAYOR",IF(C6&lt;J6,"MENOR")))</f>
        <v>MAYOR</v>
      </c>
    </row>
    <row r="7" spans="1:12" ht="26.25" customHeight="1" x14ac:dyDescent="0.25">
      <c r="A7" s="5">
        <v>4</v>
      </c>
      <c r="B7" s="25" t="s">
        <v>165</v>
      </c>
      <c r="C7" s="5" t="s">
        <v>8</v>
      </c>
      <c r="D7" s="103">
        <v>10</v>
      </c>
      <c r="E7" s="24">
        <v>137665</v>
      </c>
      <c r="F7" s="64">
        <f t="shared" si="0"/>
        <v>1376650</v>
      </c>
      <c r="G7" s="64">
        <f t="shared" si="1"/>
        <v>10</v>
      </c>
      <c r="H7" s="21">
        <f t="shared" si="1"/>
        <v>137665</v>
      </c>
      <c r="I7" s="104">
        <f t="shared" si="2"/>
        <v>137665</v>
      </c>
      <c r="J7" s="21">
        <f t="shared" si="3"/>
        <v>1376650</v>
      </c>
      <c r="K7" s="31">
        <f t="shared" si="4"/>
        <v>0</v>
      </c>
      <c r="L7" s="19" t="str">
        <f>IF(C7=J7,"IGUAL",IF(C7&gt;J7,"MAYOR",IF(C7&lt;J7,"MENOR")))</f>
        <v>MAYOR</v>
      </c>
    </row>
    <row r="8" spans="1:12" ht="48" customHeight="1" x14ac:dyDescent="0.25">
      <c r="A8" s="5">
        <v>5</v>
      </c>
      <c r="B8" s="25" t="s">
        <v>166</v>
      </c>
      <c r="C8" s="5" t="s">
        <v>20</v>
      </c>
      <c r="D8" s="103">
        <v>450</v>
      </c>
      <c r="E8" s="24">
        <v>14212</v>
      </c>
      <c r="F8" s="64">
        <f t="shared" si="0"/>
        <v>6395400</v>
      </c>
      <c r="G8" s="64">
        <f t="shared" si="1"/>
        <v>450</v>
      </c>
      <c r="H8" s="21">
        <f t="shared" si="1"/>
        <v>14212</v>
      </c>
      <c r="I8" s="104">
        <f t="shared" si="2"/>
        <v>14212</v>
      </c>
      <c r="J8" s="21">
        <f t="shared" si="3"/>
        <v>6395400</v>
      </c>
      <c r="K8" s="31">
        <f t="shared" si="4"/>
        <v>0</v>
      </c>
      <c r="L8" s="19" t="str">
        <f>IF(C8=J8,"IGUAL",IF(C8&gt;J8,"MAYOR",IF(C8&lt;J8,"MENOR")))</f>
        <v>MAYOR</v>
      </c>
    </row>
    <row r="9" spans="1:12" ht="48.75" customHeight="1" x14ac:dyDescent="0.25">
      <c r="A9" s="5">
        <v>6</v>
      </c>
      <c r="B9" s="25" t="s">
        <v>167</v>
      </c>
      <c r="C9" s="5" t="s">
        <v>8</v>
      </c>
      <c r="D9" s="103">
        <v>7</v>
      </c>
      <c r="E9" s="24">
        <v>112221</v>
      </c>
      <c r="F9" s="64">
        <f t="shared" si="0"/>
        <v>785547</v>
      </c>
      <c r="G9" s="64">
        <f t="shared" si="1"/>
        <v>7</v>
      </c>
      <c r="H9" s="21">
        <f t="shared" si="1"/>
        <v>112221</v>
      </c>
      <c r="I9" s="104">
        <f t="shared" si="2"/>
        <v>112221</v>
      </c>
      <c r="J9" s="21">
        <f t="shared" si="3"/>
        <v>785547</v>
      </c>
      <c r="K9" s="31">
        <f t="shared" si="4"/>
        <v>0</v>
      </c>
      <c r="L9" s="19" t="str">
        <f t="shared" ref="L9:L46" si="5">IF(C9=J9,"IGUAL",IF(C9&gt;J9,"MAYOR",IF(C9&lt;J9,"MENOR")))</f>
        <v>MAYOR</v>
      </c>
    </row>
    <row r="10" spans="1:12" ht="30.75" customHeight="1" x14ac:dyDescent="0.25">
      <c r="A10" s="5">
        <v>7</v>
      </c>
      <c r="B10" s="25" t="s">
        <v>168</v>
      </c>
      <c r="C10" s="5" t="s">
        <v>8</v>
      </c>
      <c r="D10" s="103">
        <v>20</v>
      </c>
      <c r="E10" s="24">
        <v>112262</v>
      </c>
      <c r="F10" s="64">
        <f t="shared" si="0"/>
        <v>2245240</v>
      </c>
      <c r="G10" s="64">
        <f t="shared" si="1"/>
        <v>20</v>
      </c>
      <c r="H10" s="21">
        <f t="shared" si="1"/>
        <v>112262</v>
      </c>
      <c r="I10" s="104">
        <f t="shared" si="2"/>
        <v>112262</v>
      </c>
      <c r="J10" s="21">
        <f t="shared" si="3"/>
        <v>2245240</v>
      </c>
      <c r="K10" s="31">
        <f t="shared" si="4"/>
        <v>0</v>
      </c>
      <c r="L10" s="19" t="str">
        <f t="shared" si="5"/>
        <v>MAYOR</v>
      </c>
    </row>
    <row r="11" spans="1:12" ht="21" customHeight="1" x14ac:dyDescent="0.25">
      <c r="A11" s="5">
        <v>8</v>
      </c>
      <c r="B11" s="25" t="s">
        <v>169</v>
      </c>
      <c r="C11" s="5" t="s">
        <v>8</v>
      </c>
      <c r="D11" s="103">
        <v>20</v>
      </c>
      <c r="E11" s="24">
        <v>121408</v>
      </c>
      <c r="F11" s="64">
        <f t="shared" si="0"/>
        <v>2428160</v>
      </c>
      <c r="G11" s="64">
        <f t="shared" si="1"/>
        <v>20</v>
      </c>
      <c r="H11" s="21">
        <f t="shared" si="1"/>
        <v>121408</v>
      </c>
      <c r="I11" s="104">
        <f t="shared" si="2"/>
        <v>121408</v>
      </c>
      <c r="J11" s="21">
        <f t="shared" si="3"/>
        <v>2428160</v>
      </c>
      <c r="K11" s="31">
        <f t="shared" si="4"/>
        <v>0</v>
      </c>
      <c r="L11" s="19" t="str">
        <f t="shared" si="5"/>
        <v>MAYOR</v>
      </c>
    </row>
    <row r="12" spans="1:12" ht="36.75" customHeight="1" x14ac:dyDescent="0.25">
      <c r="A12" s="5">
        <v>9</v>
      </c>
      <c r="B12" s="25" t="s">
        <v>170</v>
      </c>
      <c r="C12" s="5" t="s">
        <v>8</v>
      </c>
      <c r="D12" s="103">
        <v>2</v>
      </c>
      <c r="E12" s="24">
        <v>1205096</v>
      </c>
      <c r="F12" s="64">
        <f t="shared" si="0"/>
        <v>2410192</v>
      </c>
      <c r="G12" s="64">
        <f t="shared" si="1"/>
        <v>2</v>
      </c>
      <c r="H12" s="21">
        <f t="shared" si="1"/>
        <v>1205096</v>
      </c>
      <c r="I12" s="104">
        <f t="shared" si="2"/>
        <v>1205096</v>
      </c>
      <c r="J12" s="21">
        <f t="shared" si="3"/>
        <v>2410192</v>
      </c>
      <c r="K12" s="31">
        <f t="shared" si="4"/>
        <v>0</v>
      </c>
      <c r="L12" s="19" t="str">
        <f t="shared" si="5"/>
        <v>MAYOR</v>
      </c>
    </row>
    <row r="13" spans="1:12" ht="27" customHeight="1" x14ac:dyDescent="0.25">
      <c r="A13" s="5">
        <v>10</v>
      </c>
      <c r="B13" s="25" t="s">
        <v>171</v>
      </c>
      <c r="C13" s="5" t="s">
        <v>8</v>
      </c>
      <c r="D13" s="103">
        <v>6</v>
      </c>
      <c r="E13" s="24">
        <v>196378</v>
      </c>
      <c r="F13" s="64">
        <f t="shared" si="0"/>
        <v>1178268</v>
      </c>
      <c r="G13" s="64">
        <f t="shared" si="1"/>
        <v>6</v>
      </c>
      <c r="H13" s="21">
        <f t="shared" si="1"/>
        <v>196378</v>
      </c>
      <c r="I13" s="104">
        <f t="shared" si="2"/>
        <v>196378</v>
      </c>
      <c r="J13" s="21">
        <f t="shared" si="3"/>
        <v>1178268</v>
      </c>
      <c r="K13" s="31">
        <f t="shared" si="4"/>
        <v>0</v>
      </c>
      <c r="L13" s="19" t="str">
        <f t="shared" si="5"/>
        <v>MAYOR</v>
      </c>
    </row>
    <row r="14" spans="1:12" ht="34.5" customHeight="1" x14ac:dyDescent="0.25">
      <c r="A14" s="5">
        <v>11</v>
      </c>
      <c r="B14" s="25" t="s">
        <v>172</v>
      </c>
      <c r="C14" s="5" t="s">
        <v>20</v>
      </c>
      <c r="D14" s="103">
        <v>130</v>
      </c>
      <c r="E14" s="24">
        <v>11540</v>
      </c>
      <c r="F14" s="64">
        <f t="shared" si="0"/>
        <v>1500200</v>
      </c>
      <c r="G14" s="64">
        <f t="shared" si="1"/>
        <v>130</v>
      </c>
      <c r="H14" s="21">
        <f t="shared" si="1"/>
        <v>11540</v>
      </c>
      <c r="I14" s="104">
        <f t="shared" si="2"/>
        <v>11540</v>
      </c>
      <c r="J14" s="21">
        <f t="shared" si="3"/>
        <v>1500200</v>
      </c>
      <c r="K14" s="31">
        <f t="shared" si="4"/>
        <v>0</v>
      </c>
      <c r="L14" s="19" t="str">
        <f t="shared" si="5"/>
        <v>MAYOR</v>
      </c>
    </row>
    <row r="15" spans="1:12" x14ac:dyDescent="0.25">
      <c r="A15" s="168" t="s">
        <v>173</v>
      </c>
      <c r="B15" s="169"/>
      <c r="C15" s="169"/>
      <c r="D15" s="169"/>
      <c r="E15" s="169"/>
      <c r="F15" s="170"/>
      <c r="G15" s="105"/>
      <c r="H15" s="106"/>
      <c r="I15" s="107"/>
      <c r="J15" s="106"/>
      <c r="K15" s="92"/>
      <c r="L15" s="93"/>
    </row>
    <row r="16" spans="1:12" ht="39.75" customHeight="1" x14ac:dyDescent="0.25">
      <c r="A16" s="5">
        <v>12</v>
      </c>
      <c r="B16" s="25" t="s">
        <v>174</v>
      </c>
      <c r="C16" s="5" t="s">
        <v>18</v>
      </c>
      <c r="D16" s="103">
        <v>25.37</v>
      </c>
      <c r="E16" s="24">
        <v>74858</v>
      </c>
      <c r="F16" s="64">
        <f>+D16*E16</f>
        <v>1899147.46</v>
      </c>
      <c r="G16" s="64">
        <f t="shared" si="1"/>
        <v>25.37</v>
      </c>
      <c r="H16" s="21">
        <f>+E16</f>
        <v>74858</v>
      </c>
      <c r="I16" s="108">
        <f>+H16</f>
        <v>74858</v>
      </c>
      <c r="J16" s="21">
        <f t="shared" si="3"/>
        <v>1899147.46</v>
      </c>
      <c r="K16" s="31">
        <f t="shared" si="4"/>
        <v>0</v>
      </c>
      <c r="L16" s="19" t="str">
        <f t="shared" si="5"/>
        <v>MAYOR</v>
      </c>
    </row>
    <row r="17" spans="1:12" ht="22.5" customHeight="1" x14ac:dyDescent="0.25">
      <c r="A17" s="5">
        <v>13</v>
      </c>
      <c r="B17" s="25" t="s">
        <v>175</v>
      </c>
      <c r="C17" s="5" t="s">
        <v>8</v>
      </c>
      <c r="D17" s="103">
        <v>1</v>
      </c>
      <c r="E17" s="24">
        <v>2615</v>
      </c>
      <c r="F17" s="64">
        <f>+D17*E17</f>
        <v>2615</v>
      </c>
      <c r="G17" s="64">
        <f t="shared" si="1"/>
        <v>1</v>
      </c>
      <c r="H17" s="21">
        <f>+E17</f>
        <v>2615</v>
      </c>
      <c r="I17" s="108">
        <f>+H17</f>
        <v>2615</v>
      </c>
      <c r="J17" s="21">
        <f t="shared" si="3"/>
        <v>2615</v>
      </c>
      <c r="K17" s="31">
        <f t="shared" si="4"/>
        <v>0</v>
      </c>
      <c r="L17" s="19" t="str">
        <f t="shared" si="5"/>
        <v>MAYOR</v>
      </c>
    </row>
    <row r="18" spans="1:12" ht="27.75" customHeight="1" x14ac:dyDescent="0.25">
      <c r="A18" s="19">
        <v>14</v>
      </c>
      <c r="B18" s="109" t="s">
        <v>176</v>
      </c>
      <c r="C18" s="19" t="s">
        <v>18</v>
      </c>
      <c r="D18" s="20">
        <v>92.14</v>
      </c>
      <c r="E18" s="22">
        <v>9463</v>
      </c>
      <c r="F18" s="64">
        <f>+D18*E18</f>
        <v>871920.82</v>
      </c>
      <c r="G18" s="64">
        <f t="shared" si="1"/>
        <v>92.14</v>
      </c>
      <c r="H18" s="21">
        <f>+E18</f>
        <v>9463</v>
      </c>
      <c r="I18" s="108">
        <f>+H18</f>
        <v>9463</v>
      </c>
      <c r="J18" s="21">
        <f t="shared" si="3"/>
        <v>871920.82</v>
      </c>
      <c r="K18" s="31">
        <f t="shared" si="4"/>
        <v>0</v>
      </c>
      <c r="L18" s="19" t="str">
        <f t="shared" si="5"/>
        <v>MAYOR</v>
      </c>
    </row>
    <row r="19" spans="1:12" ht="29.25" customHeight="1" x14ac:dyDescent="0.25">
      <c r="A19" s="19">
        <v>15</v>
      </c>
      <c r="B19" s="109" t="s">
        <v>177</v>
      </c>
      <c r="C19" s="19" t="s">
        <v>18</v>
      </c>
      <c r="D19" s="20">
        <v>21.47</v>
      </c>
      <c r="E19" s="22">
        <v>62403</v>
      </c>
      <c r="F19" s="64">
        <f>+D19*E19</f>
        <v>1339792.4099999999</v>
      </c>
      <c r="G19" s="64">
        <f t="shared" si="1"/>
        <v>21.47</v>
      </c>
      <c r="H19" s="21">
        <f>+E19</f>
        <v>62403</v>
      </c>
      <c r="I19" s="108">
        <f>+H19</f>
        <v>62403</v>
      </c>
      <c r="J19" s="21">
        <f t="shared" si="3"/>
        <v>1339792.4099999999</v>
      </c>
      <c r="K19" s="31">
        <f t="shared" si="4"/>
        <v>0</v>
      </c>
      <c r="L19" s="19" t="str">
        <f t="shared" si="5"/>
        <v>MAYOR</v>
      </c>
    </row>
    <row r="20" spans="1:12" x14ac:dyDescent="0.25">
      <c r="A20" s="88"/>
      <c r="B20" s="88"/>
      <c r="C20" s="88"/>
      <c r="D20" s="88"/>
      <c r="E20" s="88"/>
      <c r="F20" s="110"/>
      <c r="G20" s="105"/>
      <c r="H20" s="106"/>
      <c r="I20" s="107"/>
      <c r="J20" s="106"/>
      <c r="K20" s="92"/>
      <c r="L20" s="93"/>
    </row>
    <row r="21" spans="1:12" ht="18.75" customHeight="1" x14ac:dyDescent="0.25">
      <c r="A21" s="3">
        <v>16</v>
      </c>
      <c r="B21" s="25" t="s">
        <v>178</v>
      </c>
      <c r="C21" s="25" t="s">
        <v>18</v>
      </c>
      <c r="D21" s="103">
        <v>17.100000000000001</v>
      </c>
      <c r="E21" s="24">
        <v>1996</v>
      </c>
      <c r="F21" s="63">
        <f>+E21*D21</f>
        <v>34131.600000000006</v>
      </c>
      <c r="G21" s="64">
        <f t="shared" si="1"/>
        <v>17.100000000000001</v>
      </c>
      <c r="H21" s="21">
        <f>+E21</f>
        <v>1996</v>
      </c>
      <c r="I21" s="108">
        <f>+H21</f>
        <v>1996</v>
      </c>
      <c r="J21" s="21">
        <f t="shared" si="3"/>
        <v>34131.600000000006</v>
      </c>
      <c r="K21" s="31">
        <f t="shared" si="4"/>
        <v>0</v>
      </c>
      <c r="L21" s="19" t="str">
        <f t="shared" si="5"/>
        <v>MAYOR</v>
      </c>
    </row>
    <row r="22" spans="1:12" ht="27" customHeight="1" x14ac:dyDescent="0.25">
      <c r="A22" s="19">
        <v>17</v>
      </c>
      <c r="B22" s="109" t="s">
        <v>179</v>
      </c>
      <c r="C22" s="19" t="s">
        <v>18</v>
      </c>
      <c r="D22" s="20">
        <v>3.6</v>
      </c>
      <c r="E22" s="21">
        <v>28833</v>
      </c>
      <c r="F22" s="63">
        <f t="shared" ref="F22:F31" si="6">+E22*D22</f>
        <v>103798.8</v>
      </c>
      <c r="G22" s="64">
        <f t="shared" si="1"/>
        <v>3.6</v>
      </c>
      <c r="H22" s="111">
        <v>21225</v>
      </c>
      <c r="I22" s="108">
        <f>+H22*L3</f>
        <v>23347.500000000004</v>
      </c>
      <c r="J22" s="21">
        <f t="shared" si="3"/>
        <v>84051.000000000015</v>
      </c>
      <c r="K22" s="31">
        <f t="shared" si="4"/>
        <v>19747.799999999988</v>
      </c>
      <c r="L22" s="19" t="str">
        <f t="shared" si="5"/>
        <v>MAYOR</v>
      </c>
    </row>
    <row r="23" spans="1:12" ht="16.5" customHeight="1" x14ac:dyDescent="0.25">
      <c r="A23" s="19">
        <v>18</v>
      </c>
      <c r="B23" s="109" t="s">
        <v>180</v>
      </c>
      <c r="C23" s="19" t="s">
        <v>25</v>
      </c>
      <c r="D23" s="20">
        <v>0.45</v>
      </c>
      <c r="E23" s="26">
        <v>9234</v>
      </c>
      <c r="F23" s="63">
        <f t="shared" si="6"/>
        <v>4155.3</v>
      </c>
      <c r="G23" s="64">
        <f t="shared" si="1"/>
        <v>0.45</v>
      </c>
      <c r="H23" s="21">
        <f>+E23</f>
        <v>9234</v>
      </c>
      <c r="I23" s="108">
        <f>+H23</f>
        <v>9234</v>
      </c>
      <c r="J23" s="21">
        <f t="shared" si="3"/>
        <v>4155.3</v>
      </c>
      <c r="K23" s="31">
        <f t="shared" si="4"/>
        <v>0</v>
      </c>
      <c r="L23" s="19" t="str">
        <f t="shared" si="5"/>
        <v>MAYOR</v>
      </c>
    </row>
    <row r="24" spans="1:12" ht="30" customHeight="1" x14ac:dyDescent="0.25">
      <c r="A24" s="3">
        <v>19</v>
      </c>
      <c r="B24" s="109" t="s">
        <v>181</v>
      </c>
      <c r="C24" s="19" t="s">
        <v>18</v>
      </c>
      <c r="D24" s="20">
        <v>3.6</v>
      </c>
      <c r="E24" s="21">
        <v>89143</v>
      </c>
      <c r="F24" s="63">
        <f t="shared" si="6"/>
        <v>320914.8</v>
      </c>
      <c r="G24" s="64">
        <f t="shared" si="1"/>
        <v>3.6</v>
      </c>
      <c r="H24" s="21">
        <f>+E24</f>
        <v>89143</v>
      </c>
      <c r="I24" s="108">
        <f t="shared" ref="I24:I29" si="7">+H24</f>
        <v>89143</v>
      </c>
      <c r="J24" s="21">
        <f t="shared" si="3"/>
        <v>320914.8</v>
      </c>
      <c r="K24" s="31">
        <f t="shared" si="4"/>
        <v>0</v>
      </c>
      <c r="L24" s="19" t="str">
        <f t="shared" si="5"/>
        <v>MAYOR</v>
      </c>
    </row>
    <row r="25" spans="1:12" ht="15.75" customHeight="1" x14ac:dyDescent="0.25">
      <c r="A25" s="19">
        <v>20</v>
      </c>
      <c r="B25" s="109" t="s">
        <v>34</v>
      </c>
      <c r="C25" s="19" t="s">
        <v>35</v>
      </c>
      <c r="D25" s="20">
        <v>57.95</v>
      </c>
      <c r="E25" s="21">
        <v>6131</v>
      </c>
      <c r="F25" s="63">
        <f t="shared" si="6"/>
        <v>355291.45</v>
      </c>
      <c r="G25" s="64">
        <f t="shared" si="1"/>
        <v>57.95</v>
      </c>
      <c r="H25" s="21">
        <f>+E25</f>
        <v>6131</v>
      </c>
      <c r="I25" s="108">
        <f t="shared" si="7"/>
        <v>6131</v>
      </c>
      <c r="J25" s="21">
        <f t="shared" si="3"/>
        <v>355291.45</v>
      </c>
      <c r="K25" s="31">
        <f t="shared" si="4"/>
        <v>0</v>
      </c>
      <c r="L25" s="19" t="str">
        <f t="shared" si="5"/>
        <v>MAYOR</v>
      </c>
    </row>
    <row r="26" spans="1:12" ht="24.75" customHeight="1" x14ac:dyDescent="0.25">
      <c r="A26" s="19">
        <v>21</v>
      </c>
      <c r="B26" s="109" t="s">
        <v>176</v>
      </c>
      <c r="C26" s="19" t="s">
        <v>18</v>
      </c>
      <c r="D26" s="20">
        <v>54.8</v>
      </c>
      <c r="E26" s="21">
        <v>9463</v>
      </c>
      <c r="F26" s="63">
        <f t="shared" si="6"/>
        <v>518572.39999999997</v>
      </c>
      <c r="G26" s="64">
        <f t="shared" si="1"/>
        <v>54.8</v>
      </c>
      <c r="H26" s="21">
        <f>+E26</f>
        <v>9463</v>
      </c>
      <c r="I26" s="108">
        <f t="shared" si="7"/>
        <v>9463</v>
      </c>
      <c r="J26" s="21">
        <f t="shared" si="3"/>
        <v>518572.39999999997</v>
      </c>
      <c r="K26" s="31">
        <f t="shared" si="4"/>
        <v>0</v>
      </c>
      <c r="L26" s="19" t="str">
        <f t="shared" si="5"/>
        <v>MAYOR</v>
      </c>
    </row>
    <row r="27" spans="1:12" ht="30" customHeight="1" x14ac:dyDescent="0.25">
      <c r="A27" s="3">
        <v>22</v>
      </c>
      <c r="B27" s="109" t="s">
        <v>182</v>
      </c>
      <c r="C27" s="19" t="s">
        <v>18</v>
      </c>
      <c r="D27" s="20">
        <v>182.02</v>
      </c>
      <c r="E27" s="21">
        <v>49891</v>
      </c>
      <c r="F27" s="63">
        <f t="shared" si="6"/>
        <v>9081159.8200000003</v>
      </c>
      <c r="G27" s="64">
        <f t="shared" si="1"/>
        <v>182.02</v>
      </c>
      <c r="H27" s="21">
        <f>+E27</f>
        <v>49891</v>
      </c>
      <c r="I27" s="108">
        <f t="shared" si="7"/>
        <v>49891</v>
      </c>
      <c r="J27" s="21">
        <f t="shared" si="3"/>
        <v>9081159.8200000003</v>
      </c>
      <c r="K27" s="31">
        <f t="shared" si="4"/>
        <v>0</v>
      </c>
      <c r="L27" s="19" t="str">
        <f t="shared" si="5"/>
        <v>MAYOR</v>
      </c>
    </row>
    <row r="28" spans="1:12" ht="27.75" customHeight="1" x14ac:dyDescent="0.25">
      <c r="A28" s="19">
        <v>23</v>
      </c>
      <c r="B28" s="109" t="s">
        <v>183</v>
      </c>
      <c r="C28" s="19" t="s">
        <v>18</v>
      </c>
      <c r="D28" s="20">
        <v>17</v>
      </c>
      <c r="E28" s="21">
        <v>49891</v>
      </c>
      <c r="F28" s="63">
        <f t="shared" si="6"/>
        <v>848147</v>
      </c>
      <c r="G28" s="64">
        <f t="shared" si="1"/>
        <v>17</v>
      </c>
      <c r="H28" s="21">
        <f>+E27</f>
        <v>49891</v>
      </c>
      <c r="I28" s="108">
        <f t="shared" si="7"/>
        <v>49891</v>
      </c>
      <c r="J28" s="21">
        <f t="shared" si="3"/>
        <v>848147</v>
      </c>
      <c r="K28" s="31">
        <f t="shared" si="4"/>
        <v>0</v>
      </c>
      <c r="L28" s="19" t="str">
        <f t="shared" si="5"/>
        <v>MAYOR</v>
      </c>
    </row>
    <row r="29" spans="1:12" ht="24" customHeight="1" x14ac:dyDescent="0.25">
      <c r="A29" s="19">
        <v>24</v>
      </c>
      <c r="B29" s="109" t="s">
        <v>184</v>
      </c>
      <c r="C29" s="19" t="s">
        <v>18</v>
      </c>
      <c r="D29" s="20">
        <v>31.62</v>
      </c>
      <c r="E29" s="21">
        <v>62403</v>
      </c>
      <c r="F29" s="63">
        <f t="shared" si="6"/>
        <v>1973182.86</v>
      </c>
      <c r="G29" s="64">
        <f t="shared" si="1"/>
        <v>31.62</v>
      </c>
      <c r="H29" s="21">
        <f>+E29</f>
        <v>62403</v>
      </c>
      <c r="I29" s="108">
        <f t="shared" si="7"/>
        <v>62403</v>
      </c>
      <c r="J29" s="21">
        <f t="shared" si="3"/>
        <v>1973182.86</v>
      </c>
      <c r="K29" s="31">
        <f t="shared" si="4"/>
        <v>0</v>
      </c>
      <c r="L29" s="19" t="str">
        <f t="shared" si="5"/>
        <v>MAYOR</v>
      </c>
    </row>
    <row r="30" spans="1:12" ht="38.25" customHeight="1" x14ac:dyDescent="0.25">
      <c r="A30" s="19">
        <v>25</v>
      </c>
      <c r="B30" s="109" t="s">
        <v>185</v>
      </c>
      <c r="C30" s="19" t="s">
        <v>18</v>
      </c>
      <c r="D30" s="20">
        <v>5.09</v>
      </c>
      <c r="E30" s="21">
        <v>81852</v>
      </c>
      <c r="F30" s="63">
        <f t="shared" si="6"/>
        <v>416626.68</v>
      </c>
      <c r="G30" s="64">
        <f t="shared" si="1"/>
        <v>5.09</v>
      </c>
      <c r="H30" s="21">
        <f>+E30</f>
        <v>81852</v>
      </c>
      <c r="I30" s="108">
        <f>+H30</f>
        <v>81852</v>
      </c>
      <c r="J30" s="21">
        <f t="shared" si="3"/>
        <v>416626.68</v>
      </c>
      <c r="K30" s="31">
        <f t="shared" si="4"/>
        <v>0</v>
      </c>
      <c r="L30" s="19" t="str">
        <f t="shared" si="5"/>
        <v>MAYOR</v>
      </c>
    </row>
    <row r="31" spans="1:12" ht="40.5" customHeight="1" x14ac:dyDescent="0.25">
      <c r="A31" s="19">
        <v>26</v>
      </c>
      <c r="B31" s="109" t="s">
        <v>186</v>
      </c>
      <c r="C31" s="19" t="s">
        <v>18</v>
      </c>
      <c r="D31" s="20">
        <v>1.44</v>
      </c>
      <c r="E31" s="21">
        <v>188205</v>
      </c>
      <c r="F31" s="63">
        <f t="shared" si="6"/>
        <v>271015.2</v>
      </c>
      <c r="G31" s="64">
        <f t="shared" si="1"/>
        <v>1.44</v>
      </c>
      <c r="H31" s="21">
        <f>+E31</f>
        <v>188205</v>
      </c>
      <c r="I31" s="108">
        <f>+H31</f>
        <v>188205</v>
      </c>
      <c r="J31" s="21">
        <f t="shared" si="3"/>
        <v>271015.2</v>
      </c>
      <c r="K31" s="31">
        <f t="shared" si="4"/>
        <v>0</v>
      </c>
      <c r="L31" s="19" t="str">
        <f t="shared" si="5"/>
        <v>MAYOR</v>
      </c>
    </row>
    <row r="32" spans="1:12" x14ac:dyDescent="0.25">
      <c r="A32" s="194" t="s">
        <v>187</v>
      </c>
      <c r="B32" s="195"/>
      <c r="C32" s="195"/>
      <c r="D32" s="195"/>
      <c r="E32" s="195"/>
      <c r="F32" s="196"/>
      <c r="G32" s="105"/>
      <c r="H32" s="106"/>
      <c r="I32" s="107"/>
      <c r="J32" s="106"/>
      <c r="K32" s="92"/>
      <c r="L32" s="93"/>
    </row>
    <row r="33" spans="1:12" ht="29.25" customHeight="1" x14ac:dyDescent="0.25">
      <c r="A33" s="19">
        <v>27</v>
      </c>
      <c r="B33" s="109" t="s">
        <v>188</v>
      </c>
      <c r="C33" s="19" t="s">
        <v>18</v>
      </c>
      <c r="D33" s="20">
        <v>0.95</v>
      </c>
      <c r="E33" s="21">
        <v>28833</v>
      </c>
      <c r="F33" s="21">
        <f>+D33*E33</f>
        <v>27391.35</v>
      </c>
      <c r="G33" s="64">
        <f t="shared" si="1"/>
        <v>0.95</v>
      </c>
      <c r="H33" s="21">
        <f t="shared" si="1"/>
        <v>28833</v>
      </c>
      <c r="I33" s="108">
        <f>+H33</f>
        <v>28833</v>
      </c>
      <c r="J33" s="21">
        <f t="shared" si="3"/>
        <v>27391.35</v>
      </c>
      <c r="K33" s="31">
        <f t="shared" si="4"/>
        <v>0</v>
      </c>
      <c r="L33" s="19" t="str">
        <f t="shared" si="5"/>
        <v>MAYOR</v>
      </c>
    </row>
    <row r="34" spans="1:12" ht="36.75" customHeight="1" x14ac:dyDescent="0.25">
      <c r="A34" s="19">
        <v>28</v>
      </c>
      <c r="B34" s="109" t="s">
        <v>189</v>
      </c>
      <c r="C34" s="19" t="s">
        <v>18</v>
      </c>
      <c r="D34" s="20">
        <v>19.5</v>
      </c>
      <c r="E34" s="21">
        <v>55903</v>
      </c>
      <c r="F34" s="21">
        <f t="shared" ref="F34:F46" si="8">+D34*E34</f>
        <v>1090108.5</v>
      </c>
      <c r="G34" s="64">
        <f t="shared" si="1"/>
        <v>19.5</v>
      </c>
      <c r="H34" s="21">
        <f t="shared" si="1"/>
        <v>55903</v>
      </c>
      <c r="I34" s="108">
        <f t="shared" ref="I34:I44" si="9">+H34</f>
        <v>55903</v>
      </c>
      <c r="J34" s="21">
        <f t="shared" si="3"/>
        <v>1090108.5</v>
      </c>
      <c r="K34" s="31">
        <f t="shared" si="4"/>
        <v>0</v>
      </c>
      <c r="L34" s="19" t="str">
        <f t="shared" si="5"/>
        <v>MAYOR</v>
      </c>
    </row>
    <row r="35" spans="1:12" ht="33.75" customHeight="1" x14ac:dyDescent="0.25">
      <c r="A35" s="19">
        <v>29</v>
      </c>
      <c r="B35" s="109" t="s">
        <v>190</v>
      </c>
      <c r="C35" s="19" t="s">
        <v>18</v>
      </c>
      <c r="D35" s="20">
        <v>13.5</v>
      </c>
      <c r="E35" s="21">
        <v>52134</v>
      </c>
      <c r="F35" s="21">
        <f t="shared" si="8"/>
        <v>703809</v>
      </c>
      <c r="G35" s="64">
        <f t="shared" si="1"/>
        <v>13.5</v>
      </c>
      <c r="H35" s="21">
        <f t="shared" si="1"/>
        <v>52134</v>
      </c>
      <c r="I35" s="108">
        <f t="shared" si="9"/>
        <v>52134</v>
      </c>
      <c r="J35" s="21">
        <f t="shared" si="3"/>
        <v>703809</v>
      </c>
      <c r="K35" s="31">
        <f t="shared" si="4"/>
        <v>0</v>
      </c>
      <c r="L35" s="19" t="str">
        <f t="shared" si="5"/>
        <v>MAYOR</v>
      </c>
    </row>
    <row r="36" spans="1:12" ht="46.5" customHeight="1" x14ac:dyDescent="0.25">
      <c r="A36" s="19">
        <v>30</v>
      </c>
      <c r="B36" s="109" t="s">
        <v>185</v>
      </c>
      <c r="C36" s="19" t="s">
        <v>18</v>
      </c>
      <c r="D36" s="20">
        <v>1.39</v>
      </c>
      <c r="E36" s="21">
        <v>81852.13</v>
      </c>
      <c r="F36" s="21">
        <f t="shared" si="8"/>
        <v>113774.4607</v>
      </c>
      <c r="G36" s="64">
        <f t="shared" si="1"/>
        <v>1.39</v>
      </c>
      <c r="H36" s="21">
        <f t="shared" si="1"/>
        <v>81852.13</v>
      </c>
      <c r="I36" s="108">
        <f t="shared" si="9"/>
        <v>81852.13</v>
      </c>
      <c r="J36" s="21">
        <f t="shared" si="3"/>
        <v>113774.4607</v>
      </c>
      <c r="K36" s="31">
        <f t="shared" si="4"/>
        <v>0</v>
      </c>
      <c r="L36" s="19" t="str">
        <f t="shared" si="5"/>
        <v>MAYOR</v>
      </c>
    </row>
    <row r="37" spans="1:12" ht="33" customHeight="1" x14ac:dyDescent="0.25">
      <c r="A37" s="19">
        <v>31</v>
      </c>
      <c r="B37" s="109" t="s">
        <v>186</v>
      </c>
      <c r="C37" s="19" t="s">
        <v>18</v>
      </c>
      <c r="D37" s="20">
        <v>1.44</v>
      </c>
      <c r="E37" s="21">
        <v>188205</v>
      </c>
      <c r="F37" s="21">
        <f t="shared" si="8"/>
        <v>271015.2</v>
      </c>
      <c r="G37" s="64">
        <f t="shared" si="1"/>
        <v>1.44</v>
      </c>
      <c r="H37" s="21">
        <f t="shared" si="1"/>
        <v>188205</v>
      </c>
      <c r="I37" s="108">
        <f t="shared" si="9"/>
        <v>188205</v>
      </c>
      <c r="J37" s="21">
        <f t="shared" si="3"/>
        <v>271015.2</v>
      </c>
      <c r="K37" s="31">
        <f t="shared" si="4"/>
        <v>0</v>
      </c>
      <c r="L37" s="19" t="str">
        <f t="shared" si="5"/>
        <v>MAYOR</v>
      </c>
    </row>
    <row r="38" spans="1:12" ht="22.5" customHeight="1" x14ac:dyDescent="0.25">
      <c r="A38" s="19">
        <v>32</v>
      </c>
      <c r="B38" s="109" t="s">
        <v>176</v>
      </c>
      <c r="C38" s="19" t="s">
        <v>18</v>
      </c>
      <c r="D38" s="20">
        <v>26.32</v>
      </c>
      <c r="E38" s="21">
        <v>9463</v>
      </c>
      <c r="F38" s="21">
        <f t="shared" si="8"/>
        <v>249066.16</v>
      </c>
      <c r="G38" s="64">
        <f t="shared" si="1"/>
        <v>26.32</v>
      </c>
      <c r="H38" s="21">
        <f t="shared" si="1"/>
        <v>9463</v>
      </c>
      <c r="I38" s="108">
        <f t="shared" si="9"/>
        <v>9463</v>
      </c>
      <c r="J38" s="21">
        <f t="shared" si="3"/>
        <v>249066.16</v>
      </c>
      <c r="K38" s="31">
        <f t="shared" si="4"/>
        <v>0</v>
      </c>
      <c r="L38" s="19" t="str">
        <f t="shared" si="5"/>
        <v>MAYOR</v>
      </c>
    </row>
    <row r="39" spans="1:12" ht="42.75" customHeight="1" x14ac:dyDescent="0.25">
      <c r="A39" s="19">
        <v>33</v>
      </c>
      <c r="B39" s="109" t="s">
        <v>191</v>
      </c>
      <c r="C39" s="19" t="s">
        <v>20</v>
      </c>
      <c r="D39" s="20">
        <v>5.55</v>
      </c>
      <c r="E39" s="21">
        <v>18829</v>
      </c>
      <c r="F39" s="21">
        <f t="shared" si="8"/>
        <v>104500.95</v>
      </c>
      <c r="G39" s="64">
        <f t="shared" si="1"/>
        <v>5.55</v>
      </c>
      <c r="H39" s="21">
        <f t="shared" si="1"/>
        <v>18829</v>
      </c>
      <c r="I39" s="108">
        <f t="shared" si="9"/>
        <v>18829</v>
      </c>
      <c r="J39" s="21">
        <f t="shared" si="3"/>
        <v>104500.95</v>
      </c>
      <c r="K39" s="31">
        <f t="shared" si="4"/>
        <v>0</v>
      </c>
      <c r="L39" s="19" t="str">
        <f t="shared" si="5"/>
        <v>MAYOR</v>
      </c>
    </row>
    <row r="40" spans="1:12" ht="21" customHeight="1" x14ac:dyDescent="0.25">
      <c r="A40" s="19">
        <v>34</v>
      </c>
      <c r="B40" s="109" t="s">
        <v>192</v>
      </c>
      <c r="C40" s="19" t="s">
        <v>8</v>
      </c>
      <c r="D40" s="20">
        <v>1</v>
      </c>
      <c r="E40" s="21">
        <v>7798</v>
      </c>
      <c r="F40" s="21">
        <f t="shared" si="8"/>
        <v>7798</v>
      </c>
      <c r="G40" s="64">
        <f t="shared" si="1"/>
        <v>1</v>
      </c>
      <c r="H40" s="21">
        <f t="shared" si="1"/>
        <v>7798</v>
      </c>
      <c r="I40" s="108">
        <f t="shared" si="9"/>
        <v>7798</v>
      </c>
      <c r="J40" s="21">
        <f t="shared" si="3"/>
        <v>7798</v>
      </c>
      <c r="K40" s="31">
        <f t="shared" si="4"/>
        <v>0</v>
      </c>
      <c r="L40" s="19" t="str">
        <f t="shared" si="5"/>
        <v>MAYOR</v>
      </c>
    </row>
    <row r="41" spans="1:12" ht="15" customHeight="1" x14ac:dyDescent="0.25">
      <c r="A41" s="19">
        <v>35</v>
      </c>
      <c r="B41" s="109" t="s">
        <v>193</v>
      </c>
      <c r="C41" s="19" t="s">
        <v>8</v>
      </c>
      <c r="D41" s="20">
        <v>1</v>
      </c>
      <c r="E41" s="21">
        <v>7249</v>
      </c>
      <c r="F41" s="21">
        <f t="shared" si="8"/>
        <v>7249</v>
      </c>
      <c r="G41" s="64">
        <f t="shared" si="1"/>
        <v>1</v>
      </c>
      <c r="H41" s="21">
        <f t="shared" si="1"/>
        <v>7249</v>
      </c>
      <c r="I41" s="108">
        <f t="shared" si="9"/>
        <v>7249</v>
      </c>
      <c r="J41" s="21">
        <f t="shared" si="3"/>
        <v>7249</v>
      </c>
      <c r="K41" s="31">
        <f t="shared" si="4"/>
        <v>0</v>
      </c>
      <c r="L41" s="19" t="str">
        <f t="shared" si="5"/>
        <v>MAYOR</v>
      </c>
    </row>
    <row r="42" spans="1:12" ht="24.75" customHeight="1" x14ac:dyDescent="0.25">
      <c r="A42" s="19">
        <v>36</v>
      </c>
      <c r="B42" s="109" t="s">
        <v>194</v>
      </c>
      <c r="C42" s="19" t="s">
        <v>8</v>
      </c>
      <c r="D42" s="20">
        <v>1</v>
      </c>
      <c r="E42" s="21">
        <v>7593</v>
      </c>
      <c r="F42" s="21">
        <f t="shared" si="8"/>
        <v>7593</v>
      </c>
      <c r="G42" s="64">
        <f t="shared" si="1"/>
        <v>1</v>
      </c>
      <c r="H42" s="21">
        <f t="shared" si="1"/>
        <v>7593</v>
      </c>
      <c r="I42" s="108">
        <f t="shared" si="9"/>
        <v>7593</v>
      </c>
      <c r="J42" s="21">
        <f t="shared" si="3"/>
        <v>7593</v>
      </c>
      <c r="K42" s="31">
        <f t="shared" si="4"/>
        <v>0</v>
      </c>
      <c r="L42" s="19" t="str">
        <f t="shared" si="5"/>
        <v>MAYOR</v>
      </c>
    </row>
    <row r="43" spans="1:12" ht="15" customHeight="1" x14ac:dyDescent="0.25">
      <c r="A43" s="19">
        <v>37</v>
      </c>
      <c r="B43" s="109" t="s">
        <v>195</v>
      </c>
      <c r="C43" s="19" t="s">
        <v>8</v>
      </c>
      <c r="D43" s="20">
        <v>1</v>
      </c>
      <c r="E43" s="21">
        <v>37824</v>
      </c>
      <c r="F43" s="21">
        <f t="shared" si="8"/>
        <v>37824</v>
      </c>
      <c r="G43" s="64">
        <f t="shared" si="1"/>
        <v>1</v>
      </c>
      <c r="H43" s="21">
        <f t="shared" si="1"/>
        <v>37824</v>
      </c>
      <c r="I43" s="108">
        <f t="shared" si="9"/>
        <v>37824</v>
      </c>
      <c r="J43" s="21">
        <f t="shared" si="3"/>
        <v>37824</v>
      </c>
      <c r="K43" s="31">
        <f t="shared" si="4"/>
        <v>0</v>
      </c>
      <c r="L43" s="19" t="str">
        <f t="shared" si="5"/>
        <v>MAYOR</v>
      </c>
    </row>
    <row r="44" spans="1:12" ht="39.75" customHeight="1" x14ac:dyDescent="0.25">
      <c r="A44" s="19">
        <v>38</v>
      </c>
      <c r="B44" s="109" t="s">
        <v>196</v>
      </c>
      <c r="C44" s="19" t="s">
        <v>8</v>
      </c>
      <c r="D44" s="20">
        <v>1</v>
      </c>
      <c r="E44" s="21">
        <v>320259</v>
      </c>
      <c r="F44" s="21">
        <f t="shared" si="8"/>
        <v>320259</v>
      </c>
      <c r="G44" s="64">
        <f t="shared" si="1"/>
        <v>1</v>
      </c>
      <c r="H44" s="21">
        <f t="shared" si="1"/>
        <v>320259</v>
      </c>
      <c r="I44" s="108">
        <f t="shared" si="9"/>
        <v>320259</v>
      </c>
      <c r="J44" s="21">
        <f t="shared" si="3"/>
        <v>320259</v>
      </c>
      <c r="K44" s="31">
        <f t="shared" si="4"/>
        <v>0</v>
      </c>
      <c r="L44" s="19" t="str">
        <f t="shared" si="5"/>
        <v>MAYOR</v>
      </c>
    </row>
    <row r="45" spans="1:12" ht="27" customHeight="1" x14ac:dyDescent="0.25">
      <c r="A45" s="19">
        <v>39</v>
      </c>
      <c r="B45" s="109" t="s">
        <v>52</v>
      </c>
      <c r="C45" s="19" t="s">
        <v>18</v>
      </c>
      <c r="D45" s="20">
        <v>26.32</v>
      </c>
      <c r="E45" s="21">
        <v>23712</v>
      </c>
      <c r="F45" s="21">
        <f t="shared" si="8"/>
        <v>624099.83999999997</v>
      </c>
      <c r="G45" s="64">
        <f t="shared" si="1"/>
        <v>26.32</v>
      </c>
      <c r="H45" s="111">
        <v>18273</v>
      </c>
      <c r="I45" s="108">
        <f>+H45*1.1</f>
        <v>20100.300000000003</v>
      </c>
      <c r="J45" s="21">
        <f t="shared" si="3"/>
        <v>529039.89600000007</v>
      </c>
      <c r="K45" s="31">
        <f t="shared" si="4"/>
        <v>95059.943999999901</v>
      </c>
      <c r="L45" s="19" t="str">
        <f t="shared" si="5"/>
        <v>MAYOR</v>
      </c>
    </row>
    <row r="46" spans="1:12" ht="30" customHeight="1" x14ac:dyDescent="0.25">
      <c r="A46" s="19">
        <v>40</v>
      </c>
      <c r="B46" s="109" t="s">
        <v>197</v>
      </c>
      <c r="C46" s="19" t="s">
        <v>20</v>
      </c>
      <c r="D46" s="20">
        <v>10.8</v>
      </c>
      <c r="E46" s="21">
        <v>26229</v>
      </c>
      <c r="F46" s="21">
        <f t="shared" si="8"/>
        <v>283273.2</v>
      </c>
      <c r="G46" s="64">
        <f t="shared" si="1"/>
        <v>10.8</v>
      </c>
      <c r="H46" s="112">
        <f>+E46</f>
        <v>26229</v>
      </c>
      <c r="I46" s="112">
        <f>+H46</f>
        <v>26229</v>
      </c>
      <c r="J46" s="21">
        <f t="shared" si="3"/>
        <v>283273.2</v>
      </c>
      <c r="K46" s="31">
        <f t="shared" si="4"/>
        <v>0</v>
      </c>
      <c r="L46" s="19" t="str">
        <f t="shared" si="5"/>
        <v>MAYOR</v>
      </c>
    </row>
    <row r="47" spans="1:12" x14ac:dyDescent="0.25">
      <c r="A47" s="142" t="s">
        <v>72</v>
      </c>
      <c r="B47" s="142"/>
      <c r="C47" s="142"/>
      <c r="D47" s="142"/>
      <c r="E47" s="142"/>
      <c r="F47" s="76">
        <f>SUM(F4:F46)</f>
        <v>48231446.26070001</v>
      </c>
      <c r="G47" s="113"/>
      <c r="H47" s="113"/>
      <c r="I47" s="113"/>
      <c r="J47" s="76">
        <f>SUM(J4:J46)</f>
        <v>48116638.516700007</v>
      </c>
    </row>
    <row r="48" spans="1:12" x14ac:dyDescent="0.25">
      <c r="A48" s="177" t="s">
        <v>113</v>
      </c>
      <c r="B48" s="178"/>
      <c r="C48" s="178"/>
      <c r="D48" s="178"/>
      <c r="E48" s="179"/>
      <c r="F48" s="40">
        <f>SUM(F20,F47)</f>
        <v>48231446.26070001</v>
      </c>
      <c r="G48" s="82"/>
      <c r="H48" s="82"/>
      <c r="I48" s="82"/>
      <c r="J48" s="40">
        <f>SUM(J20,J47)</f>
        <v>48116638.516700007</v>
      </c>
    </row>
    <row r="49" spans="1:10" x14ac:dyDescent="0.25">
      <c r="A49" s="180" t="s">
        <v>114</v>
      </c>
      <c r="B49" s="180"/>
      <c r="C49" s="180"/>
      <c r="D49" s="181"/>
      <c r="E49" s="77">
        <v>0.2</v>
      </c>
      <c r="F49" s="78">
        <f>F48*0.2</f>
        <v>9646289.2521400023</v>
      </c>
      <c r="G49" s="114"/>
      <c r="H49" s="114"/>
      <c r="I49" s="114"/>
      <c r="J49" s="78">
        <f>J48*0.2</f>
        <v>9623327.7033400014</v>
      </c>
    </row>
    <row r="50" spans="1:10" x14ac:dyDescent="0.25">
      <c r="A50" s="180" t="s">
        <v>115</v>
      </c>
      <c r="B50" s="180"/>
      <c r="C50" s="180"/>
      <c r="D50" s="181"/>
      <c r="E50" s="77">
        <v>0.02</v>
      </c>
      <c r="F50" s="78">
        <f>F48*0.02</f>
        <v>964628.92521400016</v>
      </c>
      <c r="G50" s="114"/>
      <c r="H50" s="114"/>
      <c r="I50" s="114"/>
      <c r="J50" s="78">
        <f>J48*0.02</f>
        <v>962332.77033400012</v>
      </c>
    </row>
    <row r="51" spans="1:10" x14ac:dyDescent="0.25">
      <c r="A51" s="180" t="s">
        <v>116</v>
      </c>
      <c r="B51" s="180"/>
      <c r="C51" s="180"/>
      <c r="D51" s="181"/>
      <c r="E51" s="77">
        <v>0.08</v>
      </c>
      <c r="F51" s="78">
        <f>F48*0.08</f>
        <v>3858515.7008560007</v>
      </c>
      <c r="G51" s="114"/>
      <c r="H51" s="114"/>
      <c r="I51" s="114"/>
      <c r="J51" s="78">
        <f>J48*0.08</f>
        <v>3849331.0813360005</v>
      </c>
    </row>
    <row r="52" spans="1:10" x14ac:dyDescent="0.25">
      <c r="A52" s="180" t="s">
        <v>117</v>
      </c>
      <c r="B52" s="180"/>
      <c r="C52" s="180"/>
      <c r="D52" s="180"/>
      <c r="E52" s="180"/>
      <c r="F52" s="115">
        <f>SUM(F48:F51)</f>
        <v>62700880.13891001</v>
      </c>
      <c r="G52" s="116"/>
      <c r="H52" s="116"/>
      <c r="I52" s="116"/>
      <c r="J52" s="115">
        <f>SUM(J48:J51)</f>
        <v>62551630.071710005</v>
      </c>
    </row>
    <row r="54" spans="1:10" x14ac:dyDescent="0.25">
      <c r="E54" s="203"/>
      <c r="F54" s="203"/>
      <c r="G54" s="204"/>
      <c r="H54" s="203"/>
      <c r="I54" s="203"/>
    </row>
    <row r="55" spans="1:10" ht="15.75" thickBot="1" x14ac:dyDescent="0.3"/>
    <row r="56" spans="1:10" x14ac:dyDescent="0.25">
      <c r="B56" s="171" t="s">
        <v>79</v>
      </c>
      <c r="C56" s="172"/>
      <c r="D56" s="172"/>
      <c r="E56" s="172"/>
      <c r="F56" s="172"/>
      <c r="G56" s="160">
        <f>F52</f>
        <v>62700880.13891001</v>
      </c>
    </row>
    <row r="57" spans="1:10" ht="12.75" customHeight="1" x14ac:dyDescent="0.25">
      <c r="B57" s="182"/>
      <c r="C57" s="183"/>
      <c r="D57" s="183"/>
      <c r="E57" s="183"/>
      <c r="F57" s="183"/>
      <c r="G57" s="161"/>
    </row>
    <row r="58" spans="1:10" ht="8.25" customHeight="1" thickBot="1" x14ac:dyDescent="0.3">
      <c r="B58" s="173"/>
      <c r="C58" s="174"/>
      <c r="D58" s="174"/>
      <c r="E58" s="174"/>
      <c r="F58" s="174"/>
      <c r="G58" s="162"/>
    </row>
    <row r="59" spans="1:10" ht="15.75" thickBot="1" x14ac:dyDescent="0.3">
      <c r="B59" s="51"/>
      <c r="C59" s="52"/>
      <c r="D59" s="51"/>
      <c r="E59" s="51"/>
      <c r="F59" s="53"/>
      <c r="G59" s="53"/>
    </row>
    <row r="60" spans="1:10" x14ac:dyDescent="0.25">
      <c r="B60" s="171" t="s">
        <v>80</v>
      </c>
      <c r="C60" s="172"/>
      <c r="D60" s="172"/>
      <c r="E60" s="172"/>
      <c r="F60" s="172"/>
      <c r="G60" s="163">
        <f>J52</f>
        <v>62551630.071710005</v>
      </c>
    </row>
    <row r="61" spans="1:10" x14ac:dyDescent="0.25">
      <c r="B61" s="182"/>
      <c r="C61" s="183"/>
      <c r="D61" s="183"/>
      <c r="E61" s="183"/>
      <c r="F61" s="183"/>
      <c r="G61" s="164"/>
    </row>
    <row r="62" spans="1:10" ht="5.25" customHeight="1" thickBot="1" x14ac:dyDescent="0.3">
      <c r="B62" s="173"/>
      <c r="C62" s="174"/>
      <c r="D62" s="174"/>
      <c r="E62" s="174"/>
      <c r="F62" s="174"/>
      <c r="G62" s="165"/>
    </row>
    <row r="63" spans="1:10" ht="15.75" thickBot="1" x14ac:dyDescent="0.3">
      <c r="B63" s="51"/>
      <c r="C63" s="52"/>
      <c r="D63" s="51"/>
      <c r="E63" s="51"/>
      <c r="F63" s="53"/>
      <c r="G63" s="53"/>
    </row>
    <row r="64" spans="1:10" x14ac:dyDescent="0.25">
      <c r="B64" s="197" t="s">
        <v>81</v>
      </c>
      <c r="C64" s="198"/>
      <c r="D64" s="198"/>
      <c r="E64" s="198"/>
      <c r="F64" s="198"/>
      <c r="G64" s="201">
        <f>G56-G60</f>
        <v>149250.06720000505</v>
      </c>
    </row>
    <row r="65" spans="2:7" ht="15.75" thickBot="1" x14ac:dyDescent="0.3">
      <c r="B65" s="199"/>
      <c r="C65" s="200"/>
      <c r="D65" s="200"/>
      <c r="E65" s="200"/>
      <c r="F65" s="200"/>
      <c r="G65" s="202"/>
    </row>
  </sheetData>
  <mergeCells count="21">
    <mergeCell ref="B64:F65"/>
    <mergeCell ref="G64:G65"/>
    <mergeCell ref="A52:E52"/>
    <mergeCell ref="E54:F54"/>
    <mergeCell ref="G54:I54"/>
    <mergeCell ref="B56:F58"/>
    <mergeCell ref="G56:G58"/>
    <mergeCell ref="B60:F62"/>
    <mergeCell ref="G60:G62"/>
    <mergeCell ref="A51:D51"/>
    <mergeCell ref="A1:F1"/>
    <mergeCell ref="G1:J1"/>
    <mergeCell ref="K1:K2"/>
    <mergeCell ref="L1:L2"/>
    <mergeCell ref="A3:F3"/>
    <mergeCell ref="A15:F15"/>
    <mergeCell ref="A32:F32"/>
    <mergeCell ref="A47:E47"/>
    <mergeCell ref="A48:E48"/>
    <mergeCell ref="A49:D49"/>
    <mergeCell ref="A50:D50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688B46-35E9-495D-9E23-BAABC3697098}">
  <sheetPr>
    <tabColor theme="7" tint="0.39997558519241921"/>
  </sheetPr>
  <dimension ref="A1:P16"/>
  <sheetViews>
    <sheetView topLeftCell="C4" zoomScale="80" zoomScaleNormal="80" workbookViewId="0">
      <selection activeCell="N16" sqref="N16"/>
    </sheetView>
  </sheetViews>
  <sheetFormatPr baseColWidth="10" defaultRowHeight="15" x14ac:dyDescent="0.25"/>
  <cols>
    <col min="2" max="2" width="53.7109375" customWidth="1"/>
    <col min="5" max="5" width="15.5703125" bestFit="1" customWidth="1"/>
    <col min="6" max="6" width="18.28515625" customWidth="1"/>
    <col min="7" max="7" width="9.28515625" customWidth="1"/>
    <col min="8" max="8" width="20.7109375" customWidth="1"/>
    <col min="9" max="9" width="6.5703125" customWidth="1"/>
    <col min="10" max="10" width="16.5703125" customWidth="1"/>
    <col min="11" max="11" width="8.5703125" customWidth="1"/>
    <col min="12" max="12" width="16.5703125" bestFit="1" customWidth="1"/>
    <col min="14" max="14" width="16.5703125" bestFit="1" customWidth="1"/>
    <col min="15" max="15" width="13.85546875" bestFit="1" customWidth="1"/>
    <col min="16" max="16" width="27.7109375" customWidth="1"/>
  </cols>
  <sheetData>
    <row r="1" spans="1:16" x14ac:dyDescent="0.25">
      <c r="A1" s="205" t="s">
        <v>198</v>
      </c>
      <c r="B1" s="206"/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7" t="s">
        <v>5</v>
      </c>
      <c r="N1" s="208"/>
      <c r="O1" s="208"/>
      <c r="P1" s="209"/>
    </row>
    <row r="2" spans="1:16" ht="45" x14ac:dyDescent="0.25">
      <c r="A2" s="5" t="s">
        <v>0</v>
      </c>
      <c r="B2" s="5" t="s">
        <v>1</v>
      </c>
      <c r="C2" s="3" t="s">
        <v>8</v>
      </c>
      <c r="D2" s="3" t="s">
        <v>9</v>
      </c>
      <c r="E2" s="3" t="s">
        <v>10</v>
      </c>
      <c r="F2" s="3" t="s">
        <v>11</v>
      </c>
      <c r="G2" s="3" t="s">
        <v>9</v>
      </c>
      <c r="H2" s="3" t="s">
        <v>199</v>
      </c>
      <c r="I2" s="3" t="s">
        <v>9</v>
      </c>
      <c r="J2" s="117" t="s">
        <v>200</v>
      </c>
      <c r="K2" s="117" t="s">
        <v>201</v>
      </c>
      <c r="L2" s="118" t="s">
        <v>202</v>
      </c>
      <c r="M2" s="3" t="s">
        <v>83</v>
      </c>
      <c r="N2" s="5" t="s">
        <v>14</v>
      </c>
      <c r="O2" s="5" t="s">
        <v>15</v>
      </c>
      <c r="P2" s="3" t="s">
        <v>16</v>
      </c>
    </row>
    <row r="3" spans="1:16" x14ac:dyDescent="0.25">
      <c r="A3" s="168" t="s">
        <v>84</v>
      </c>
      <c r="B3" s="169"/>
      <c r="C3" s="169"/>
      <c r="D3" s="169"/>
      <c r="E3" s="169"/>
      <c r="F3" s="170"/>
      <c r="G3" s="91"/>
      <c r="H3" s="91"/>
      <c r="I3" s="91"/>
      <c r="J3" s="91"/>
      <c r="K3" s="91"/>
      <c r="L3" s="91"/>
      <c r="M3" s="91"/>
      <c r="N3" s="91"/>
      <c r="O3" s="91"/>
      <c r="P3" s="91"/>
    </row>
    <row r="4" spans="1:16" ht="33" customHeight="1" x14ac:dyDescent="0.25">
      <c r="A4" s="5">
        <v>1</v>
      </c>
      <c r="B4" s="25" t="s">
        <v>203</v>
      </c>
      <c r="C4" s="9" t="s">
        <v>8</v>
      </c>
      <c r="D4" s="62">
        <v>112</v>
      </c>
      <c r="E4" s="63">
        <v>644545</v>
      </c>
      <c r="F4" s="17">
        <f>+D4*E4</f>
        <v>72189040</v>
      </c>
      <c r="G4" s="119">
        <v>89</v>
      </c>
      <c r="H4" s="95">
        <v>57354505</v>
      </c>
      <c r="I4" s="119">
        <v>23</v>
      </c>
      <c r="J4" s="75">
        <f>+I4*E4</f>
        <v>14824535</v>
      </c>
      <c r="K4" s="119">
        <v>112</v>
      </c>
      <c r="L4" s="72">
        <f>+K4*E4</f>
        <v>72189040</v>
      </c>
      <c r="M4" s="119"/>
      <c r="N4" s="72">
        <f>+E4</f>
        <v>644545</v>
      </c>
      <c r="O4" s="72">
        <f>+N4</f>
        <v>644545</v>
      </c>
      <c r="P4" s="119">
        <f>+O4*K4</f>
        <v>72189040</v>
      </c>
    </row>
    <row r="5" spans="1:16" ht="18.75" customHeight="1" x14ac:dyDescent="0.25">
      <c r="A5" s="5">
        <v>2</v>
      </c>
      <c r="B5" s="25" t="s">
        <v>204</v>
      </c>
      <c r="C5" s="9" t="s">
        <v>8</v>
      </c>
      <c r="D5" s="62">
        <v>108</v>
      </c>
      <c r="E5" s="63">
        <v>43362</v>
      </c>
      <c r="F5" s="17">
        <f>+D5*E5</f>
        <v>4683096</v>
      </c>
      <c r="G5" s="119">
        <v>86</v>
      </c>
      <c r="H5" s="95">
        <f>+G5*E5</f>
        <v>3729132</v>
      </c>
      <c r="I5" s="119">
        <v>22</v>
      </c>
      <c r="J5" s="72">
        <f>+I5*E5</f>
        <v>953964</v>
      </c>
      <c r="K5" s="119">
        <v>108</v>
      </c>
      <c r="L5" s="72">
        <f>+K5*E5</f>
        <v>4683096</v>
      </c>
      <c r="M5" s="119"/>
      <c r="N5" s="120">
        <f>+E5</f>
        <v>43362</v>
      </c>
      <c r="O5" s="120">
        <f>+N5</f>
        <v>43362</v>
      </c>
      <c r="P5" s="119">
        <f>+O5*K5</f>
        <v>4683096</v>
      </c>
    </row>
    <row r="6" spans="1:16" x14ac:dyDescent="0.25">
      <c r="A6" s="142" t="s">
        <v>72</v>
      </c>
      <c r="B6" s="142"/>
      <c r="C6" s="142"/>
      <c r="D6" s="142"/>
      <c r="E6" s="142"/>
      <c r="F6" s="76">
        <f>SUM(F4:F5)</f>
        <v>76872136</v>
      </c>
      <c r="G6" s="119"/>
      <c r="H6" s="72">
        <f>+H4+H5</f>
        <v>61083637</v>
      </c>
      <c r="I6" s="119"/>
      <c r="J6" s="72">
        <f>+J4+J5</f>
        <v>15778499</v>
      </c>
      <c r="K6" s="119"/>
      <c r="L6" s="72">
        <f>+L4+L5</f>
        <v>76872136</v>
      </c>
      <c r="M6" s="121"/>
      <c r="N6" s="121"/>
      <c r="O6" s="121"/>
      <c r="P6" s="72">
        <f>+P4+P5</f>
        <v>76872136</v>
      </c>
    </row>
    <row r="7" spans="1:16" x14ac:dyDescent="0.25">
      <c r="A7" s="141" t="s">
        <v>113</v>
      </c>
      <c r="B7" s="141"/>
      <c r="C7" s="141"/>
      <c r="D7" s="141"/>
      <c r="E7" s="141"/>
      <c r="F7" s="122">
        <f>+F6</f>
        <v>76872136</v>
      </c>
      <c r="G7" s="119"/>
      <c r="H7" s="123">
        <f>+H6</f>
        <v>61083637</v>
      </c>
      <c r="I7" s="119"/>
      <c r="J7" s="123">
        <f>+J6</f>
        <v>15778499</v>
      </c>
      <c r="K7" s="119"/>
      <c r="L7" s="124">
        <f>+L6</f>
        <v>76872136</v>
      </c>
      <c r="M7" s="125"/>
      <c r="N7" s="125"/>
      <c r="O7" s="125"/>
      <c r="P7" s="124">
        <f>+P6</f>
        <v>76872136</v>
      </c>
    </row>
    <row r="8" spans="1:16" x14ac:dyDescent="0.25">
      <c r="A8" s="141" t="s">
        <v>114</v>
      </c>
      <c r="B8" s="141"/>
      <c r="C8" s="141"/>
      <c r="D8" s="141"/>
      <c r="E8" s="126">
        <v>0.2</v>
      </c>
      <c r="F8" s="78">
        <f>F7*0.2</f>
        <v>15374427.200000001</v>
      </c>
      <c r="G8" s="119"/>
      <c r="H8" s="72">
        <f>+H7*0.2</f>
        <v>12216727.4</v>
      </c>
      <c r="I8" s="119"/>
      <c r="J8" s="119">
        <f>+J7*0.2</f>
        <v>3155699.8000000003</v>
      </c>
      <c r="K8" s="119"/>
      <c r="L8" s="119">
        <f>+L7*0.2</f>
        <v>15374427.200000001</v>
      </c>
      <c r="M8" s="127"/>
      <c r="N8" s="127"/>
      <c r="O8" s="127"/>
      <c r="P8" s="119">
        <f>+P7*0.2</f>
        <v>15374427.200000001</v>
      </c>
    </row>
    <row r="9" spans="1:16" x14ac:dyDescent="0.25">
      <c r="A9" s="141" t="s">
        <v>115</v>
      </c>
      <c r="B9" s="141"/>
      <c r="C9" s="141"/>
      <c r="D9" s="141"/>
      <c r="E9" s="128">
        <v>0.02</v>
      </c>
      <c r="F9" s="78">
        <f>F7*0.02</f>
        <v>1537442.72</v>
      </c>
      <c r="G9" s="119"/>
      <c r="H9" s="72">
        <f>+H7*0.02</f>
        <v>1221672.74</v>
      </c>
      <c r="I9" s="119"/>
      <c r="J9" s="119">
        <f>+J7*0.02</f>
        <v>315569.98</v>
      </c>
      <c r="K9" s="119"/>
      <c r="L9" s="119">
        <f>+L7*0.02</f>
        <v>1537442.72</v>
      </c>
      <c r="M9" s="127"/>
      <c r="N9" s="127"/>
      <c r="O9" s="127"/>
      <c r="P9" s="119">
        <f>+P7*0.02</f>
        <v>1537442.72</v>
      </c>
    </row>
    <row r="10" spans="1:16" x14ac:dyDescent="0.25">
      <c r="A10" s="141" t="s">
        <v>116</v>
      </c>
      <c r="B10" s="141"/>
      <c r="C10" s="141"/>
      <c r="D10" s="141"/>
      <c r="E10" s="126">
        <v>0.08</v>
      </c>
      <c r="F10" s="78">
        <f>F7*0.08</f>
        <v>6149770.8799999999</v>
      </c>
      <c r="G10" s="119"/>
      <c r="H10" s="72">
        <f>+H7*0.08</f>
        <v>4886690.96</v>
      </c>
      <c r="I10" s="119"/>
      <c r="J10" s="119">
        <f>+J7*0.08</f>
        <v>1262279.92</v>
      </c>
      <c r="K10" s="119"/>
      <c r="L10" s="119">
        <f>+L7*0.08</f>
        <v>6149770.8799999999</v>
      </c>
      <c r="M10" s="127"/>
      <c r="N10" s="127"/>
      <c r="O10" s="127"/>
      <c r="P10" s="119">
        <f>+P7*0.08</f>
        <v>6149770.8799999999</v>
      </c>
    </row>
    <row r="11" spans="1:16" x14ac:dyDescent="0.25">
      <c r="A11" s="141" t="s">
        <v>117</v>
      </c>
      <c r="B11" s="141"/>
      <c r="C11" s="141"/>
      <c r="D11" s="141"/>
      <c r="E11" s="3"/>
      <c r="F11" s="80">
        <f>SUM(F7:F10)</f>
        <v>99933776.799999997</v>
      </c>
      <c r="G11" s="119"/>
      <c r="H11" s="72">
        <f>+SUM(H7:H10)</f>
        <v>79408728.099999994</v>
      </c>
      <c r="I11" s="119"/>
      <c r="J11" s="72">
        <f>+SUM(J7:J10)</f>
        <v>20512048.700000003</v>
      </c>
      <c r="K11" s="119"/>
      <c r="L11" s="72">
        <f>+SUM(L7:L10)</f>
        <v>99933776.799999997</v>
      </c>
      <c r="M11" s="121"/>
      <c r="N11" s="121"/>
      <c r="O11" s="121"/>
      <c r="P11" s="72">
        <f>+SUM(P7:P10)</f>
        <v>99933776.799999997</v>
      </c>
    </row>
    <row r="12" spans="1:16" x14ac:dyDescent="0.25">
      <c r="A12" s="214" t="s">
        <v>205</v>
      </c>
      <c r="B12" s="214"/>
      <c r="C12" s="214"/>
      <c r="D12" s="214"/>
      <c r="E12" s="129">
        <v>0.3</v>
      </c>
      <c r="F12" s="95">
        <f>+F11*0.3</f>
        <v>29980133.039999999</v>
      </c>
      <c r="G12" s="119"/>
      <c r="H12" s="72"/>
      <c r="I12" s="119"/>
      <c r="J12" s="119"/>
      <c r="K12" s="119"/>
      <c r="L12" s="119"/>
      <c r="M12" s="130"/>
      <c r="N12" s="130"/>
      <c r="O12" s="130"/>
    </row>
    <row r="13" spans="1:16" x14ac:dyDescent="0.25">
      <c r="A13" s="214" t="s">
        <v>206</v>
      </c>
      <c r="B13" s="214"/>
      <c r="C13" s="214"/>
      <c r="D13" s="214"/>
      <c r="E13" s="118"/>
      <c r="F13" s="119"/>
      <c r="G13" s="119"/>
      <c r="H13" s="95">
        <f>+H11*0.3</f>
        <v>23822618.429999996</v>
      </c>
      <c r="I13" s="119"/>
      <c r="J13" s="75">
        <f>+J11*0.3</f>
        <v>6153614.6100000003</v>
      </c>
      <c r="K13" s="119"/>
      <c r="L13" s="95">
        <f>+L11*0.3</f>
        <v>29980133.039999999</v>
      </c>
      <c r="M13" s="43"/>
      <c r="N13" s="43"/>
      <c r="O13" s="43"/>
      <c r="P13" s="95">
        <f>+P11*0.3</f>
        <v>29980133.039999999</v>
      </c>
    </row>
    <row r="14" spans="1:16" x14ac:dyDescent="0.25">
      <c r="A14" s="214" t="s">
        <v>207</v>
      </c>
      <c r="B14" s="214"/>
      <c r="C14" s="214"/>
      <c r="D14" s="214"/>
      <c r="E14" s="131"/>
      <c r="F14" s="119"/>
      <c r="G14" s="119"/>
      <c r="H14" s="72">
        <f>+H11-H13</f>
        <v>55586109.670000002</v>
      </c>
      <c r="I14" s="119"/>
      <c r="J14" s="72">
        <f>+J11-J13</f>
        <v>14358434.090000004</v>
      </c>
      <c r="K14" s="119"/>
      <c r="L14" s="119"/>
    </row>
    <row r="15" spans="1:16" ht="15.75" x14ac:dyDescent="0.25">
      <c r="A15" s="210" t="s">
        <v>208</v>
      </c>
      <c r="B15" s="210"/>
      <c r="C15" s="210"/>
      <c r="D15" s="210"/>
      <c r="E15" s="210"/>
      <c r="F15" s="119"/>
      <c r="G15" s="119"/>
      <c r="H15" s="211">
        <f>+J14</f>
        <v>14358434.090000004</v>
      </c>
      <c r="I15" s="212"/>
      <c r="J15" s="212"/>
      <c r="K15" s="212"/>
      <c r="L15" s="213"/>
    </row>
    <row r="16" spans="1:16" x14ac:dyDescent="0.25">
      <c r="N16" s="101"/>
    </row>
  </sheetData>
  <mergeCells count="14">
    <mergeCell ref="A15:E15"/>
    <mergeCell ref="H15:L15"/>
    <mergeCell ref="A9:D9"/>
    <mergeCell ref="A10:D10"/>
    <mergeCell ref="A11:D11"/>
    <mergeCell ref="A12:D12"/>
    <mergeCell ref="A13:D13"/>
    <mergeCell ref="A14:D14"/>
    <mergeCell ref="A8:D8"/>
    <mergeCell ref="A1:L1"/>
    <mergeCell ref="M1:P1"/>
    <mergeCell ref="A3:F3"/>
    <mergeCell ref="A6:E6"/>
    <mergeCell ref="A7:E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04-2017</vt:lpstr>
      <vt:lpstr>06-2017</vt:lpstr>
      <vt:lpstr>011-2017</vt:lpstr>
      <vt:lpstr>012-2017</vt:lpstr>
      <vt:lpstr>014-2017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VANESSA ROMERO</dc:creator>
  <cp:lastModifiedBy>VANESSA ROMERO</cp:lastModifiedBy>
  <dcterms:created xsi:type="dcterms:W3CDTF">2018-11-22T23:13:07Z</dcterms:created>
  <dcterms:modified xsi:type="dcterms:W3CDTF">2018-11-24T22:11:16Z</dcterms:modified>
</cp:coreProperties>
</file>