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ry\Desktop\SAN JOSÉ DE PARE\Placa huellas\"/>
    </mc:Choice>
  </mc:AlternateContent>
  <bookViews>
    <workbookView xWindow="0" yWindow="0" windowWidth="16815" windowHeight="7620"/>
  </bookViews>
  <sheets>
    <sheet name="Hoja1" sheetId="1" r:id="rId1"/>
    <sheet name="Hoja2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3" i="1" l="1"/>
  <c r="H44" i="1"/>
  <c r="H45" i="1"/>
  <c r="H46" i="1"/>
  <c r="H47" i="1"/>
  <c r="H42" i="1"/>
  <c r="H37" i="1"/>
  <c r="H38" i="1"/>
  <c r="H36" i="1"/>
  <c r="G45" i="1"/>
  <c r="G44" i="1"/>
  <c r="G43" i="1"/>
  <c r="G38" i="1"/>
  <c r="G37" i="1"/>
  <c r="H39" i="1" l="1"/>
  <c r="H48" i="1"/>
  <c r="I50" i="1" s="1"/>
  <c r="I52" i="1" l="1"/>
  <c r="I53" i="1"/>
  <c r="I51" i="1"/>
  <c r="I54" i="1" l="1"/>
  <c r="F5" i="1" l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E22" i="1" l="1"/>
  <c r="I22" i="1" s="1"/>
  <c r="E21" i="1"/>
  <c r="I21" i="1" s="1"/>
  <c r="E20" i="1"/>
  <c r="I20" i="1" s="1"/>
  <c r="E19" i="1"/>
  <c r="I19" i="1" s="1"/>
  <c r="E18" i="1"/>
  <c r="I18" i="1" s="1"/>
  <c r="E16" i="1"/>
  <c r="I16" i="1" s="1"/>
  <c r="E15" i="1"/>
  <c r="I15" i="1" s="1"/>
  <c r="E27" i="1" l="1"/>
  <c r="I27" i="1" s="1"/>
  <c r="E25" i="1" l="1"/>
  <c r="I25" i="1" s="1"/>
  <c r="E24" i="1"/>
  <c r="I24" i="1" s="1"/>
  <c r="E23" i="1"/>
  <c r="I23" i="1" s="1"/>
  <c r="E5" i="1" l="1"/>
  <c r="E17" i="1" l="1"/>
  <c r="I17" i="1" s="1"/>
  <c r="E14" i="1"/>
  <c r="I14" i="1" s="1"/>
  <c r="I5" i="1"/>
  <c r="I6" i="1" s="1"/>
  <c r="I9" i="1" l="1"/>
  <c r="I8" i="1"/>
  <c r="I7" i="1"/>
  <c r="E26" i="1"/>
  <c r="I26" i="1" s="1"/>
  <c r="I28" i="1" s="1"/>
  <c r="I56" i="1" l="1"/>
  <c r="I29" i="1"/>
  <c r="I57" i="1" s="1"/>
  <c r="I30" i="1"/>
  <c r="I58" i="1" s="1"/>
  <c r="I31" i="1"/>
  <c r="I59" i="1" s="1"/>
  <c r="I10" i="1"/>
  <c r="I32" i="1" l="1"/>
  <c r="I60" i="1"/>
  <c r="I61" i="1" s="1"/>
  <c r="I64" i="1" l="1"/>
  <c r="I65" i="1" s="1"/>
</calcChain>
</file>

<file path=xl/sharedStrings.xml><?xml version="1.0" encoding="utf-8"?>
<sst xmlns="http://schemas.openxmlformats.org/spreadsheetml/2006/main" count="137" uniqueCount="96">
  <si>
    <t>MEJORAMIENTO DE VÍAS TERCIARIAS EN EL MUNICIPIO DE SAN JOSE DE PARE BOYACA. SECTOR EL CABLE TRAMO 1</t>
  </si>
  <si>
    <t>PRESUPUESTO VEREDA TOQUILLA Y CARICHANA MUNICIPIO DE IZA</t>
  </si>
  <si>
    <t>ITEM/PRECIOS GOBERNACIÓN</t>
  </si>
  <si>
    <t>REALIZAR OBRAS PRELIMINARES</t>
  </si>
  <si>
    <t>UNIDAD</t>
  </si>
  <si>
    <t>CANT</t>
  </si>
  <si>
    <t>VR UNITARIO</t>
  </si>
  <si>
    <t>FACTOR DE INCREMENTO POR TRANSPORTE</t>
  </si>
  <si>
    <t>VR UNITARIO CON FACTOR DE INCREMENTO</t>
  </si>
  <si>
    <t>VR TOTAL</t>
  </si>
  <si>
    <t>PONDERACION POR CAPITULO</t>
  </si>
  <si>
    <t>3.01.06</t>
  </si>
  <si>
    <t>LOCALIZACION Y REPLANTEO TOPOGRAFICO</t>
  </si>
  <si>
    <t>Kilómetro</t>
  </si>
  <si>
    <t>SUBTOTAL GRUPO</t>
  </si>
  <si>
    <t>ADMINISTRACION</t>
  </si>
  <si>
    <t>IMPREVISTOS</t>
  </si>
  <si>
    <t>UTILIDADES</t>
  </si>
  <si>
    <t>AIU  SUBGRUPO</t>
  </si>
  <si>
    <t>IMPLEMENTAR EL MEJORAMIENTO DE VIAS TERCIARIAS PARA LA ESTRUCTURA DEL PAVIMENTO</t>
  </si>
  <si>
    <t>3.04.03</t>
  </si>
  <si>
    <t>CUNETEO, PERFILADO Y COMPACTACION DE LA BANCA EXISTENTE.  (TRABAJO PREVIO A PAVIMENTACION)</t>
  </si>
  <si>
    <t>1.02.16</t>
  </si>
  <si>
    <t>EXCAVACION DE CORTES, CANALES Y PRESTAMOS EN MATERIAL COMUN A MAQUINA INCLUYE CARGUE Y ACARREO LIBRE DE 5KM</t>
  </si>
  <si>
    <t>Metro Cúbico</t>
  </si>
  <si>
    <t>3.04.05</t>
  </si>
  <si>
    <t>SUMINISTRO, EXTENDIDA Y COMPACTACIÓN DE MATERIAL PARA AFIRMADO HASTA UN DIÁMETRO DE 2" Y UN ÍNDICE PLÁSTICO MENOR O IGUAL 9% Y COMPACTO AL 95% PROCTOR, INCLUYE ACARREO LIBRE 5 KM (**)</t>
  </si>
  <si>
    <t>3.04.07</t>
  </si>
  <si>
    <t>SUMINISTRO, EXTENDIDA Y COMPACTACION DE MATERIAL SELECCIONADO PARA SUBBASE GRANULAR (INCLUYE ACARREO LIBRE DE 5KM)</t>
  </si>
  <si>
    <t>1.02.29</t>
  </si>
  <si>
    <t xml:space="preserve">SOLADO CONCRETO ESPESOR E=0.05MTS 14MPa (2000PSI)  </t>
  </si>
  <si>
    <t>Metro Cuadrado</t>
  </si>
  <si>
    <t>3.03.21</t>
  </si>
  <si>
    <t>SUMINISTRO E INSTALACION DE CONCRETO CICLOPEO DE17.5 MPA (2500) , 60% RAJON PARA PLACA HUELLAS</t>
  </si>
  <si>
    <t>3.03.26</t>
  </si>
  <si>
    <t>SUMINISTRO E INSTALACION DE CONCRETO SIMPLE DE 21 MPA (3000) PARA BASES</t>
  </si>
  <si>
    <t>6.03.02</t>
  </si>
  <si>
    <t>SUMINISTRO FIGURADA Y AMARRE DE ACERO 60000 PSI 420 MPa</t>
  </si>
  <si>
    <t>Kilogramo</t>
  </si>
  <si>
    <t>3.03.05</t>
  </si>
  <si>
    <t>CUNETAS REVESTIDAS EN CONCRETO DE 21 MPA ( 3000 PSI) SIN REFUERZO (INCLUYE SELLO DE JUNTAS)</t>
  </si>
  <si>
    <t>3,08,09</t>
  </si>
  <si>
    <t xml:space="preserve">BORDILLO FUNDIDO EN SITIO 20 X 55 CM </t>
  </si>
  <si>
    <t>Metro Lineal</t>
  </si>
  <si>
    <t>1.18.04</t>
  </si>
  <si>
    <t>CONCRETO ESTRIADO RAMPAS 17.5 MPa - (2500 PSI)</t>
  </si>
  <si>
    <t>1.02.13</t>
  </si>
  <si>
    <t>CONCRETO VIGA DE AMARRE 21,1 MPa, SECCION RECTANGULAR</t>
  </si>
  <si>
    <t>3.12.03</t>
  </si>
  <si>
    <t>TRANSPORTE DE MATERIAL DE AFIRMADO Y/O GRANULAR DESPUÉS DE 5 KM (INSTALADO  Y COMPACTADO SEGÚN SECCIÓN DE DISEÑO).</t>
  </si>
  <si>
    <t>Metro Cúbico/Kilómetro</t>
  </si>
  <si>
    <t>3.03.10</t>
  </si>
  <si>
    <t>EXCAVACION MANUAL EN MATERIAL COMUN</t>
  </si>
  <si>
    <t>3.03.20</t>
  </si>
  <si>
    <t>3.03.28</t>
  </si>
  <si>
    <t>3.03.15</t>
  </si>
  <si>
    <t>3.03.22</t>
  </si>
  <si>
    <t>SUMINISTRO E INSTALACION DE CONCRETO DE 14 MPA (2000 PSI) SOLADOS Y ATRAQUES</t>
  </si>
  <si>
    <t>COSTO DIRECTO</t>
  </si>
  <si>
    <t>ADMINISTRACIÓN (22%)</t>
  </si>
  <si>
    <t>IMPREVISTO (3%)</t>
  </si>
  <si>
    <t>UTILIDAD (5%)</t>
  </si>
  <si>
    <t>SUMATORIA AIU</t>
  </si>
  <si>
    <t>TOTAL</t>
  </si>
  <si>
    <t>PMT Y PMA</t>
  </si>
  <si>
    <t xml:space="preserve"> INTERVENTORÍA 7%   </t>
  </si>
  <si>
    <t xml:space="preserve">                                                                                                                          </t>
  </si>
  <si>
    <t>ALCANTARILLA TRAMO 1</t>
  </si>
  <si>
    <t>ALCANTARILLA TRAMO 8 FINAL DE VIA</t>
  </si>
  <si>
    <t>CONSTRUIR OBRAS DE DRENAJE CON CAJAS DE RECOLECCIÓN</t>
  </si>
  <si>
    <t>3.1</t>
  </si>
  <si>
    <t>M3</t>
  </si>
  <si>
    <t>N.A</t>
  </si>
  <si>
    <t>3.2</t>
  </si>
  <si>
    <t xml:space="preserve">m3 </t>
  </si>
  <si>
    <t>3.3</t>
  </si>
  <si>
    <t>3.03.18</t>
  </si>
  <si>
    <t>SUMINISTRO E INSTALACIÓN CONCRETO SIMPLE DE 17.5 MPA (2500 PSI) PARA ELEVACIONES</t>
  </si>
  <si>
    <t xml:space="preserve"> SUBTOTAL ACTIVIDAD 3</t>
  </si>
  <si>
    <t>4</t>
  </si>
  <si>
    <t>CONSTRUIR OBRAS DE DRENAJE CON TUBERIA Y CABEZALES</t>
  </si>
  <si>
    <t>4.1</t>
  </si>
  <si>
    <t>4.2</t>
  </si>
  <si>
    <t>4.3</t>
  </si>
  <si>
    <t>SUMINISTRO E INSTALACION DE CONCRETO CICLÓPEO DE 17.5 MPA (2500 PSI), 40% RAJON PARA ELEVACIONES</t>
  </si>
  <si>
    <t>m3</t>
  </si>
  <si>
    <t>4.4</t>
  </si>
  <si>
    <t>SUMINISTRO E INSTALACIÓN DE TUBERÍA DE CONCRETO REFORZADO D=36", INCLUYE EMBOQUILLADA</t>
  </si>
  <si>
    <t>ML</t>
  </si>
  <si>
    <t>4.5</t>
  </si>
  <si>
    <t>RELLENO CON MATERIAL DE AFIRMADO COMPACTADO PLANCHA VIBRADORA INCLUYE ACARREO LIBRE DE 5 km</t>
  </si>
  <si>
    <t>4.6</t>
  </si>
  <si>
    <t>TRANSPORTE DE MATERIAL DE AFIRMADO Y/O GRANULAR DESPUÉS DE 5 km (INSTALADO Y COMPACTADO SEGÚN SECCIÓN DE DISEÑO).</t>
  </si>
  <si>
    <t xml:space="preserve">m3 - km </t>
  </si>
  <si>
    <t xml:space="preserve"> SUBTOTAL ACTIVIDAD 4</t>
  </si>
  <si>
    <t>ALCANTARILLAS 3 EN TOTAL EN LOS TRAMOS 1 - 3 - 8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</si>
</sst>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2" formatCode="_-&quot;$&quot;* #,##0_-;\-&quot;$&quot;* #,##0_-;_-&quot;$&quot;* &quot;-&quot;_-;_-@_-"/>
    <numFmt numFmtId="43" formatCode="_-* #,##0.00_-;\-* #,##0.00_-;_-* &quot;-&quot;??_-;_-@_-"/>
    <numFmt numFmtId="164" formatCode="&quot;$&quot;#,##0.00"/>
    <numFmt numFmtId="165" formatCode="&quot;$&quot;\ #,##0.00"/>
    <numFmt numFmtId="166" formatCode="#,##0.000"/>
    <numFmt numFmtId="167" formatCode="0.0"/>
    <numFmt numFmtId="168" formatCode="_-* #,##0.00_-;\-* #,##0.00_-;_-* &quot;-&quot;?_-;_-@_-"/>
    <numFmt numFmtId="169" formatCode="#,##0.0"/>
    <numFmt numFmtId="170" formatCode="_-* #,##0_-;\-* #,##0_-;_-* &quot;-&quot;?_-;_-@_-"/>
    <numFmt numFmtId="171" formatCode="_(* #,##0_);_(* \(#,##0\);_(* &quot;-&quot;??_);_(@_)"/>
    <numFmt numFmtId="172" formatCode="_-&quot;$&quot;* #,##0.00_-;\-&quot;$&quot;* #,##0.00_-;_-&quot;$&quot;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indexed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</cellStyleXfs>
  <cellXfs count="189">
    <xf numFmtId="0" fontId="0" fillId="0" borderId="0" xfId="0"/>
    <xf numFmtId="164" fontId="3" fillId="0" borderId="0" xfId="4" applyNumberFormat="1" applyFont="1" applyFill="1" applyBorder="1" applyAlignment="1">
      <alignment horizontal="center" vertical="top" wrapText="1"/>
    </xf>
    <xf numFmtId="165" fontId="4" fillId="0" borderId="0" xfId="5" applyNumberFormat="1" applyFont="1"/>
    <xf numFmtId="164" fontId="5" fillId="3" borderId="0" xfId="4" applyNumberFormat="1" applyFont="1" applyFill="1" applyBorder="1" applyAlignment="1">
      <alignment horizontal="center" vertical="center"/>
    </xf>
    <xf numFmtId="2" fontId="5" fillId="3" borderId="7" xfId="4" applyNumberFormat="1" applyFont="1" applyFill="1" applyBorder="1" applyAlignment="1">
      <alignment vertical="center"/>
    </xf>
    <xf numFmtId="3" fontId="5" fillId="3" borderId="8" xfId="4" applyNumberFormat="1" applyFont="1" applyFill="1" applyBorder="1" applyAlignment="1">
      <alignment horizontal="center" vertical="center" wrapText="1"/>
    </xf>
    <xf numFmtId="166" fontId="5" fillId="3" borderId="8" xfId="4" applyNumberFormat="1" applyFont="1" applyFill="1" applyBorder="1" applyAlignment="1">
      <alignment horizontal="center" vertical="center"/>
    </xf>
    <xf numFmtId="4" fontId="5" fillId="3" borderId="8" xfId="4" applyNumberFormat="1" applyFont="1" applyFill="1" applyBorder="1" applyAlignment="1">
      <alignment horizontal="center" vertical="center"/>
    </xf>
    <xf numFmtId="4" fontId="5" fillId="3" borderId="8" xfId="4" applyNumberFormat="1" applyFont="1" applyFill="1" applyBorder="1" applyAlignment="1">
      <alignment horizontal="center" vertical="center" wrapText="1"/>
    </xf>
    <xf numFmtId="4" fontId="5" fillId="3" borderId="8" xfId="4" applyNumberFormat="1" applyFont="1" applyFill="1" applyBorder="1" applyAlignment="1">
      <alignment horizontal="right" vertical="center" wrapText="1"/>
    </xf>
    <xf numFmtId="4" fontId="5" fillId="3" borderId="9" xfId="4" applyNumberFormat="1" applyFont="1" applyFill="1" applyBorder="1" applyAlignment="1">
      <alignment horizontal="center" vertical="center"/>
    </xf>
    <xf numFmtId="164" fontId="5" fillId="3" borderId="0" xfId="4" applyNumberFormat="1" applyFont="1" applyFill="1" applyBorder="1" applyAlignment="1">
      <alignment horizontal="center" vertical="center" wrapText="1"/>
    </xf>
    <xf numFmtId="167" fontId="6" fillId="2" borderId="10" xfId="4" applyNumberFormat="1" applyFont="1" applyFill="1" applyBorder="1" applyAlignment="1">
      <alignment vertical="center"/>
    </xf>
    <xf numFmtId="2" fontId="6" fillId="2" borderId="11" xfId="4" applyNumberFormat="1" applyFont="1" applyFill="1" applyBorder="1" applyAlignment="1">
      <alignment horizontal="center" vertical="center"/>
    </xf>
    <xf numFmtId="0" fontId="7" fillId="2" borderId="11" xfId="4" applyFont="1" applyFill="1" applyBorder="1" applyAlignment="1">
      <alignment horizontal="left" vertical="center" wrapText="1"/>
    </xf>
    <xf numFmtId="0" fontId="6" fillId="2" borderId="11" xfId="4" applyNumberFormat="1" applyFont="1" applyFill="1" applyBorder="1" applyAlignment="1" applyProtection="1">
      <alignment horizontal="center" wrapText="1"/>
    </xf>
    <xf numFmtId="166" fontId="6" fillId="0" borderId="11" xfId="4" applyNumberFormat="1" applyFont="1" applyFill="1" applyBorder="1" applyAlignment="1" applyProtection="1">
      <alignment horizontal="center"/>
    </xf>
    <xf numFmtId="43" fontId="6" fillId="2" borderId="11" xfId="6" applyFont="1" applyFill="1" applyBorder="1" applyAlignment="1" applyProtection="1"/>
    <xf numFmtId="9" fontId="6" fillId="2" borderId="11" xfId="3" applyFont="1" applyFill="1" applyBorder="1" applyAlignment="1" applyProtection="1"/>
    <xf numFmtId="43" fontId="6" fillId="2" borderId="12" xfId="6" applyFont="1" applyFill="1" applyBorder="1" applyAlignment="1" applyProtection="1">
      <alignment horizontal="right" vertical="center"/>
    </xf>
    <xf numFmtId="168" fontId="6" fillId="2" borderId="13" xfId="4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vertical="center"/>
    </xf>
    <xf numFmtId="165" fontId="4" fillId="2" borderId="0" xfId="5" applyNumberFormat="1" applyFont="1" applyFill="1"/>
    <xf numFmtId="0" fontId="2" fillId="0" borderId="1" xfId="5" applyFont="1" applyBorder="1" applyAlignment="1">
      <alignment vertical="center"/>
    </xf>
    <xf numFmtId="4" fontId="5" fillId="2" borderId="2" xfId="4" applyNumberFormat="1" applyFont="1" applyFill="1" applyBorder="1" applyAlignment="1">
      <alignment horizontal="center" vertical="center"/>
    </xf>
    <xf numFmtId="4" fontId="5" fillId="2" borderId="2" xfId="4" applyNumberFormat="1" applyFont="1" applyFill="1" applyBorder="1" applyAlignment="1">
      <alignment vertical="center"/>
    </xf>
    <xf numFmtId="4" fontId="5" fillId="2" borderId="2" xfId="4" applyNumberFormat="1" applyFont="1" applyFill="1" applyBorder="1" applyAlignment="1">
      <alignment vertical="center" wrapText="1"/>
    </xf>
    <xf numFmtId="4" fontId="5" fillId="2" borderId="3" xfId="4" applyNumberFormat="1" applyFont="1" applyFill="1" applyBorder="1" applyAlignment="1">
      <alignment vertical="center"/>
    </xf>
    <xf numFmtId="4" fontId="5" fillId="2" borderId="14" xfId="4" applyNumberFormat="1" applyFont="1" applyFill="1" applyBorder="1" applyAlignment="1">
      <alignment horizontal="right" vertical="center"/>
    </xf>
    <xf numFmtId="0" fontId="2" fillId="0" borderId="15" xfId="5" applyFont="1" applyBorder="1" applyAlignment="1">
      <alignment vertical="center"/>
    </xf>
    <xf numFmtId="4" fontId="5" fillId="2" borderId="0" xfId="4" applyNumberFormat="1" applyFont="1" applyFill="1" applyBorder="1" applyAlignment="1">
      <alignment horizontal="center" vertical="center"/>
    </xf>
    <xf numFmtId="4" fontId="5" fillId="2" borderId="0" xfId="4" applyNumberFormat="1" applyFont="1" applyFill="1" applyBorder="1" applyAlignment="1">
      <alignment vertical="center"/>
    </xf>
    <xf numFmtId="4" fontId="5" fillId="2" borderId="0" xfId="4" applyNumberFormat="1" applyFont="1" applyFill="1" applyBorder="1" applyAlignment="1">
      <alignment vertical="center" wrapText="1"/>
    </xf>
    <xf numFmtId="4" fontId="5" fillId="2" borderId="16" xfId="4" applyNumberFormat="1" applyFont="1" applyFill="1" applyBorder="1" applyAlignment="1">
      <alignment vertical="center"/>
    </xf>
    <xf numFmtId="4" fontId="5" fillId="2" borderId="17" xfId="4" applyNumberFormat="1" applyFont="1" applyFill="1" applyBorder="1" applyAlignment="1">
      <alignment horizontal="right" vertical="center"/>
    </xf>
    <xf numFmtId="4" fontId="5" fillId="2" borderId="4" xfId="4" applyNumberFormat="1" applyFont="1" applyFill="1" applyBorder="1" applyAlignment="1">
      <alignment vertical="center"/>
    </xf>
    <xf numFmtId="4" fontId="5" fillId="2" borderId="5" xfId="4" applyNumberFormat="1" applyFont="1" applyFill="1" applyBorder="1" applyAlignment="1">
      <alignment horizontal="center" vertical="center"/>
    </xf>
    <xf numFmtId="4" fontId="5" fillId="2" borderId="5" xfId="4" applyNumberFormat="1" applyFont="1" applyFill="1" applyBorder="1" applyAlignment="1">
      <alignment horizontal="right" vertical="center"/>
    </xf>
    <xf numFmtId="4" fontId="5" fillId="2" borderId="5" xfId="4" applyNumberFormat="1" applyFont="1" applyFill="1" applyBorder="1" applyAlignment="1">
      <alignment horizontal="center" vertical="center" wrapText="1"/>
    </xf>
    <xf numFmtId="4" fontId="5" fillId="2" borderId="6" xfId="4" applyNumberFormat="1" applyFont="1" applyFill="1" applyBorder="1" applyAlignment="1">
      <alignment horizontal="right" vertical="center"/>
    </xf>
    <xf numFmtId="4" fontId="5" fillId="2" borderId="18" xfId="4" applyNumberFormat="1" applyFont="1" applyFill="1" applyBorder="1" applyAlignment="1">
      <alignment horizontal="right" vertical="center"/>
    </xf>
    <xf numFmtId="4" fontId="5" fillId="2" borderId="6" xfId="4" applyNumberFormat="1" applyFont="1" applyFill="1" applyBorder="1" applyAlignment="1">
      <alignment vertical="center"/>
    </xf>
    <xf numFmtId="4" fontId="5" fillId="2" borderId="0" xfId="4" applyNumberFormat="1" applyFont="1" applyFill="1" applyBorder="1" applyAlignment="1">
      <alignment horizontal="right" vertical="center"/>
    </xf>
    <xf numFmtId="4" fontId="5" fillId="2" borderId="0" xfId="4" applyNumberFormat="1" applyFont="1" applyFill="1" applyBorder="1" applyAlignment="1">
      <alignment horizontal="center" vertical="center" wrapText="1"/>
    </xf>
    <xf numFmtId="0" fontId="6" fillId="2" borderId="0" xfId="4" applyFont="1" applyFill="1" applyBorder="1" applyAlignment="1">
      <alignment vertical="center"/>
    </xf>
    <xf numFmtId="0" fontId="6" fillId="2" borderId="0" xfId="4" applyFont="1" applyFill="1" applyBorder="1" applyAlignment="1">
      <alignment horizontal="center" vertical="center"/>
    </xf>
    <xf numFmtId="0" fontId="5" fillId="2" borderId="0" xfId="4" applyFont="1" applyFill="1" applyBorder="1" applyAlignment="1">
      <alignment horizontal="center" vertical="center" wrapText="1"/>
    </xf>
    <xf numFmtId="0" fontId="6" fillId="2" borderId="0" xfId="4" applyFont="1" applyFill="1" applyBorder="1" applyAlignment="1">
      <alignment horizontal="center" vertical="center" wrapText="1"/>
    </xf>
    <xf numFmtId="166" fontId="6" fillId="2" borderId="0" xfId="4" applyNumberFormat="1" applyFont="1" applyFill="1" applyBorder="1" applyAlignment="1">
      <alignment horizontal="center" vertical="center" wrapText="1"/>
    </xf>
    <xf numFmtId="4" fontId="6" fillId="2" borderId="0" xfId="4" applyNumberFormat="1" applyFont="1" applyFill="1" applyBorder="1" applyAlignment="1">
      <alignment vertical="center"/>
    </xf>
    <xf numFmtId="4" fontId="6" fillId="2" borderId="0" xfId="4" applyNumberFormat="1" applyFont="1" applyFill="1" applyBorder="1" applyAlignment="1">
      <alignment horizontal="right" vertical="center"/>
    </xf>
    <xf numFmtId="169" fontId="6" fillId="2" borderId="16" xfId="4" applyNumberFormat="1" applyFont="1" applyFill="1" applyBorder="1" applyAlignment="1">
      <alignment vertical="center"/>
    </xf>
    <xf numFmtId="2" fontId="5" fillId="3" borderId="19" xfId="4" applyNumberFormat="1" applyFont="1" applyFill="1" applyBorder="1" applyAlignment="1">
      <alignment vertical="center"/>
    </xf>
    <xf numFmtId="3" fontId="5" fillId="3" borderId="20" xfId="4" applyNumberFormat="1" applyFont="1" applyFill="1" applyBorder="1" applyAlignment="1">
      <alignment horizontal="center" vertical="center" wrapText="1"/>
    </xf>
    <xf numFmtId="0" fontId="5" fillId="3" borderId="21" xfId="4" applyFont="1" applyFill="1" applyBorder="1" applyAlignment="1">
      <alignment horizontal="center" vertical="center" wrapText="1"/>
    </xf>
    <xf numFmtId="3" fontId="5" fillId="3" borderId="22" xfId="4" applyNumberFormat="1" applyFont="1" applyFill="1" applyBorder="1" applyAlignment="1">
      <alignment horizontal="center" vertical="center" wrapText="1"/>
    </xf>
    <xf numFmtId="166" fontId="5" fillId="3" borderId="23" xfId="4" applyNumberFormat="1" applyFont="1" applyFill="1" applyBorder="1" applyAlignment="1">
      <alignment horizontal="center" vertical="center"/>
    </xf>
    <xf numFmtId="4" fontId="5" fillId="3" borderId="23" xfId="4" applyNumberFormat="1" applyFont="1" applyFill="1" applyBorder="1" applyAlignment="1">
      <alignment horizontal="center" vertical="center"/>
    </xf>
    <xf numFmtId="4" fontId="5" fillId="3" borderId="23" xfId="4" applyNumberFormat="1" applyFont="1" applyFill="1" applyBorder="1" applyAlignment="1">
      <alignment horizontal="center" vertical="center" wrapText="1"/>
    </xf>
    <xf numFmtId="4" fontId="5" fillId="3" borderId="23" xfId="4" applyNumberFormat="1" applyFont="1" applyFill="1" applyBorder="1" applyAlignment="1">
      <alignment horizontal="right" vertical="center" wrapText="1"/>
    </xf>
    <xf numFmtId="4" fontId="5" fillId="3" borderId="24" xfId="4" applyNumberFormat="1" applyFont="1" applyFill="1" applyBorder="1" applyAlignment="1">
      <alignment horizontal="center" vertical="center"/>
    </xf>
    <xf numFmtId="167" fontId="6" fillId="2" borderId="25" xfId="4" applyNumberFormat="1" applyFont="1" applyFill="1" applyBorder="1" applyAlignment="1">
      <alignment vertical="center"/>
    </xf>
    <xf numFmtId="2" fontId="6" fillId="2" borderId="26" xfId="4" applyNumberFormat="1" applyFont="1" applyFill="1" applyBorder="1" applyAlignment="1">
      <alignment horizontal="center" vertical="center"/>
    </xf>
    <xf numFmtId="0" fontId="7" fillId="2" borderId="27" xfId="4" applyFont="1" applyFill="1" applyBorder="1" applyAlignment="1">
      <alignment horizontal="justify" vertical="center" wrapText="1"/>
    </xf>
    <xf numFmtId="0" fontId="6" fillId="2" borderId="26" xfId="4" applyNumberFormat="1" applyFont="1" applyFill="1" applyBorder="1" applyAlignment="1" applyProtection="1">
      <alignment horizontal="center" vertical="center" wrapText="1"/>
    </xf>
    <xf numFmtId="166" fontId="6" fillId="0" borderId="26" xfId="4" applyNumberFormat="1" applyFont="1" applyFill="1" applyBorder="1" applyAlignment="1" applyProtection="1">
      <alignment horizontal="center" vertical="center"/>
    </xf>
    <xf numFmtId="43" fontId="6" fillId="2" borderId="26" xfId="6" applyFont="1" applyFill="1" applyBorder="1" applyAlignment="1" applyProtection="1">
      <alignment vertical="center"/>
    </xf>
    <xf numFmtId="9" fontId="6" fillId="2" borderId="26" xfId="6" applyNumberFormat="1" applyFont="1" applyFill="1" applyBorder="1" applyAlignment="1" applyProtection="1">
      <alignment vertical="center"/>
    </xf>
    <xf numFmtId="43" fontId="6" fillId="2" borderId="26" xfId="6" applyFont="1" applyFill="1" applyBorder="1" applyAlignment="1" applyProtection="1">
      <alignment horizontal="right" vertical="center"/>
    </xf>
    <xf numFmtId="168" fontId="6" fillId="2" borderId="28" xfId="4" applyNumberFormat="1" applyFont="1" applyFill="1" applyBorder="1" applyAlignment="1">
      <alignment horizontal="center" vertical="center"/>
    </xf>
    <xf numFmtId="167" fontId="6" fillId="2" borderId="29" xfId="4" applyNumberFormat="1" applyFont="1" applyFill="1" applyBorder="1" applyAlignment="1">
      <alignment vertical="center"/>
    </xf>
    <xf numFmtId="2" fontId="6" fillId="2" borderId="30" xfId="4" applyNumberFormat="1" applyFont="1" applyFill="1" applyBorder="1" applyAlignment="1">
      <alignment horizontal="center" vertical="center"/>
    </xf>
    <xf numFmtId="0" fontId="7" fillId="2" borderId="30" xfId="4" applyFont="1" applyFill="1" applyBorder="1" applyAlignment="1">
      <alignment horizontal="justify" vertical="center" wrapText="1"/>
    </xf>
    <xf numFmtId="0" fontId="6" fillId="2" borderId="30" xfId="4" applyNumberFormat="1" applyFont="1" applyFill="1" applyBorder="1" applyAlignment="1" applyProtection="1">
      <alignment horizontal="center" vertical="center" wrapText="1"/>
    </xf>
    <xf numFmtId="4" fontId="6" fillId="0" borderId="30" xfId="4" applyNumberFormat="1" applyFont="1" applyFill="1" applyBorder="1" applyAlignment="1" applyProtection="1">
      <alignment horizontal="center" vertical="center"/>
    </xf>
    <xf numFmtId="43" fontId="6" fillId="2" borderId="30" xfId="6" applyFont="1" applyFill="1" applyBorder="1" applyAlignment="1" applyProtection="1">
      <alignment vertical="center"/>
    </xf>
    <xf numFmtId="9" fontId="6" fillId="2" borderId="30" xfId="6" applyNumberFormat="1" applyFont="1" applyFill="1" applyBorder="1" applyAlignment="1" applyProtection="1">
      <alignment vertical="center"/>
    </xf>
    <xf numFmtId="43" fontId="6" fillId="2" borderId="30" xfId="6" applyFont="1" applyFill="1" applyBorder="1" applyAlignment="1" applyProtection="1">
      <alignment horizontal="right" vertical="center"/>
    </xf>
    <xf numFmtId="168" fontId="6" fillId="2" borderId="31" xfId="4" applyNumberFormat="1" applyFont="1" applyFill="1" applyBorder="1" applyAlignment="1">
      <alignment horizontal="center" vertical="center"/>
    </xf>
    <xf numFmtId="0" fontId="7" fillId="2" borderId="30" xfId="4" applyFont="1" applyFill="1" applyBorder="1" applyAlignment="1">
      <alignment horizontal="left" vertical="center" wrapText="1"/>
    </xf>
    <xf numFmtId="2" fontId="6" fillId="2" borderId="29" xfId="4" applyNumberFormat="1" applyFont="1" applyFill="1" applyBorder="1" applyAlignment="1">
      <alignment vertical="center"/>
    </xf>
    <xf numFmtId="0" fontId="6" fillId="2" borderId="30" xfId="4" applyFont="1" applyFill="1" applyBorder="1" applyAlignment="1">
      <alignment horizontal="center" vertical="center" wrapText="1"/>
    </xf>
    <xf numFmtId="169" fontId="6" fillId="0" borderId="30" xfId="4" applyNumberFormat="1" applyFont="1" applyFill="1" applyBorder="1" applyAlignment="1">
      <alignment vertical="center"/>
    </xf>
    <xf numFmtId="43" fontId="6" fillId="2" borderId="27" xfId="6" applyFont="1" applyFill="1" applyBorder="1" applyAlignment="1" applyProtection="1">
      <alignment horizontal="right" vertical="center"/>
    </xf>
    <xf numFmtId="169" fontId="6" fillId="2" borderId="30" xfId="4" applyNumberFormat="1" applyFont="1" applyFill="1" applyBorder="1" applyAlignment="1">
      <alignment vertical="center"/>
    </xf>
    <xf numFmtId="2" fontId="6" fillId="2" borderId="30" xfId="4" applyNumberFormat="1" applyFont="1" applyFill="1" applyBorder="1" applyAlignment="1">
      <alignment vertical="center"/>
    </xf>
    <xf numFmtId="0" fontId="7" fillId="0" borderId="30" xfId="5" applyFont="1" applyFill="1" applyBorder="1" applyAlignment="1">
      <alignment horizontal="justify" vertical="center" wrapText="1"/>
    </xf>
    <xf numFmtId="3" fontId="6" fillId="2" borderId="30" xfId="4" applyNumberFormat="1" applyFont="1" applyFill="1" applyBorder="1" applyAlignment="1">
      <alignment horizontal="center" vertical="center" wrapText="1"/>
    </xf>
    <xf numFmtId="4" fontId="6" fillId="0" borderId="30" xfId="4" applyNumberFormat="1" applyFont="1" applyFill="1" applyBorder="1" applyAlignment="1">
      <alignment horizontal="center" vertical="center"/>
    </xf>
    <xf numFmtId="0" fontId="2" fillId="0" borderId="0" xfId="5" applyFont="1" applyAlignment="1">
      <alignment vertical="center"/>
    </xf>
    <xf numFmtId="4" fontId="5" fillId="2" borderId="34" xfId="4" applyNumberFormat="1" applyFont="1" applyFill="1" applyBorder="1" applyAlignment="1">
      <alignment vertical="center"/>
    </xf>
    <xf numFmtId="4" fontId="5" fillId="2" borderId="34" xfId="4" applyNumberFormat="1" applyFont="1" applyFill="1" applyBorder="1" applyAlignment="1">
      <alignment horizontal="right" vertical="center"/>
    </xf>
    <xf numFmtId="4" fontId="5" fillId="2" borderId="35" xfId="4" applyNumberFormat="1" applyFont="1" applyFill="1" applyBorder="1" applyAlignment="1">
      <alignment vertical="center"/>
    </xf>
    <xf numFmtId="4" fontId="5" fillId="2" borderId="35" xfId="4" applyNumberFormat="1" applyFont="1" applyFill="1" applyBorder="1" applyAlignment="1">
      <alignment horizontal="right" vertical="center"/>
    </xf>
    <xf numFmtId="4" fontId="5" fillId="2" borderId="36" xfId="4" applyNumberFormat="1" applyFont="1" applyFill="1" applyBorder="1" applyAlignment="1">
      <alignment horizontal="right" vertical="center"/>
    </xf>
    <xf numFmtId="0" fontId="7" fillId="2" borderId="30" xfId="5" applyFont="1" applyFill="1" applyBorder="1" applyAlignment="1">
      <alignment horizontal="justify" vertical="center" wrapText="1"/>
    </xf>
    <xf numFmtId="4" fontId="6" fillId="2" borderId="30" xfId="4" applyNumberFormat="1" applyFont="1" applyFill="1" applyBorder="1" applyAlignment="1">
      <alignment horizontal="center" vertical="center"/>
    </xf>
    <xf numFmtId="9" fontId="6" fillId="2" borderId="30" xfId="3" applyFont="1" applyFill="1" applyBorder="1" applyAlignment="1">
      <alignment horizontal="center" vertical="center" wrapText="1"/>
    </xf>
    <xf numFmtId="0" fontId="5" fillId="2" borderId="0" xfId="4" applyFont="1" applyFill="1" applyBorder="1" applyAlignment="1">
      <alignment horizontal="right" vertical="center" wrapText="1"/>
    </xf>
    <xf numFmtId="170" fontId="6" fillId="2" borderId="0" xfId="4" applyNumberFormat="1" applyFont="1" applyFill="1" applyBorder="1" applyAlignment="1">
      <alignment horizontal="center" vertical="center" wrapText="1"/>
    </xf>
    <xf numFmtId="166" fontId="6" fillId="2" borderId="0" xfId="4" applyNumberFormat="1" applyFont="1" applyFill="1" applyBorder="1" applyAlignment="1">
      <alignment vertical="center"/>
    </xf>
    <xf numFmtId="0" fontId="6" fillId="0" borderId="0" xfId="5" applyFont="1" applyBorder="1" applyAlignment="1">
      <alignment vertical="center"/>
    </xf>
    <xf numFmtId="3" fontId="5" fillId="2" borderId="0" xfId="4" applyNumberFormat="1" applyFont="1" applyFill="1" applyBorder="1" applyAlignment="1">
      <alignment horizontal="center" vertical="center"/>
    </xf>
    <xf numFmtId="3" fontId="5" fillId="2" borderId="0" xfId="4" applyNumberFormat="1" applyFont="1" applyFill="1" applyBorder="1" applyAlignment="1">
      <alignment vertical="center"/>
    </xf>
    <xf numFmtId="3" fontId="5" fillId="2" borderId="0" xfId="4" applyNumberFormat="1" applyFont="1" applyFill="1" applyBorder="1" applyAlignment="1">
      <alignment horizontal="center" vertical="center" wrapText="1"/>
    </xf>
    <xf numFmtId="43" fontId="9" fillId="4" borderId="28" xfId="1" applyNumberFormat="1" applyFont="1" applyFill="1" applyBorder="1" applyAlignment="1">
      <alignment horizontal="center" vertical="center"/>
    </xf>
    <xf numFmtId="3" fontId="6" fillId="2" borderId="0" xfId="4" applyNumberFormat="1" applyFont="1" applyFill="1" applyBorder="1" applyAlignment="1">
      <alignment vertical="center"/>
    </xf>
    <xf numFmtId="3" fontId="6" fillId="2" borderId="0" xfId="4" applyNumberFormat="1" applyFont="1" applyFill="1" applyBorder="1" applyAlignment="1">
      <alignment horizontal="center" vertical="center"/>
    </xf>
    <xf numFmtId="0" fontId="6" fillId="2" borderId="0" xfId="5" applyFont="1" applyFill="1" applyBorder="1" applyAlignment="1">
      <alignment horizontal="center" wrapText="1"/>
    </xf>
    <xf numFmtId="43" fontId="8" fillId="0" borderId="31" xfId="5" applyNumberFormat="1" applyFont="1" applyBorder="1" applyAlignment="1">
      <alignment vertical="center"/>
    </xf>
    <xf numFmtId="43" fontId="6" fillId="2" borderId="31" xfId="4" applyNumberFormat="1" applyFont="1" applyFill="1" applyBorder="1" applyAlignment="1">
      <alignment vertical="center"/>
    </xf>
    <xf numFmtId="43" fontId="6" fillId="0" borderId="31" xfId="5" applyNumberFormat="1" applyFont="1" applyBorder="1" applyAlignment="1">
      <alignment vertical="center"/>
    </xf>
    <xf numFmtId="0" fontId="6" fillId="2" borderId="0" xfId="5" applyFont="1" applyFill="1" applyBorder="1"/>
    <xf numFmtId="43" fontId="9" fillId="4" borderId="31" xfId="4" applyNumberFormat="1" applyFont="1" applyFill="1" applyBorder="1" applyAlignment="1">
      <alignment vertical="center"/>
    </xf>
    <xf numFmtId="43" fontId="9" fillId="2" borderId="31" xfId="4" applyNumberFormat="1" applyFont="1" applyFill="1" applyBorder="1" applyAlignment="1">
      <alignment vertical="center"/>
    </xf>
    <xf numFmtId="43" fontId="9" fillId="4" borderId="40" xfId="4" applyNumberFormat="1" applyFont="1" applyFill="1" applyBorder="1" applyAlignment="1">
      <alignment vertical="center"/>
    </xf>
    <xf numFmtId="3" fontId="6" fillId="2" borderId="0" xfId="4" applyNumberFormat="1" applyFont="1" applyFill="1" applyBorder="1" applyAlignment="1">
      <alignment horizontal="center" vertical="center" wrapText="1"/>
    </xf>
    <xf numFmtId="3" fontId="6" fillId="2" borderId="0" xfId="4" applyNumberFormat="1" applyFont="1" applyFill="1" applyBorder="1" applyAlignment="1">
      <alignment horizontal="right" vertical="center"/>
    </xf>
    <xf numFmtId="0" fontId="6" fillId="0" borderId="0" xfId="5" applyFont="1" applyBorder="1"/>
    <xf numFmtId="4" fontId="9" fillId="2" borderId="0" xfId="4" applyNumberFormat="1" applyFont="1" applyFill="1" applyBorder="1" applyAlignment="1">
      <alignment horizontal="center" vertical="center" wrapText="1"/>
    </xf>
    <xf numFmtId="4" fontId="9" fillId="2" borderId="0" xfId="4" applyNumberFormat="1" applyFont="1" applyFill="1" applyBorder="1" applyAlignment="1">
      <alignment horizontal="right" vertical="center" wrapText="1"/>
    </xf>
    <xf numFmtId="4" fontId="9" fillId="2" borderId="0" xfId="4" applyNumberFormat="1" applyFont="1" applyFill="1" applyBorder="1" applyAlignment="1">
      <alignment vertical="center"/>
    </xf>
    <xf numFmtId="1" fontId="4" fillId="4" borderId="30" xfId="0" applyNumberFormat="1" applyFont="1" applyFill="1" applyBorder="1" applyAlignment="1">
      <alignment horizontal="center" vertical="center"/>
    </xf>
    <xf numFmtId="49" fontId="6" fillId="0" borderId="42" xfId="0" applyNumberFormat="1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2" fontId="2" fillId="0" borderId="30" xfId="0" applyNumberFormat="1" applyFont="1" applyFill="1" applyBorder="1" applyAlignment="1">
      <alignment vertical="center"/>
    </xf>
    <xf numFmtId="171" fontId="2" fillId="0" borderId="47" xfId="1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horizontal="right" vertical="center"/>
    </xf>
    <xf numFmtId="4" fontId="2" fillId="0" borderId="30" xfId="0" applyNumberFormat="1" applyFont="1" applyFill="1" applyBorder="1" applyAlignment="1">
      <alignment vertical="center"/>
    </xf>
    <xf numFmtId="0" fontId="2" fillId="0" borderId="30" xfId="0" applyFont="1" applyBorder="1" applyAlignment="1">
      <alignment horizontal="justify" vertical="center" wrapText="1"/>
    </xf>
    <xf numFmtId="0" fontId="2" fillId="0" borderId="30" xfId="0" applyFont="1" applyBorder="1" applyAlignment="1">
      <alignment horizontal="center" vertical="center"/>
    </xf>
    <xf numFmtId="172" fontId="11" fillId="4" borderId="30" xfId="2" applyNumberFormat="1" applyFont="1" applyFill="1" applyBorder="1" applyAlignment="1">
      <alignment horizontal="right" vertical="center"/>
    </xf>
    <xf numFmtId="0" fontId="4" fillId="0" borderId="47" xfId="0" applyFont="1" applyFill="1" applyBorder="1" applyAlignment="1">
      <alignment horizontal="center" vertical="center"/>
    </xf>
    <xf numFmtId="172" fontId="11" fillId="0" borderId="47" xfId="2" applyNumberFormat="1" applyFont="1" applyFill="1" applyBorder="1" applyAlignment="1">
      <alignment horizontal="right" vertical="center"/>
    </xf>
    <xf numFmtId="172" fontId="11" fillId="0" borderId="43" xfId="2" applyNumberFormat="1" applyFont="1" applyFill="1" applyBorder="1" applyAlignment="1">
      <alignment horizontal="right" vertical="center"/>
    </xf>
    <xf numFmtId="49" fontId="5" fillId="4" borderId="42" xfId="0" applyNumberFormat="1" applyFont="1" applyFill="1" applyBorder="1" applyAlignment="1">
      <alignment horizontal="center" vertical="center"/>
    </xf>
    <xf numFmtId="167" fontId="5" fillId="4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justify" vertical="center" wrapText="1"/>
    </xf>
    <xf numFmtId="0" fontId="2" fillId="0" borderId="30" xfId="0" applyFont="1" applyFill="1" applyBorder="1" applyAlignment="1">
      <alignment vertical="center"/>
    </xf>
    <xf numFmtId="171" fontId="2" fillId="0" borderId="30" xfId="1" applyNumberFormat="1" applyFont="1" applyFill="1" applyBorder="1" applyAlignment="1">
      <alignment vertical="center"/>
    </xf>
    <xf numFmtId="43" fontId="6" fillId="2" borderId="32" xfId="6" applyFont="1" applyFill="1" applyBorder="1" applyAlignment="1" applyProtection="1">
      <alignment horizontal="right" vertical="center"/>
    </xf>
    <xf numFmtId="168" fontId="6" fillId="2" borderId="48" xfId="4" applyNumberFormat="1" applyFont="1" applyFill="1" applyBorder="1" applyAlignment="1">
      <alignment horizontal="center" vertical="center"/>
    </xf>
    <xf numFmtId="4" fontId="5" fillId="3" borderId="25" xfId="4" applyNumberFormat="1" applyFont="1" applyFill="1" applyBorder="1" applyAlignment="1">
      <alignment horizontal="right" vertical="center"/>
    </xf>
    <xf numFmtId="4" fontId="5" fillId="3" borderId="28" xfId="4" applyNumberFormat="1" applyFont="1" applyFill="1" applyBorder="1" applyAlignment="1">
      <alignment vertical="center"/>
    </xf>
    <xf numFmtId="4" fontId="5" fillId="2" borderId="29" xfId="4" applyNumberFormat="1" applyFont="1" applyFill="1" applyBorder="1" applyAlignment="1">
      <alignment horizontal="right" vertical="center"/>
    </xf>
    <xf numFmtId="4" fontId="5" fillId="2" borderId="31" xfId="4" applyNumberFormat="1" applyFont="1" applyFill="1" applyBorder="1" applyAlignment="1">
      <alignment vertical="center"/>
    </xf>
    <xf numFmtId="4" fontId="5" fillId="3" borderId="29" xfId="4" applyNumberFormat="1" applyFont="1" applyFill="1" applyBorder="1" applyAlignment="1">
      <alignment horizontal="right" vertical="center"/>
    </xf>
    <xf numFmtId="4" fontId="5" fillId="3" borderId="31" xfId="4" applyNumberFormat="1" applyFont="1" applyFill="1" applyBorder="1" applyAlignment="1">
      <alignment vertical="center"/>
    </xf>
    <xf numFmtId="4" fontId="5" fillId="3" borderId="39" xfId="4" applyNumberFormat="1" applyFont="1" applyFill="1" applyBorder="1" applyAlignment="1">
      <alignment horizontal="right" vertical="center"/>
    </xf>
    <xf numFmtId="4" fontId="5" fillId="3" borderId="40" xfId="4" applyNumberFormat="1" applyFont="1" applyFill="1" applyBorder="1" applyAlignment="1">
      <alignment vertical="center"/>
    </xf>
    <xf numFmtId="4" fontId="5" fillId="0" borderId="35" xfId="4" applyNumberFormat="1" applyFont="1" applyFill="1" applyBorder="1" applyAlignment="1">
      <alignment horizontal="right" vertical="center"/>
    </xf>
    <xf numFmtId="4" fontId="5" fillId="0" borderId="33" xfId="4" applyNumberFormat="1" applyFont="1" applyFill="1" applyBorder="1" applyAlignment="1">
      <alignment vertical="center"/>
    </xf>
    <xf numFmtId="3" fontId="9" fillId="2" borderId="29" xfId="4" applyNumberFormat="1" applyFont="1" applyFill="1" applyBorder="1" applyAlignment="1">
      <alignment horizontal="center" vertical="center"/>
    </xf>
    <xf numFmtId="3" fontId="9" fillId="2" borderId="30" xfId="4" applyNumberFormat="1" applyFont="1" applyFill="1" applyBorder="1" applyAlignment="1">
      <alignment horizontal="center" vertical="center"/>
    </xf>
    <xf numFmtId="3" fontId="9" fillId="2" borderId="42" xfId="4" applyNumberFormat="1" applyFont="1" applyFill="1" applyBorder="1" applyAlignment="1">
      <alignment horizontal="center" vertical="center"/>
    </xf>
    <xf numFmtId="3" fontId="9" fillId="2" borderId="43" xfId="4" applyNumberFormat="1" applyFont="1" applyFill="1" applyBorder="1" applyAlignment="1">
      <alignment horizontal="center" vertical="center"/>
    </xf>
    <xf numFmtId="3" fontId="10" fillId="2" borderId="29" xfId="4" applyNumberFormat="1" applyFont="1" applyFill="1" applyBorder="1" applyAlignment="1">
      <alignment horizontal="center" vertical="center"/>
    </xf>
    <xf numFmtId="3" fontId="10" fillId="2" borderId="30" xfId="4" applyNumberFormat="1" applyFont="1" applyFill="1" applyBorder="1" applyAlignment="1">
      <alignment horizontal="center" vertical="center"/>
    </xf>
    <xf numFmtId="0" fontId="9" fillId="4" borderId="44" xfId="5" applyFont="1" applyFill="1" applyBorder="1" applyAlignment="1">
      <alignment horizontal="center"/>
    </xf>
    <xf numFmtId="0" fontId="9" fillId="4" borderId="45" xfId="5" applyFont="1" applyFill="1" applyBorder="1" applyAlignment="1">
      <alignment horizontal="center"/>
    </xf>
    <xf numFmtId="4" fontId="4" fillId="5" borderId="41" xfId="4" applyNumberFormat="1" applyFont="1" applyFill="1" applyBorder="1" applyAlignment="1">
      <alignment horizontal="center" vertical="center"/>
    </xf>
    <xf numFmtId="4" fontId="4" fillId="5" borderId="37" xfId="4" applyNumberFormat="1" applyFont="1" applyFill="1" applyBorder="1" applyAlignment="1">
      <alignment horizontal="center" vertical="center"/>
    </xf>
    <xf numFmtId="4" fontId="4" fillId="5" borderId="38" xfId="4" applyNumberFormat="1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wrapText="1"/>
    </xf>
    <xf numFmtId="0" fontId="4" fillId="4" borderId="47" xfId="0" applyFont="1" applyFill="1" applyBorder="1" applyAlignment="1">
      <alignment horizontal="center" wrapText="1"/>
    </xf>
    <xf numFmtId="0" fontId="4" fillId="4" borderId="43" xfId="0" applyFont="1" applyFill="1" applyBorder="1" applyAlignment="1">
      <alignment horizontal="center" wrapText="1"/>
    </xf>
    <xf numFmtId="0" fontId="4" fillId="4" borderId="46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 wrapText="1"/>
    </xf>
    <xf numFmtId="0" fontId="4" fillId="4" borderId="43" xfId="0" applyFont="1" applyFill="1" applyBorder="1" applyAlignment="1">
      <alignment horizontal="center" vertical="center" wrapText="1"/>
    </xf>
    <xf numFmtId="3" fontId="5" fillId="2" borderId="0" xfId="4" applyNumberFormat="1" applyFont="1" applyFill="1" applyBorder="1" applyAlignment="1">
      <alignment horizontal="center" vertical="center" wrapText="1"/>
    </xf>
    <xf numFmtId="3" fontId="5" fillId="2" borderId="0" xfId="4" applyNumberFormat="1" applyFont="1" applyFill="1" applyBorder="1" applyAlignment="1">
      <alignment horizontal="center" vertical="center"/>
    </xf>
    <xf numFmtId="3" fontId="6" fillId="2" borderId="29" xfId="4" applyNumberFormat="1" applyFont="1" applyFill="1" applyBorder="1" applyAlignment="1">
      <alignment horizontal="center" vertical="center"/>
    </xf>
    <xf numFmtId="3" fontId="6" fillId="2" borderId="30" xfId="4" applyNumberFormat="1" applyFont="1" applyFill="1" applyBorder="1" applyAlignment="1">
      <alignment horizontal="center" vertical="center"/>
    </xf>
    <xf numFmtId="3" fontId="9" fillId="4" borderId="29" xfId="4" applyNumberFormat="1" applyFont="1" applyFill="1" applyBorder="1" applyAlignment="1">
      <alignment horizontal="center" vertical="center"/>
    </xf>
    <xf numFmtId="3" fontId="9" fillId="4" borderId="30" xfId="4" applyNumberFormat="1" applyFont="1" applyFill="1" applyBorder="1" applyAlignment="1">
      <alignment horizontal="center" vertical="center"/>
    </xf>
    <xf numFmtId="3" fontId="3" fillId="2" borderId="1" xfId="4" applyNumberFormat="1" applyFont="1" applyFill="1" applyBorder="1" applyAlignment="1">
      <alignment horizontal="center" vertical="center" wrapText="1"/>
    </xf>
    <xf numFmtId="3" fontId="3" fillId="2" borderId="2" xfId="4" applyNumberFormat="1" applyFont="1" applyFill="1" applyBorder="1" applyAlignment="1">
      <alignment horizontal="center" vertical="center" wrapText="1"/>
    </xf>
    <xf numFmtId="3" fontId="3" fillId="2" borderId="3" xfId="4" applyNumberFormat="1" applyFont="1" applyFill="1" applyBorder="1" applyAlignment="1">
      <alignment horizontal="center" vertical="center" wrapText="1"/>
    </xf>
    <xf numFmtId="3" fontId="3" fillId="2" borderId="4" xfId="4" applyNumberFormat="1" applyFont="1" applyFill="1" applyBorder="1" applyAlignment="1">
      <alignment horizontal="center" vertical="center" wrapText="1"/>
    </xf>
    <xf numFmtId="3" fontId="3" fillId="2" borderId="5" xfId="4" applyNumberFormat="1" applyFont="1" applyFill="1" applyBorder="1" applyAlignment="1">
      <alignment horizontal="center" vertical="center" wrapText="1"/>
    </xf>
    <xf numFmtId="3" fontId="3" fillId="2" borderId="6" xfId="4" applyNumberFormat="1" applyFont="1" applyFill="1" applyBorder="1" applyAlignment="1">
      <alignment horizontal="center" vertical="center" wrapText="1"/>
    </xf>
    <xf numFmtId="3" fontId="5" fillId="3" borderId="2" xfId="4" applyNumberFormat="1" applyFont="1" applyFill="1" applyBorder="1" applyAlignment="1">
      <alignment horizontal="center" vertical="center"/>
    </xf>
    <xf numFmtId="3" fontId="5" fillId="3" borderId="3" xfId="4" applyNumberFormat="1" applyFont="1" applyFill="1" applyBorder="1" applyAlignment="1">
      <alignment horizontal="center" vertical="center"/>
    </xf>
    <xf numFmtId="3" fontId="9" fillId="4" borderId="25" xfId="4" applyNumberFormat="1" applyFont="1" applyFill="1" applyBorder="1" applyAlignment="1">
      <alignment horizontal="center" vertical="center"/>
    </xf>
    <xf numFmtId="3" fontId="9" fillId="4" borderId="26" xfId="4" applyNumberFormat="1" applyFont="1" applyFill="1" applyBorder="1" applyAlignment="1">
      <alignment horizontal="center" vertical="center"/>
    </xf>
  </cellXfs>
  <cellStyles count="7">
    <cellStyle name="Millares" xfId="1" builtinId="3"/>
    <cellStyle name="Millares 2 2 2" xfId="6"/>
    <cellStyle name="Moneda [0]" xfId="2" builtinId="7"/>
    <cellStyle name="Normal" xfId="0" builtinId="0"/>
    <cellStyle name="Normal 10" xfId="5"/>
    <cellStyle name="Normal 2 2 3" xfId="4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1%20CAB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2%20CAB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6-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PTO%20TRAMO%2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7.0000000000000007E-2</v>
          </cell>
          <cell r="G7">
            <v>2565145</v>
          </cell>
        </row>
        <row r="17">
          <cell r="F17">
            <v>5.92</v>
          </cell>
        </row>
        <row r="18">
          <cell r="F18">
            <v>36.630000000000003</v>
          </cell>
        </row>
        <row r="19">
          <cell r="F19">
            <v>52.5</v>
          </cell>
        </row>
        <row r="20">
          <cell r="F20">
            <v>26</v>
          </cell>
        </row>
        <row r="21">
          <cell r="F21">
            <v>12.840000000000002</v>
          </cell>
        </row>
        <row r="22">
          <cell r="F22">
            <v>121.90400000000001</v>
          </cell>
        </row>
        <row r="23">
          <cell r="F23">
            <v>3211.2533333333331</v>
          </cell>
        </row>
        <row r="24">
          <cell r="F24">
            <v>10.050000000000001</v>
          </cell>
        </row>
        <row r="25">
          <cell r="F25">
            <v>140</v>
          </cell>
        </row>
        <row r="26">
          <cell r="F26">
            <v>15</v>
          </cell>
        </row>
        <row r="27">
          <cell r="F27">
            <v>8.27</v>
          </cell>
        </row>
        <row r="28">
          <cell r="F28">
            <v>2835</v>
          </cell>
        </row>
        <row r="30">
          <cell r="F30">
            <v>9.4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0.06</v>
          </cell>
        </row>
        <row r="17">
          <cell r="F17">
            <v>26.858000000000001</v>
          </cell>
        </row>
        <row r="18">
          <cell r="F18">
            <v>16.956</v>
          </cell>
        </row>
        <row r="19">
          <cell r="F19">
            <v>46.98</v>
          </cell>
        </row>
        <row r="20">
          <cell r="F20">
            <v>24.259999999999998</v>
          </cell>
        </row>
        <row r="21">
          <cell r="F21">
            <v>3.77</v>
          </cell>
        </row>
        <row r="22">
          <cell r="F22">
            <v>27.490000000000002</v>
          </cell>
        </row>
        <row r="23">
          <cell r="F23">
            <v>2789.6686933333331</v>
          </cell>
        </row>
        <row r="24">
          <cell r="F24">
            <v>9.3800000000000008</v>
          </cell>
        </row>
        <row r="25">
          <cell r="F25">
            <v>120</v>
          </cell>
        </row>
        <row r="26">
          <cell r="F26">
            <v>15.7</v>
          </cell>
        </row>
        <row r="27">
          <cell r="F27">
            <v>7.3100000000000005</v>
          </cell>
        </row>
        <row r="28">
          <cell r="F28">
            <v>2489.3999999999996</v>
          </cell>
        </row>
        <row r="30">
          <cell r="F30">
            <v>8.1999999999999993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7.0000000000000007E-2</v>
          </cell>
        </row>
        <row r="18">
          <cell r="F18">
            <v>19.95</v>
          </cell>
        </row>
        <row r="19">
          <cell r="F19">
            <v>52.5</v>
          </cell>
        </row>
        <row r="20">
          <cell r="F20">
            <v>24</v>
          </cell>
        </row>
        <row r="21">
          <cell r="F21">
            <v>4.1100000000000003</v>
          </cell>
        </row>
        <row r="22">
          <cell r="F22">
            <v>37.963974999999998</v>
          </cell>
        </row>
        <row r="23">
          <cell r="F23">
            <v>9084.0649999999987</v>
          </cell>
        </row>
        <row r="24">
          <cell r="F24">
            <v>11.55</v>
          </cell>
        </row>
        <row r="25">
          <cell r="F25">
            <v>140</v>
          </cell>
        </row>
        <row r="26">
          <cell r="F26">
            <v>16.399999999999999</v>
          </cell>
        </row>
        <row r="27">
          <cell r="F27">
            <v>8.85</v>
          </cell>
        </row>
        <row r="28">
          <cell r="F28">
            <v>2835</v>
          </cell>
        </row>
        <row r="30">
          <cell r="F30">
            <v>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 refreshError="1"/>
      <sheetData sheetId="1">
        <row r="7">
          <cell r="F7">
            <v>0.04</v>
          </cell>
        </row>
        <row r="18">
          <cell r="F18">
            <v>13.07</v>
          </cell>
        </row>
        <row r="19">
          <cell r="F19">
            <v>30</v>
          </cell>
        </row>
        <row r="20">
          <cell r="F20">
            <v>15.540000000000001</v>
          </cell>
        </row>
        <row r="21">
          <cell r="F21">
            <v>4.67</v>
          </cell>
        </row>
        <row r="22">
          <cell r="F22">
            <v>15.058</v>
          </cell>
        </row>
        <row r="23">
          <cell r="F23">
            <v>3756.7499666666663</v>
          </cell>
        </row>
        <row r="24">
          <cell r="F24">
            <v>6.6</v>
          </cell>
        </row>
        <row r="25">
          <cell r="F25">
            <v>80</v>
          </cell>
        </row>
        <row r="26">
          <cell r="F26">
            <v>9.9224999999999994</v>
          </cell>
        </row>
        <row r="27">
          <cell r="F27">
            <v>4.66</v>
          </cell>
        </row>
        <row r="28">
          <cell r="F28">
            <v>2160</v>
          </cell>
        </row>
        <row r="30">
          <cell r="F30">
            <v>9.4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0.09</v>
          </cell>
        </row>
        <row r="18">
          <cell r="F18">
            <v>69.13</v>
          </cell>
        </row>
        <row r="19">
          <cell r="F19">
            <v>67.5</v>
          </cell>
        </row>
        <row r="20">
          <cell r="F20">
            <v>33.96</v>
          </cell>
        </row>
        <row r="21">
          <cell r="F21">
            <v>8.49</v>
          </cell>
        </row>
        <row r="22">
          <cell r="F22">
            <v>40.913150000000002</v>
          </cell>
        </row>
        <row r="23">
          <cell r="F23">
            <v>5008.6490000000003</v>
          </cell>
        </row>
        <row r="24">
          <cell r="F24">
            <v>14.85</v>
          </cell>
        </row>
        <row r="25">
          <cell r="F25">
            <v>180</v>
          </cell>
        </row>
        <row r="26">
          <cell r="F26">
            <v>16.8</v>
          </cell>
        </row>
        <row r="27">
          <cell r="F27">
            <v>10.190000000000001</v>
          </cell>
        </row>
        <row r="28">
          <cell r="F28">
            <v>3285</v>
          </cell>
        </row>
        <row r="30">
          <cell r="F30">
            <v>11.4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7.0000000000000007E-2</v>
          </cell>
        </row>
        <row r="18">
          <cell r="F18">
            <v>16.329999999999998</v>
          </cell>
        </row>
        <row r="19">
          <cell r="F19">
            <v>52.5</v>
          </cell>
        </row>
        <row r="20">
          <cell r="F20">
            <v>26</v>
          </cell>
        </row>
        <row r="21">
          <cell r="F21">
            <v>7.04</v>
          </cell>
        </row>
        <row r="22">
          <cell r="F22">
            <v>27.364000000000001</v>
          </cell>
        </row>
        <row r="23">
          <cell r="F23">
            <v>4244.2583333333341</v>
          </cell>
        </row>
        <row r="24">
          <cell r="F24">
            <v>10.69</v>
          </cell>
        </row>
        <row r="25">
          <cell r="F25">
            <v>140</v>
          </cell>
        </row>
        <row r="26">
          <cell r="F26">
            <v>15</v>
          </cell>
        </row>
        <row r="27">
          <cell r="F27">
            <v>8.27</v>
          </cell>
        </row>
        <row r="28">
          <cell r="F28">
            <v>2835</v>
          </cell>
        </row>
        <row r="30">
          <cell r="F30">
            <v>9.4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0.09</v>
          </cell>
        </row>
        <row r="18">
          <cell r="F18">
            <v>27.06</v>
          </cell>
        </row>
        <row r="19">
          <cell r="F19">
            <v>70.2</v>
          </cell>
        </row>
        <row r="20">
          <cell r="F20">
            <v>34.32</v>
          </cell>
        </row>
        <row r="21">
          <cell r="F21">
            <v>8.58</v>
          </cell>
        </row>
        <row r="22">
          <cell r="F22">
            <v>35.375149999999998</v>
          </cell>
        </row>
        <row r="23">
          <cell r="F23">
            <v>5400.29</v>
          </cell>
        </row>
        <row r="24">
          <cell r="F24">
            <v>13.76</v>
          </cell>
        </row>
        <row r="25">
          <cell r="F25">
            <v>180</v>
          </cell>
        </row>
        <row r="26">
          <cell r="F26">
            <v>15.39</v>
          </cell>
        </row>
        <row r="27">
          <cell r="F27">
            <v>10.49</v>
          </cell>
        </row>
        <row r="28">
          <cell r="F28">
            <v>3366</v>
          </cell>
        </row>
        <row r="30">
          <cell r="F30">
            <v>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. "/>
      <sheetName val="PRESUPUESTO"/>
      <sheetName val="PMT"/>
      <sheetName val="PMA"/>
      <sheetName val="MEM CURVA TIPO 5"/>
      <sheetName val="MEM CURVA TIPO 3 Y ALINEAMIENT."/>
      <sheetName val="Volumen de reporte"/>
      <sheetName val="FILTRO CANT"/>
      <sheetName val="FILTRO"/>
      <sheetName val="EXCAV. MANUAL"/>
      <sheetName val="MEMORIAS"/>
      <sheetName val="PreAnaDetCap.rpt"/>
      <sheetName val="Caract"/>
      <sheetName val="FP"/>
      <sheetName val="AIU"/>
      <sheetName val="INTERV"/>
      <sheetName val="F-M"/>
      <sheetName val="PMA-PMT"/>
      <sheetName val="APU"/>
    </sheetNames>
    <sheetDataSet>
      <sheetData sheetId="0"/>
      <sheetData sheetId="1">
        <row r="7">
          <cell r="F7">
            <v>0.1</v>
          </cell>
        </row>
        <row r="18">
          <cell r="F18">
            <v>22.87</v>
          </cell>
        </row>
        <row r="19">
          <cell r="F19">
            <v>75</v>
          </cell>
        </row>
        <row r="20">
          <cell r="F20">
            <v>34</v>
          </cell>
        </row>
        <row r="21">
          <cell r="F21">
            <v>18.43</v>
          </cell>
        </row>
        <row r="22">
          <cell r="F22">
            <v>30.106349999999999</v>
          </cell>
        </row>
        <row r="23">
          <cell r="F23">
            <v>5229.7383333333337</v>
          </cell>
        </row>
        <row r="24">
          <cell r="F24">
            <v>16.5</v>
          </cell>
        </row>
        <row r="25">
          <cell r="F25">
            <v>200</v>
          </cell>
        </row>
        <row r="26">
          <cell r="F26">
            <v>15</v>
          </cell>
        </row>
        <row r="27">
          <cell r="F27">
            <v>8.27</v>
          </cell>
        </row>
        <row r="28">
          <cell r="F28">
            <v>3510</v>
          </cell>
        </row>
        <row r="30">
          <cell r="F30">
            <v>12.8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abSelected="1" workbookViewId="0">
      <selection activeCell="E7" sqref="E7"/>
    </sheetView>
  </sheetViews>
  <sheetFormatPr baseColWidth="10" defaultRowHeight="15" x14ac:dyDescent="0.25"/>
  <cols>
    <col min="1" max="1" width="9" customWidth="1"/>
    <col min="2" max="2" width="14.5703125" customWidth="1"/>
    <col min="3" max="3" width="47" customWidth="1"/>
    <col min="5" max="5" width="14.42578125" customWidth="1"/>
    <col min="6" max="6" width="14.5703125" customWidth="1"/>
    <col min="7" max="7" width="13.42578125" customWidth="1"/>
    <col min="8" max="8" width="16.42578125" customWidth="1"/>
    <col min="9" max="9" width="19" customWidth="1"/>
    <col min="10" max="10" width="14.5703125" customWidth="1"/>
  </cols>
  <sheetData>
    <row r="1" spans="1:11" ht="18" x14ac:dyDescent="0.3">
      <c r="A1" s="179" t="s">
        <v>0</v>
      </c>
      <c r="B1" s="180"/>
      <c r="C1" s="180"/>
      <c r="D1" s="180"/>
      <c r="E1" s="180"/>
      <c r="F1" s="180"/>
      <c r="G1" s="180"/>
      <c r="H1" s="180"/>
      <c r="I1" s="181"/>
      <c r="J1" s="1"/>
      <c r="K1" s="2"/>
    </row>
    <row r="2" spans="1:11" ht="18.75" thickBot="1" x14ac:dyDescent="0.35">
      <c r="A2" s="182"/>
      <c r="B2" s="183"/>
      <c r="C2" s="183"/>
      <c r="D2" s="183"/>
      <c r="E2" s="183"/>
      <c r="F2" s="183"/>
      <c r="G2" s="183"/>
      <c r="H2" s="183"/>
      <c r="I2" s="184"/>
      <c r="J2" s="1"/>
      <c r="K2" s="2"/>
    </row>
    <row r="3" spans="1:11" ht="17.25" thickBot="1" x14ac:dyDescent="0.35">
      <c r="A3" s="185" t="s">
        <v>1</v>
      </c>
      <c r="B3" s="185"/>
      <c r="C3" s="185"/>
      <c r="D3" s="185"/>
      <c r="E3" s="185"/>
      <c r="F3" s="185"/>
      <c r="G3" s="185"/>
      <c r="H3" s="185"/>
      <c r="I3" s="186"/>
      <c r="J3" s="3"/>
      <c r="K3" s="2"/>
    </row>
    <row r="4" spans="1:11" ht="51.75" thickBot="1" x14ac:dyDescent="0.35">
      <c r="A4" s="4">
        <v>1</v>
      </c>
      <c r="B4" s="5" t="s">
        <v>2</v>
      </c>
      <c r="C4" s="5" t="s">
        <v>3</v>
      </c>
      <c r="D4" s="5" t="s">
        <v>4</v>
      </c>
      <c r="E4" s="6" t="s">
        <v>5</v>
      </c>
      <c r="F4" s="7" t="s">
        <v>6</v>
      </c>
      <c r="G4" s="8" t="s">
        <v>7</v>
      </c>
      <c r="H4" s="9" t="s">
        <v>8</v>
      </c>
      <c r="I4" s="10" t="s">
        <v>9</v>
      </c>
      <c r="J4" s="11" t="s">
        <v>10</v>
      </c>
      <c r="K4" s="2"/>
    </row>
    <row r="5" spans="1:11" ht="17.25" thickBot="1" x14ac:dyDescent="0.35">
      <c r="A5" s="12">
        <v>1.1000000000000001</v>
      </c>
      <c r="B5" s="13" t="s">
        <v>11</v>
      </c>
      <c r="C5" s="14" t="s">
        <v>12</v>
      </c>
      <c r="D5" s="15" t="s">
        <v>13</v>
      </c>
      <c r="E5" s="16">
        <f>+[1]PRESUPUESTO!$F$7+[2]PRESUPUESTO!$F$7+[3]PRESUPUESTO!$F$7+[4]PRESUPUESTO!$F$7+[5]PRESUPUESTO!$F$7+[6]PRESUPUESTO!$F$7+[7]PRESUPUESTO!$F$7+[8]PRESUPUESTO!$F$7</f>
        <v>0.59</v>
      </c>
      <c r="F5" s="17">
        <f>+[1]PRESUPUESTO!$G$7</f>
        <v>2565145</v>
      </c>
      <c r="G5" s="18">
        <v>0</v>
      </c>
      <c r="H5" s="19">
        <v>2565145</v>
      </c>
      <c r="I5" s="20">
        <f>+E5*H5</f>
        <v>1513435.5499999998</v>
      </c>
      <c r="J5" s="21">
        <v>266775.08</v>
      </c>
      <c r="K5" s="22"/>
    </row>
    <row r="6" spans="1:11" ht="16.5" x14ac:dyDescent="0.3">
      <c r="A6" s="23"/>
      <c r="B6" s="24"/>
      <c r="C6" s="25"/>
      <c r="D6" s="26"/>
      <c r="E6" s="25"/>
      <c r="F6" s="25"/>
      <c r="G6" s="27"/>
      <c r="H6" s="28" t="s">
        <v>14</v>
      </c>
      <c r="I6" s="27">
        <f>SUM(I5)</f>
        <v>1513435.5499999998</v>
      </c>
      <c r="J6" s="21">
        <v>1.6215746850230216E-3</v>
      </c>
      <c r="K6" s="2"/>
    </row>
    <row r="7" spans="1:11" ht="16.5" x14ac:dyDescent="0.3">
      <c r="A7" s="29"/>
      <c r="B7" s="30"/>
      <c r="C7" s="31"/>
      <c r="D7" s="32"/>
      <c r="E7" s="31"/>
      <c r="F7" s="31"/>
      <c r="G7" s="33"/>
      <c r="H7" s="34" t="s">
        <v>15</v>
      </c>
      <c r="I7" s="33">
        <f>+I6*0.22</f>
        <v>332955.82099999994</v>
      </c>
      <c r="J7" s="21">
        <v>3.5674641490113668E-4</v>
      </c>
      <c r="K7" s="2"/>
    </row>
    <row r="8" spans="1:11" ht="16.5" x14ac:dyDescent="0.3">
      <c r="A8" s="29"/>
      <c r="B8" s="30"/>
      <c r="C8" s="31"/>
      <c r="D8" s="32"/>
      <c r="E8" s="31"/>
      <c r="F8" s="31"/>
      <c r="G8" s="33"/>
      <c r="H8" s="34" t="s">
        <v>16</v>
      </c>
      <c r="I8" s="33">
        <f>+I6*0.03</f>
        <v>45403.066499999994</v>
      </c>
      <c r="J8" s="21">
        <v>4.8647256354618743E-5</v>
      </c>
      <c r="K8" s="2"/>
    </row>
    <row r="9" spans="1:11" ht="16.5" x14ac:dyDescent="0.3">
      <c r="A9" s="29"/>
      <c r="B9" s="30"/>
      <c r="C9" s="31"/>
      <c r="D9" s="32"/>
      <c r="E9" s="31"/>
      <c r="F9" s="31"/>
      <c r="G9" s="33"/>
      <c r="H9" s="34" t="s">
        <v>17</v>
      </c>
      <c r="I9" s="33">
        <f>+I6*0.05</f>
        <v>75671.777499999997</v>
      </c>
      <c r="J9" s="21">
        <v>8.1078734251151076E-5</v>
      </c>
      <c r="K9" s="2"/>
    </row>
    <row r="10" spans="1:11" ht="17.25" thickBot="1" x14ac:dyDescent="0.35">
      <c r="A10" s="35"/>
      <c r="B10" s="36"/>
      <c r="C10" s="37"/>
      <c r="D10" s="38"/>
      <c r="E10" s="37"/>
      <c r="F10" s="37"/>
      <c r="G10" s="39"/>
      <c r="H10" s="40" t="s">
        <v>18</v>
      </c>
      <c r="I10" s="41">
        <f>SUM(I7:I9)</f>
        <v>454030.66499999992</v>
      </c>
      <c r="J10" s="21">
        <v>4.8647240550690648E-4</v>
      </c>
      <c r="K10" s="2"/>
    </row>
    <row r="11" spans="1:11" ht="16.5" x14ac:dyDescent="0.3">
      <c r="A11" s="31"/>
      <c r="B11" s="30"/>
      <c r="C11" s="42"/>
      <c r="D11" s="43"/>
      <c r="E11" s="42"/>
      <c r="F11" s="42"/>
      <c r="G11" s="42"/>
      <c r="H11" s="42"/>
      <c r="I11" s="33"/>
      <c r="J11" s="21">
        <v>0</v>
      </c>
      <c r="K11" s="2"/>
    </row>
    <row r="12" spans="1:11" ht="17.25" thickBot="1" x14ac:dyDescent="0.35">
      <c r="A12" s="44"/>
      <c r="B12" s="45"/>
      <c r="C12" s="46"/>
      <c r="D12" s="47"/>
      <c r="E12" s="48"/>
      <c r="F12" s="49"/>
      <c r="G12" s="49"/>
      <c r="H12" s="50"/>
      <c r="I12" s="51"/>
      <c r="J12" s="21">
        <v>0</v>
      </c>
      <c r="K12" s="2"/>
    </row>
    <row r="13" spans="1:11" ht="51.75" thickBot="1" x14ac:dyDescent="0.35">
      <c r="A13" s="52">
        <v>2</v>
      </c>
      <c r="B13" s="53" t="s">
        <v>2</v>
      </c>
      <c r="C13" s="54" t="s">
        <v>19</v>
      </c>
      <c r="D13" s="55" t="s">
        <v>4</v>
      </c>
      <c r="E13" s="56" t="s">
        <v>5</v>
      </c>
      <c r="F13" s="57" t="s">
        <v>6</v>
      </c>
      <c r="G13" s="58" t="s">
        <v>7</v>
      </c>
      <c r="H13" s="59" t="s">
        <v>8</v>
      </c>
      <c r="I13" s="60" t="s">
        <v>9</v>
      </c>
      <c r="J13" s="21"/>
      <c r="K13" s="2"/>
    </row>
    <row r="14" spans="1:11" ht="25.5" x14ac:dyDescent="0.3">
      <c r="A14" s="61">
        <v>2.1</v>
      </c>
      <c r="B14" s="62" t="s">
        <v>20</v>
      </c>
      <c r="C14" s="63" t="s">
        <v>21</v>
      </c>
      <c r="D14" s="64" t="s">
        <v>13</v>
      </c>
      <c r="E14" s="65">
        <f>+E5</f>
        <v>0.59</v>
      </c>
      <c r="F14" s="66">
        <v>1068778</v>
      </c>
      <c r="G14" s="67">
        <v>0</v>
      </c>
      <c r="H14" s="68">
        <f>+F14*(1+G14)</f>
        <v>1068778</v>
      </c>
      <c r="I14" s="69">
        <f>ROUND(E14*H14,2)</f>
        <v>630579.02</v>
      </c>
      <c r="J14" s="21">
        <v>111152.91200000001</v>
      </c>
      <c r="K14" s="22"/>
    </row>
    <row r="15" spans="1:11" ht="38.25" x14ac:dyDescent="0.3">
      <c r="A15" s="70">
        <v>2.2000000000000002</v>
      </c>
      <c r="B15" s="71" t="s">
        <v>22</v>
      </c>
      <c r="C15" s="72" t="s">
        <v>23</v>
      </c>
      <c r="D15" s="73" t="s">
        <v>24</v>
      </c>
      <c r="E15" s="74">
        <f>+[1]PRESUPUESTO!F17+[2]PRESUPUESTO!F17+[3]PRESUPUESTO!F18+[4]PRESUPUESTO!F18+[5]PRESUPUESTO!F18+[6]PRESUPUESTO!F18+[7]PRESUPUESTO!F18+[8]PRESUPUESTO!F18</f>
        <v>201.18799999999999</v>
      </c>
      <c r="F15" s="75">
        <v>11142</v>
      </c>
      <c r="G15" s="76">
        <v>0</v>
      </c>
      <c r="H15" s="77">
        <f t="shared" ref="H15:H27" si="0">+F15*(1+G15)</f>
        <v>11142</v>
      </c>
      <c r="I15" s="78">
        <f t="shared" ref="I15:I27" si="1">ROUND(E15*H15,2)</f>
        <v>2241636.7000000002</v>
      </c>
      <c r="J15" s="21">
        <v>2000323.26</v>
      </c>
      <c r="K15" s="22"/>
    </row>
    <row r="16" spans="1:11" ht="51" x14ac:dyDescent="0.3">
      <c r="A16" s="70">
        <v>2.2999999999999998</v>
      </c>
      <c r="B16" s="71" t="s">
        <v>25</v>
      </c>
      <c r="C16" s="72" t="s">
        <v>26</v>
      </c>
      <c r="D16" s="73" t="s">
        <v>24</v>
      </c>
      <c r="E16" s="74">
        <f>+[1]PRESUPUESTO!$F$18+[2]PRESUPUESTO!$F$18+[3]PRESUPUESTO!$F$18+[5]PRESUPUESTO!$F$18+[6]PRESUPUESTO!$F$18+[7]PRESUPUESTO!$F$18+[8]PRESUPUESTO!$F$18</f>
        <v>208.92599999999999</v>
      </c>
      <c r="F16" s="75">
        <v>60920</v>
      </c>
      <c r="G16" s="76">
        <v>0</v>
      </c>
      <c r="H16" s="77">
        <f t="shared" si="0"/>
        <v>60920</v>
      </c>
      <c r="I16" s="78">
        <f t="shared" si="1"/>
        <v>12727771.92</v>
      </c>
      <c r="J16" s="21">
        <v>2899589.0300000003</v>
      </c>
      <c r="K16" s="22"/>
    </row>
    <row r="17" spans="1:11" ht="38.25" x14ac:dyDescent="0.3">
      <c r="A17" s="70">
        <v>2.4</v>
      </c>
      <c r="B17" s="71" t="s">
        <v>27</v>
      </c>
      <c r="C17" s="72" t="s">
        <v>28</v>
      </c>
      <c r="D17" s="73" t="s">
        <v>24</v>
      </c>
      <c r="E17" s="74">
        <f>+[1]PRESUPUESTO!$F$19+[2]PRESUPUESTO!$F$19+[3]PRESUPUESTO!$F$19+[4]PRESUPUESTO!$F$19+[5]PRESUPUESTO!$F$19+[6]PRESUPUESTO!$F$19+[7]PRESUPUESTO!$F$19+[8]PRESUPUESTO!$F$19</f>
        <v>447.18</v>
      </c>
      <c r="F17" s="75">
        <v>84574</v>
      </c>
      <c r="G17" s="76">
        <v>0</v>
      </c>
      <c r="H17" s="77">
        <f t="shared" si="0"/>
        <v>84574</v>
      </c>
      <c r="I17" s="78">
        <f t="shared" si="1"/>
        <v>37819801.32</v>
      </c>
      <c r="J17" s="21">
        <v>6169103.2649999997</v>
      </c>
      <c r="K17" s="22"/>
    </row>
    <row r="18" spans="1:11" ht="25.5" x14ac:dyDescent="0.3">
      <c r="A18" s="70">
        <v>2.5</v>
      </c>
      <c r="B18" s="71" t="s">
        <v>29</v>
      </c>
      <c r="C18" s="79" t="s">
        <v>30</v>
      </c>
      <c r="D18" s="73" t="s">
        <v>31</v>
      </c>
      <c r="E18" s="74">
        <f>+[1]PRESUPUESTO!$F$20+[2]PRESUPUESTO!$F$20+[3]PRESUPUESTO!$F$20+[4]PRESUPUESTO!$F$20+[5]PRESUPUESTO!$F$20+[6]PRESUPUESTO!$F$20+[7]PRESUPUESTO!$F$20+[8]PRESUPUESTO!$F$20</f>
        <v>218.07999999999998</v>
      </c>
      <c r="F18" s="75">
        <v>27246</v>
      </c>
      <c r="G18" s="76">
        <v>0.04</v>
      </c>
      <c r="H18" s="77">
        <f t="shared" si="0"/>
        <v>28335.84</v>
      </c>
      <c r="I18" s="78">
        <f t="shared" si="1"/>
        <v>6179479.9900000002</v>
      </c>
      <c r="J18" s="21">
        <v>1010766.3280000001</v>
      </c>
      <c r="K18" s="22"/>
    </row>
    <row r="19" spans="1:11" ht="25.5" x14ac:dyDescent="0.3">
      <c r="A19" s="70">
        <v>2.6</v>
      </c>
      <c r="B19" s="71" t="s">
        <v>32</v>
      </c>
      <c r="C19" s="72" t="s">
        <v>33</v>
      </c>
      <c r="D19" s="73" t="s">
        <v>24</v>
      </c>
      <c r="E19" s="74">
        <f>+[1]PRESUPUESTO!$F$21+[2]PRESUPUESTO!$F$21+[3]PRESUPUESTO!$F$21+[4]PRESUPUESTO!$F$21+[5]PRESUPUESTO!$F$21+[6]PRESUPUESTO!$F$21+[7]PRESUPUESTO!$F$21+[8]PRESUPUESTO!$F$21</f>
        <v>67.930000000000007</v>
      </c>
      <c r="F19" s="75">
        <v>366257</v>
      </c>
      <c r="G19" s="76">
        <v>0.04</v>
      </c>
      <c r="H19" s="77">
        <f t="shared" si="0"/>
        <v>380907.28</v>
      </c>
      <c r="I19" s="78">
        <f t="shared" si="1"/>
        <v>25875031.530000001</v>
      </c>
      <c r="J19" s="21">
        <v>4399933.59</v>
      </c>
      <c r="K19" s="22"/>
    </row>
    <row r="20" spans="1:11" ht="25.5" x14ac:dyDescent="0.3">
      <c r="A20" s="70">
        <v>2.7</v>
      </c>
      <c r="B20" s="71" t="s">
        <v>34</v>
      </c>
      <c r="C20" s="72" t="s">
        <v>35</v>
      </c>
      <c r="D20" s="73" t="s">
        <v>24</v>
      </c>
      <c r="E20" s="74">
        <f>+[1]PRESUPUESTO!$F$22+[2]PRESUPUESTO!$F$22+[3]PRESUPUESTO!$F$22+[4]PRESUPUESTO!$F$22+[5]PRESUPUESTO!$F$22+[6]PRESUPUESTO!$F$22+[7]PRESUPUESTO!$F$22+[8]PRESUPUESTO!$F$22</f>
        <v>336.17462500000005</v>
      </c>
      <c r="F20" s="75">
        <v>635125</v>
      </c>
      <c r="G20" s="76">
        <v>0.04</v>
      </c>
      <c r="H20" s="77">
        <f t="shared" si="0"/>
        <v>660530</v>
      </c>
      <c r="I20" s="78">
        <f t="shared" si="1"/>
        <v>222053425.05000001</v>
      </c>
      <c r="J20" s="21">
        <v>32551684.204</v>
      </c>
      <c r="K20" s="22"/>
    </row>
    <row r="21" spans="1:11" ht="25.5" x14ac:dyDescent="0.3">
      <c r="A21" s="70">
        <v>2.8</v>
      </c>
      <c r="B21" s="71" t="s">
        <v>36</v>
      </c>
      <c r="C21" s="79" t="s">
        <v>37</v>
      </c>
      <c r="D21" s="73" t="s">
        <v>38</v>
      </c>
      <c r="E21" s="74">
        <f>+[1]PRESUPUESTO!$F$23+[2]PRESUPUESTO!$F$23+[3]PRESUPUESTO!$F$23+[4]PRESUPUESTO!$F$23+[5]PRESUPUESTO!$F$23+[6]PRESUPUESTO!$F$23+[7]PRESUPUESTO!$F$23+[8]PRESUPUESTO!$F$23</f>
        <v>38724.672660000004</v>
      </c>
      <c r="F21" s="75">
        <v>3606</v>
      </c>
      <c r="G21" s="76">
        <v>0</v>
      </c>
      <c r="H21" s="77">
        <f t="shared" si="0"/>
        <v>3606</v>
      </c>
      <c r="I21" s="78">
        <f t="shared" si="1"/>
        <v>139641169.61000001</v>
      </c>
      <c r="J21" s="21">
        <v>25737938.265000001</v>
      </c>
      <c r="K21" s="22"/>
    </row>
    <row r="22" spans="1:11" ht="25.5" x14ac:dyDescent="0.3">
      <c r="A22" s="70">
        <v>2.9</v>
      </c>
      <c r="B22" s="71" t="s">
        <v>39</v>
      </c>
      <c r="C22" s="79" t="s">
        <v>40</v>
      </c>
      <c r="D22" s="73" t="s">
        <v>24</v>
      </c>
      <c r="E22" s="74">
        <f>+[1]PRESUPUESTO!$F$24+[2]PRESUPUESTO!$F$24+[3]PRESUPUESTO!$F$24+[4]PRESUPUESTO!$F$24+[5]PRESUPUESTO!$F$24+[6]PRESUPUESTO!$F$24+[7]PRESUPUESTO!$F$24+[8]PRESUPUESTO!$F$24</f>
        <v>93.38</v>
      </c>
      <c r="F22" s="75">
        <v>549532</v>
      </c>
      <c r="G22" s="76">
        <v>0.04</v>
      </c>
      <c r="H22" s="77">
        <f t="shared" si="0"/>
        <v>571513.28</v>
      </c>
      <c r="I22" s="78">
        <f t="shared" si="1"/>
        <v>53367910.090000004</v>
      </c>
      <c r="J22" s="21">
        <v>9901467.5759999994</v>
      </c>
      <c r="K22" s="22"/>
    </row>
    <row r="23" spans="1:11" ht="16.5" x14ac:dyDescent="0.3">
      <c r="A23" s="80">
        <v>2.1</v>
      </c>
      <c r="B23" s="71" t="s">
        <v>41</v>
      </c>
      <c r="C23" s="79" t="s">
        <v>42</v>
      </c>
      <c r="D23" s="81" t="s">
        <v>43</v>
      </c>
      <c r="E23" s="74">
        <f>+[1]PRESUPUESTO!$F$25+[2]PRESUPUESTO!$F$25+[3]PRESUPUESTO!$F$25+[4]PRESUPUESTO!$F$25+[5]PRESUPUESTO!$F$25+[6]PRESUPUESTO!$F$25+[7]PRESUPUESTO!$F$25+[8]PRESUPUESTO!$F$25</f>
        <v>1180</v>
      </c>
      <c r="F23" s="82">
        <v>52744</v>
      </c>
      <c r="G23" s="76">
        <v>0.04</v>
      </c>
      <c r="H23" s="83">
        <f t="shared" si="0"/>
        <v>54853.760000000002</v>
      </c>
      <c r="I23" s="78">
        <f t="shared" si="1"/>
        <v>64727436.799999997</v>
      </c>
      <c r="J23" s="21">
        <v>11519289.6</v>
      </c>
      <c r="K23" s="22"/>
    </row>
    <row r="24" spans="1:11" ht="25.5" x14ac:dyDescent="0.3">
      <c r="A24" s="80">
        <v>2.11</v>
      </c>
      <c r="B24" s="71" t="s">
        <v>44</v>
      </c>
      <c r="C24" s="79" t="s">
        <v>45</v>
      </c>
      <c r="D24" s="73" t="s">
        <v>31</v>
      </c>
      <c r="E24" s="74">
        <f>+[1]PRESUPUESTO!$F$26+[2]PRESUPUESTO!$F$26+[3]PRESUPUESTO!$F$26+[4]PRESUPUESTO!$F$26+[5]PRESUPUESTO!$F$26+[6]PRESUPUESTO!$F$26+[7]PRESUPUESTO!$F$26+[8]PRESUPUESTO!$F$26</f>
        <v>119.21249999999999</v>
      </c>
      <c r="F24" s="84">
        <v>100000</v>
      </c>
      <c r="G24" s="76">
        <v>0.04</v>
      </c>
      <c r="H24" s="77">
        <f t="shared" si="0"/>
        <v>104000</v>
      </c>
      <c r="I24" s="78">
        <f t="shared" si="1"/>
        <v>12398100</v>
      </c>
      <c r="J24" s="21">
        <v>4910748.57</v>
      </c>
      <c r="K24" s="22"/>
    </row>
    <row r="25" spans="1:11" ht="25.5" x14ac:dyDescent="0.3">
      <c r="A25" s="80">
        <v>2.12</v>
      </c>
      <c r="B25" s="71" t="s">
        <v>46</v>
      </c>
      <c r="C25" s="79" t="s">
        <v>47</v>
      </c>
      <c r="D25" s="73" t="s">
        <v>24</v>
      </c>
      <c r="E25" s="74">
        <f>+[1]PRESUPUESTO!$F$27+[2]PRESUPUESTO!$F$27+[2]PRESUPUESTO!$F$27+[3]PRESUPUESTO!$F$27+[4]PRESUPUESTO!$F$27+[5]PRESUPUESTO!$F$27+[6]PRESUPUESTO!$F$27+[7]PRESUPUESTO!$F$27+[8]PRESUPUESTO!$F$27</f>
        <v>73.61999999999999</v>
      </c>
      <c r="F25" s="84">
        <v>670308</v>
      </c>
      <c r="G25" s="76">
        <v>0.04</v>
      </c>
      <c r="H25" s="77">
        <f t="shared" si="0"/>
        <v>697120.32000000007</v>
      </c>
      <c r="I25" s="78">
        <f t="shared" si="1"/>
        <v>51321997.960000001</v>
      </c>
      <c r="J25" s="21">
        <v>5159170.8219999997</v>
      </c>
      <c r="K25" s="22"/>
    </row>
    <row r="26" spans="1:11" ht="38.25" x14ac:dyDescent="0.3">
      <c r="A26" s="80">
        <v>2.13</v>
      </c>
      <c r="B26" s="71" t="s">
        <v>48</v>
      </c>
      <c r="C26" s="79" t="s">
        <v>49</v>
      </c>
      <c r="D26" s="73" t="s">
        <v>50</v>
      </c>
      <c r="E26" s="74">
        <f>+[1]PRESUPUESTO!$F$28+[2]PRESUPUESTO!$F$28+[3]PRESUPUESTO!$F$28+[4]PRESUPUESTO!$F$28+[5]PRESUPUESTO!$F$28+[6]PRESUPUESTO!$F$28+[7]PRESUPUESTO!$F$28+[8]PRESUPUESTO!$F$28</f>
        <v>23315.4</v>
      </c>
      <c r="F26" s="84">
        <v>1593</v>
      </c>
      <c r="G26" s="76">
        <v>0</v>
      </c>
      <c r="H26" s="77">
        <f t="shared" si="0"/>
        <v>1593</v>
      </c>
      <c r="I26" s="78">
        <f t="shared" si="1"/>
        <v>37141432.200000003</v>
      </c>
      <c r="J26" s="21">
        <v>9992683.7400000002</v>
      </c>
      <c r="K26" s="22"/>
    </row>
    <row r="27" spans="1:11" ht="16.5" x14ac:dyDescent="0.3">
      <c r="A27" s="85">
        <v>2.15</v>
      </c>
      <c r="B27" s="71" t="s">
        <v>51</v>
      </c>
      <c r="C27" s="86" t="s">
        <v>52</v>
      </c>
      <c r="D27" s="87" t="s">
        <v>24</v>
      </c>
      <c r="E27" s="74">
        <f>+[1]PRESUPUESTO!$F$30+[2]PRESUPUESTO!$F$30+[3]PRESUPUESTO!$F$30+[4]PRESUPUESTO!$F$30+[5]PRESUPUESTO!$F$30+[6]PRESUPUESTO!$F$30+[7]PRESUPUESTO!$F$30+[8]PRESUPUESTO!$F$30</f>
        <v>81.599999999999994</v>
      </c>
      <c r="F27" s="84">
        <v>46661</v>
      </c>
      <c r="G27" s="76">
        <v>0</v>
      </c>
      <c r="H27" s="83">
        <f t="shared" si="0"/>
        <v>46661</v>
      </c>
      <c r="I27" s="78">
        <f t="shared" si="1"/>
        <v>3807537.6</v>
      </c>
      <c r="J27" s="21"/>
      <c r="K27" s="22"/>
    </row>
    <row r="28" spans="1:11" ht="16.5" x14ac:dyDescent="0.3">
      <c r="A28" s="89"/>
      <c r="B28" s="30"/>
      <c r="C28" s="31"/>
      <c r="D28" s="32"/>
      <c r="E28" s="31"/>
      <c r="F28" s="31"/>
      <c r="G28" s="90"/>
      <c r="H28" s="91" t="s">
        <v>14</v>
      </c>
      <c r="I28" s="33">
        <f>SUM(I14:I27)</f>
        <v>669933309.79000008</v>
      </c>
      <c r="J28" s="21">
        <v>0.70907980050266961</v>
      </c>
      <c r="K28" s="2"/>
    </row>
    <row r="29" spans="1:11" ht="16.5" x14ac:dyDescent="0.3">
      <c r="A29" s="89"/>
      <c r="B29" s="30"/>
      <c r="C29" s="31"/>
      <c r="D29" s="32"/>
      <c r="E29" s="31"/>
      <c r="F29" s="31"/>
      <c r="G29" s="92"/>
      <c r="H29" s="93" t="s">
        <v>15</v>
      </c>
      <c r="I29" s="33">
        <f>+I28*0.22</f>
        <v>147385328.15380001</v>
      </c>
      <c r="J29" s="21">
        <v>0.15599755612006969</v>
      </c>
      <c r="K29" s="2"/>
    </row>
    <row r="30" spans="1:11" ht="16.5" x14ac:dyDescent="0.3">
      <c r="A30" s="89"/>
      <c r="B30" s="30"/>
      <c r="C30" s="31"/>
      <c r="D30" s="32"/>
      <c r="E30" s="31"/>
      <c r="F30" s="31"/>
      <c r="G30" s="92"/>
      <c r="H30" s="93" t="s">
        <v>16</v>
      </c>
      <c r="I30" s="33">
        <f>+I28*0.03</f>
        <v>20097999.293700002</v>
      </c>
      <c r="J30" s="21">
        <v>2.1272394045107557E-2</v>
      </c>
      <c r="K30" s="2"/>
    </row>
    <row r="31" spans="1:11" ht="16.5" x14ac:dyDescent="0.3">
      <c r="A31" s="89"/>
      <c r="B31" s="30"/>
      <c r="C31" s="31"/>
      <c r="D31" s="32"/>
      <c r="E31" s="31"/>
      <c r="F31" s="31"/>
      <c r="G31" s="92"/>
      <c r="H31" s="93" t="s">
        <v>17</v>
      </c>
      <c r="I31" s="33">
        <f>+I28*0.05</f>
        <v>33496665.489500005</v>
      </c>
      <c r="J31" s="21">
        <v>3.5453990048839375E-2</v>
      </c>
      <c r="K31" s="2"/>
    </row>
    <row r="32" spans="1:11" ht="17.25" thickBot="1" x14ac:dyDescent="0.35">
      <c r="A32" s="31"/>
      <c r="B32" s="30"/>
      <c r="C32" s="42"/>
      <c r="D32" s="43"/>
      <c r="E32" s="42"/>
      <c r="F32" s="42"/>
      <c r="G32" s="94"/>
      <c r="H32" s="94" t="s">
        <v>18</v>
      </c>
      <c r="I32" s="41">
        <f>SUM(I29:I31)</f>
        <v>200979992.93700004</v>
      </c>
      <c r="J32" s="21">
        <v>0.21272394021401661</v>
      </c>
      <c r="K32" s="2"/>
    </row>
    <row r="33" spans="1:11" ht="17.25" thickBot="1" x14ac:dyDescent="0.35">
      <c r="A33" s="31"/>
      <c r="B33" s="30"/>
      <c r="C33" s="42"/>
      <c r="D33" s="43"/>
      <c r="E33" s="42"/>
      <c r="F33" s="42"/>
      <c r="G33" s="37"/>
      <c r="H33" s="37"/>
      <c r="I33" s="41"/>
      <c r="J33" s="21"/>
      <c r="K33" s="2"/>
    </row>
    <row r="34" spans="1:11" ht="17.25" thickBot="1" x14ac:dyDescent="0.35">
      <c r="A34" s="161" t="s">
        <v>95</v>
      </c>
      <c r="B34" s="162"/>
      <c r="C34" s="162"/>
      <c r="D34" s="162"/>
      <c r="E34" s="162"/>
      <c r="F34" s="162"/>
      <c r="G34" s="162"/>
      <c r="H34" s="162"/>
      <c r="I34" s="163"/>
      <c r="J34" s="21"/>
      <c r="K34" s="2"/>
    </row>
    <row r="35" spans="1:11" ht="16.5" x14ac:dyDescent="0.3">
      <c r="A35" s="122">
        <v>3</v>
      </c>
      <c r="B35" s="122">
        <v>3</v>
      </c>
      <c r="C35" s="164" t="s">
        <v>69</v>
      </c>
      <c r="D35" s="165"/>
      <c r="E35" s="165"/>
      <c r="F35" s="165"/>
      <c r="G35" s="165"/>
      <c r="H35" s="165"/>
      <c r="I35" s="166"/>
      <c r="J35" s="21"/>
      <c r="K35" s="2"/>
    </row>
    <row r="36" spans="1:11" ht="16.5" x14ac:dyDescent="0.3">
      <c r="A36" s="123" t="s">
        <v>70</v>
      </c>
      <c r="B36" s="123" t="s">
        <v>51</v>
      </c>
      <c r="C36" s="138" t="s">
        <v>52</v>
      </c>
      <c r="D36" s="124" t="s">
        <v>71</v>
      </c>
      <c r="E36" s="125">
        <v>11.55</v>
      </c>
      <c r="F36" s="126">
        <v>46661</v>
      </c>
      <c r="G36" s="127" t="s">
        <v>72</v>
      </c>
      <c r="H36" s="128">
        <f>+ROUND(E36*F36,2)*3</f>
        <v>1616803.6500000001</v>
      </c>
      <c r="I36" s="128"/>
      <c r="J36" s="21"/>
      <c r="K36" s="2"/>
    </row>
    <row r="37" spans="1:11" ht="33" x14ac:dyDescent="0.3">
      <c r="A37" s="123" t="s">
        <v>73</v>
      </c>
      <c r="B37" s="123" t="s">
        <v>56</v>
      </c>
      <c r="C37" s="129" t="s">
        <v>57</v>
      </c>
      <c r="D37" s="130" t="s">
        <v>74</v>
      </c>
      <c r="E37" s="125">
        <v>0.69</v>
      </c>
      <c r="F37" s="126">
        <v>432902</v>
      </c>
      <c r="G37" s="128">
        <f>ROUND(F37*0.04,2)</f>
        <v>17316.080000000002</v>
      </c>
      <c r="H37" s="128">
        <f t="shared" ref="H37:H38" si="2">+ROUND(E37*F37,2)*3</f>
        <v>896107.14</v>
      </c>
      <c r="I37" s="128"/>
      <c r="J37" s="21"/>
      <c r="K37" s="2"/>
    </row>
    <row r="38" spans="1:11" ht="33" x14ac:dyDescent="0.3">
      <c r="A38" s="123" t="s">
        <v>75</v>
      </c>
      <c r="B38" s="123" t="s">
        <v>76</v>
      </c>
      <c r="C38" s="129" t="s">
        <v>77</v>
      </c>
      <c r="D38" s="124" t="s">
        <v>71</v>
      </c>
      <c r="E38" s="125">
        <v>2.4900000000000002</v>
      </c>
      <c r="F38" s="126">
        <v>642975</v>
      </c>
      <c r="G38" s="128">
        <f>ROUND(F38*0.04,2)</f>
        <v>25719</v>
      </c>
      <c r="H38" s="128">
        <f t="shared" si="2"/>
        <v>4803023.25</v>
      </c>
      <c r="I38" s="128"/>
      <c r="J38" s="21"/>
      <c r="K38" s="2"/>
    </row>
    <row r="39" spans="1:11" ht="16.5" x14ac:dyDescent="0.3">
      <c r="A39" s="167" t="s">
        <v>78</v>
      </c>
      <c r="B39" s="168"/>
      <c r="C39" s="168"/>
      <c r="D39" s="168"/>
      <c r="E39" s="168"/>
      <c r="F39" s="168"/>
      <c r="G39" s="169"/>
      <c r="H39" s="131">
        <f>+ROUND(H36+H37+H38,2)</f>
        <v>7315934.04</v>
      </c>
      <c r="I39" s="131"/>
      <c r="J39" s="21"/>
      <c r="K39" s="2"/>
    </row>
    <row r="40" spans="1:11" ht="16.5" x14ac:dyDescent="0.3">
      <c r="A40" s="132"/>
      <c r="B40" s="132"/>
      <c r="C40" s="132"/>
      <c r="D40" s="132"/>
      <c r="E40" s="132"/>
      <c r="F40" s="132"/>
      <c r="G40" s="132"/>
      <c r="H40" s="133"/>
      <c r="I40" s="134"/>
      <c r="J40" s="21"/>
      <c r="K40" s="2"/>
    </row>
    <row r="41" spans="1:11" ht="16.5" x14ac:dyDescent="0.3">
      <c r="A41" s="135" t="s">
        <v>79</v>
      </c>
      <c r="B41" s="136">
        <v>4</v>
      </c>
      <c r="C41" s="170" t="s">
        <v>80</v>
      </c>
      <c r="D41" s="171"/>
      <c r="E41" s="171"/>
      <c r="F41" s="171"/>
      <c r="G41" s="171"/>
      <c r="H41" s="171"/>
      <c r="I41" s="172"/>
      <c r="J41" s="21"/>
      <c r="K41" s="2"/>
    </row>
    <row r="42" spans="1:11" ht="16.5" x14ac:dyDescent="0.3">
      <c r="A42" s="123" t="s">
        <v>81</v>
      </c>
      <c r="B42" s="123" t="s">
        <v>51</v>
      </c>
      <c r="C42" s="138" t="s">
        <v>52</v>
      </c>
      <c r="D42" s="124" t="s">
        <v>71</v>
      </c>
      <c r="E42" s="125">
        <v>29.54</v>
      </c>
      <c r="F42" s="126">
        <v>46661</v>
      </c>
      <c r="G42" s="127" t="s">
        <v>72</v>
      </c>
      <c r="H42" s="128">
        <f>+ROUND(E42*F42,2)*3</f>
        <v>4135097.82</v>
      </c>
      <c r="I42" s="128"/>
      <c r="J42" s="21"/>
      <c r="K42" s="2"/>
    </row>
    <row r="43" spans="1:11" ht="33" x14ac:dyDescent="0.3">
      <c r="A43" s="123" t="s">
        <v>82</v>
      </c>
      <c r="B43" s="123" t="s">
        <v>56</v>
      </c>
      <c r="C43" s="129" t="s">
        <v>57</v>
      </c>
      <c r="D43" s="130" t="s">
        <v>74</v>
      </c>
      <c r="E43" s="125">
        <v>0.95</v>
      </c>
      <c r="F43" s="126">
        <v>432902</v>
      </c>
      <c r="G43" s="128">
        <f>ROUND(F43*0.04,2)</f>
        <v>17316.080000000002</v>
      </c>
      <c r="H43" s="128">
        <f t="shared" ref="H43:H47" si="3">+ROUND(E43*F43,2)*3</f>
        <v>1233770.7000000002</v>
      </c>
      <c r="I43" s="128"/>
      <c r="J43" s="21"/>
      <c r="K43" s="2"/>
    </row>
    <row r="44" spans="1:11" ht="49.5" x14ac:dyDescent="0.3">
      <c r="A44" s="123" t="s">
        <v>83</v>
      </c>
      <c r="B44" s="123" t="s">
        <v>53</v>
      </c>
      <c r="C44" s="129" t="s">
        <v>84</v>
      </c>
      <c r="D44" s="130" t="s">
        <v>85</v>
      </c>
      <c r="E44" s="125">
        <v>8.11</v>
      </c>
      <c r="F44" s="126">
        <v>672169</v>
      </c>
      <c r="G44" s="128">
        <f>ROUND(F44*0.04,2)</f>
        <v>26886.76</v>
      </c>
      <c r="H44" s="128">
        <f t="shared" si="3"/>
        <v>16353871.77</v>
      </c>
      <c r="I44" s="128"/>
      <c r="J44" s="21"/>
      <c r="K44" s="2"/>
    </row>
    <row r="45" spans="1:11" ht="49.5" x14ac:dyDescent="0.3">
      <c r="A45" s="123" t="s">
        <v>86</v>
      </c>
      <c r="B45" s="123" t="s">
        <v>54</v>
      </c>
      <c r="C45" s="129" t="s">
        <v>87</v>
      </c>
      <c r="D45" s="124" t="s">
        <v>88</v>
      </c>
      <c r="E45" s="125">
        <v>6</v>
      </c>
      <c r="F45" s="126">
        <v>429989</v>
      </c>
      <c r="G45" s="128">
        <f>ROUND(F45*0.04,2)</f>
        <v>17199.560000000001</v>
      </c>
      <c r="H45" s="128">
        <f t="shared" si="3"/>
        <v>7739802</v>
      </c>
      <c r="I45" s="128"/>
      <c r="J45" s="21"/>
      <c r="K45" s="2"/>
    </row>
    <row r="46" spans="1:11" ht="49.5" x14ac:dyDescent="0.3">
      <c r="A46" s="123" t="s">
        <v>89</v>
      </c>
      <c r="B46" s="123" t="s">
        <v>55</v>
      </c>
      <c r="C46" s="129" t="s">
        <v>90</v>
      </c>
      <c r="D46" s="130" t="s">
        <v>85</v>
      </c>
      <c r="E46" s="125">
        <v>13.17</v>
      </c>
      <c r="F46" s="126">
        <v>64945</v>
      </c>
      <c r="G46" s="127" t="s">
        <v>72</v>
      </c>
      <c r="H46" s="128">
        <f t="shared" si="3"/>
        <v>2565976.9500000002</v>
      </c>
      <c r="I46" s="128"/>
      <c r="J46" s="21"/>
      <c r="K46" s="22"/>
    </row>
    <row r="47" spans="1:11" ht="49.5" x14ac:dyDescent="0.3">
      <c r="A47" s="123" t="s">
        <v>91</v>
      </c>
      <c r="B47" s="137" t="s">
        <v>48</v>
      </c>
      <c r="C47" s="138" t="s">
        <v>92</v>
      </c>
      <c r="D47" s="139" t="s">
        <v>93</v>
      </c>
      <c r="E47" s="125">
        <v>395.1</v>
      </c>
      <c r="F47" s="140">
        <v>1593</v>
      </c>
      <c r="G47" s="127" t="s">
        <v>72</v>
      </c>
      <c r="H47" s="128">
        <f t="shared" si="3"/>
        <v>1888182.9000000001</v>
      </c>
      <c r="I47" s="128"/>
      <c r="J47" s="21"/>
      <c r="K47" s="22"/>
    </row>
    <row r="48" spans="1:11" ht="16.5" x14ac:dyDescent="0.3">
      <c r="A48" s="167" t="s">
        <v>94</v>
      </c>
      <c r="B48" s="168"/>
      <c r="C48" s="168"/>
      <c r="D48" s="168"/>
      <c r="E48" s="168"/>
      <c r="F48" s="168"/>
      <c r="G48" s="169"/>
      <c r="H48" s="131">
        <f>+ROUND(H42+H43+H44+H45+H46+H47,2)</f>
        <v>33916702.140000001</v>
      </c>
      <c r="I48" s="131"/>
      <c r="J48" s="21"/>
      <c r="K48" s="22"/>
    </row>
    <row r="49" spans="1:11" ht="17.25" thickBot="1" x14ac:dyDescent="0.35">
      <c r="A49" s="70"/>
      <c r="B49" s="71"/>
      <c r="C49" s="95"/>
      <c r="D49" s="73"/>
      <c r="E49" s="88"/>
      <c r="F49" s="96"/>
      <c r="G49" s="97"/>
      <c r="H49" s="141"/>
      <c r="I49" s="142"/>
      <c r="J49" s="21">
        <v>0</v>
      </c>
      <c r="K49" s="2"/>
    </row>
    <row r="50" spans="1:11" ht="16.5" x14ac:dyDescent="0.3">
      <c r="A50" s="89"/>
      <c r="B50" s="30"/>
      <c r="C50" s="31"/>
      <c r="D50" s="32"/>
      <c r="E50" s="31"/>
      <c r="F50" s="31"/>
      <c r="G50" s="31"/>
      <c r="H50" s="143" t="s">
        <v>14</v>
      </c>
      <c r="I50" s="144">
        <f>H39+H48</f>
        <v>41232636.18</v>
      </c>
      <c r="J50" s="21">
        <v>0</v>
      </c>
      <c r="K50" s="2"/>
    </row>
    <row r="51" spans="1:11" ht="16.5" x14ac:dyDescent="0.3">
      <c r="A51" s="31"/>
      <c r="B51" s="30"/>
      <c r="C51" s="42"/>
      <c r="D51" s="43"/>
      <c r="E51" s="42"/>
      <c r="F51" s="42"/>
      <c r="G51" s="42"/>
      <c r="H51" s="145" t="s">
        <v>15</v>
      </c>
      <c r="I51" s="146">
        <f>+I50*0.22</f>
        <v>9071179.9595999997</v>
      </c>
      <c r="J51" s="21">
        <v>0</v>
      </c>
      <c r="K51" s="2"/>
    </row>
    <row r="52" spans="1:11" ht="16.5" x14ac:dyDescent="0.3">
      <c r="A52" s="31"/>
      <c r="B52" s="30"/>
      <c r="C52" s="42"/>
      <c r="D52" s="43"/>
      <c r="E52" s="42"/>
      <c r="F52" s="42"/>
      <c r="G52" s="42"/>
      <c r="H52" s="147" t="s">
        <v>16</v>
      </c>
      <c r="I52" s="148">
        <f>+I50*0.03</f>
        <v>1236979.0854</v>
      </c>
      <c r="J52" s="21">
        <v>0</v>
      </c>
      <c r="K52" s="2"/>
    </row>
    <row r="53" spans="1:11" ht="16.5" x14ac:dyDescent="0.3">
      <c r="A53" s="44"/>
      <c r="B53" s="45"/>
      <c r="C53" s="98"/>
      <c r="D53" s="99"/>
      <c r="E53" s="100"/>
      <c r="F53" s="42"/>
      <c r="G53" s="42"/>
      <c r="H53" s="145" t="s">
        <v>17</v>
      </c>
      <c r="I53" s="146">
        <f>+I50*0.05</f>
        <v>2061631.8090000001</v>
      </c>
      <c r="J53" s="21">
        <v>0</v>
      </c>
      <c r="K53" s="2"/>
    </row>
    <row r="54" spans="1:11" ht="17.25" thickBot="1" x14ac:dyDescent="0.35">
      <c r="A54" s="44"/>
      <c r="B54" s="45"/>
      <c r="C54" s="98"/>
      <c r="D54" s="99"/>
      <c r="E54" s="100"/>
      <c r="F54" s="42"/>
      <c r="G54" s="42"/>
      <c r="H54" s="149" t="s">
        <v>18</v>
      </c>
      <c r="I54" s="150">
        <f>SUM(I51:I53)</f>
        <v>12369790.854</v>
      </c>
      <c r="J54" s="21"/>
      <c r="K54" s="2"/>
    </row>
    <row r="55" spans="1:11" ht="17.25" thickBot="1" x14ac:dyDescent="0.35">
      <c r="A55" s="44"/>
      <c r="B55" s="45"/>
      <c r="C55" s="98"/>
      <c r="D55" s="99"/>
      <c r="E55" s="100"/>
      <c r="F55" s="42"/>
      <c r="G55" s="42"/>
      <c r="H55" s="151"/>
      <c r="I55" s="152"/>
      <c r="J55" s="21"/>
      <c r="K55" s="2"/>
    </row>
    <row r="56" spans="1:11" ht="16.5" x14ac:dyDescent="0.3">
      <c r="A56" s="101"/>
      <c r="B56" s="102"/>
      <c r="C56" s="103"/>
      <c r="D56" s="104"/>
      <c r="E56" s="103"/>
      <c r="F56" s="103"/>
      <c r="G56" s="187" t="s">
        <v>58</v>
      </c>
      <c r="H56" s="188"/>
      <c r="I56" s="105">
        <f>+I6+I28+I49</f>
        <v>671446745.34000003</v>
      </c>
      <c r="J56" s="21">
        <v>0.71070137518769261</v>
      </c>
      <c r="K56" s="2"/>
    </row>
    <row r="57" spans="1:11" ht="16.5" x14ac:dyDescent="0.3">
      <c r="A57" s="106"/>
      <c r="B57" s="107"/>
      <c r="C57" s="173"/>
      <c r="D57" s="108"/>
      <c r="E57" s="106"/>
      <c r="F57" s="49"/>
      <c r="G57" s="175" t="s">
        <v>59</v>
      </c>
      <c r="H57" s="176"/>
      <c r="I57" s="109">
        <f>+I7+I29+I50</f>
        <v>188950920.15480003</v>
      </c>
      <c r="J57" s="21">
        <v>0.15635430253497082</v>
      </c>
      <c r="K57" s="2"/>
    </row>
    <row r="58" spans="1:11" ht="16.5" x14ac:dyDescent="0.3">
      <c r="A58" s="106"/>
      <c r="B58" s="107"/>
      <c r="C58" s="174"/>
      <c r="D58" s="108"/>
      <c r="E58" s="106"/>
      <c r="F58" s="49"/>
      <c r="G58" s="175" t="s">
        <v>60</v>
      </c>
      <c r="H58" s="176"/>
      <c r="I58" s="110">
        <f>+I8+I30+I51</f>
        <v>29214582.319800004</v>
      </c>
      <c r="J58" s="21">
        <v>2.1321041301462174E-2</v>
      </c>
      <c r="K58" s="2"/>
    </row>
    <row r="59" spans="1:11" ht="16.5" x14ac:dyDescent="0.3">
      <c r="A59" s="106"/>
      <c r="B59" s="107"/>
      <c r="C59" s="174"/>
      <c r="D59" s="108"/>
      <c r="E59" s="106"/>
      <c r="F59" s="49"/>
      <c r="G59" s="175" t="s">
        <v>61</v>
      </c>
      <c r="H59" s="176"/>
      <c r="I59" s="111">
        <f>+I9+I31+I52</f>
        <v>34809316.352400005</v>
      </c>
      <c r="J59" s="21">
        <v>3.5535068783090526E-2</v>
      </c>
      <c r="K59" s="2"/>
    </row>
    <row r="60" spans="1:11" ht="16.5" x14ac:dyDescent="0.3">
      <c r="A60" s="101"/>
      <c r="B60" s="102"/>
      <c r="C60" s="174"/>
      <c r="D60" s="104"/>
      <c r="E60" s="103"/>
      <c r="F60" s="112"/>
      <c r="G60" s="177" t="s">
        <v>62</v>
      </c>
      <c r="H60" s="178"/>
      <c r="I60" s="113">
        <f>SUM(I57:I59)</f>
        <v>252974818.82700002</v>
      </c>
      <c r="J60" s="21">
        <v>0.21321041261952353</v>
      </c>
      <c r="K60" s="2"/>
    </row>
    <row r="61" spans="1:11" ht="16.5" x14ac:dyDescent="0.3">
      <c r="A61" s="101"/>
      <c r="B61" s="102"/>
      <c r="C61" s="174"/>
      <c r="D61" s="104"/>
      <c r="E61" s="103"/>
      <c r="F61" s="112"/>
      <c r="G61" s="153" t="s">
        <v>63</v>
      </c>
      <c r="H61" s="154"/>
      <c r="I61" s="114">
        <f>+I56+I60</f>
        <v>924421564.16700006</v>
      </c>
      <c r="J61" s="21">
        <v>0.92391178780721617</v>
      </c>
      <c r="K61" s="2"/>
    </row>
    <row r="62" spans="1:11" ht="16.5" x14ac:dyDescent="0.3">
      <c r="A62" s="101"/>
      <c r="B62" s="102"/>
      <c r="C62" s="103"/>
      <c r="D62" s="104"/>
      <c r="E62" s="103"/>
      <c r="F62" s="112"/>
      <c r="G62" s="153"/>
      <c r="H62" s="154"/>
      <c r="I62" s="114"/>
      <c r="J62" s="21">
        <v>1.0667651462105842E-2</v>
      </c>
      <c r="K62" s="2"/>
    </row>
    <row r="63" spans="1:11" ht="16.5" x14ac:dyDescent="0.3">
      <c r="A63" s="101"/>
      <c r="B63" s="102"/>
      <c r="C63" s="103"/>
      <c r="D63" s="104"/>
      <c r="E63" s="103"/>
      <c r="F63" s="112"/>
      <c r="G63" s="155" t="s">
        <v>64</v>
      </c>
      <c r="H63" s="156"/>
      <c r="I63" s="114">
        <v>15003851</v>
      </c>
      <c r="J63" s="21"/>
      <c r="K63" s="2"/>
    </row>
    <row r="64" spans="1:11" ht="16.5" x14ac:dyDescent="0.3">
      <c r="A64" s="101"/>
      <c r="B64" s="102"/>
      <c r="C64" s="103"/>
      <c r="D64" s="104"/>
      <c r="E64" s="103"/>
      <c r="F64" s="112"/>
      <c r="G64" s="157" t="s">
        <v>65</v>
      </c>
      <c r="H64" s="158"/>
      <c r="I64" s="114">
        <f>+(I61+I62+I63)*0.07</f>
        <v>65759779.06169001</v>
      </c>
      <c r="J64" s="21" t="e">
        <v>#REF!</v>
      </c>
      <c r="K64" s="2"/>
    </row>
    <row r="65" spans="1:11" ht="17.25" thickBot="1" x14ac:dyDescent="0.35">
      <c r="A65" s="101"/>
      <c r="B65" s="102"/>
      <c r="C65" s="103"/>
      <c r="D65" s="104"/>
      <c r="E65" s="103"/>
      <c r="F65" s="112"/>
      <c r="G65" s="159" t="s">
        <v>63</v>
      </c>
      <c r="H65" s="160"/>
      <c r="I65" s="115">
        <f>+I61+I62+I63+I64</f>
        <v>1005185194.22869</v>
      </c>
      <c r="J65" s="21"/>
      <c r="K65" s="2"/>
    </row>
    <row r="66" spans="1:11" ht="16.5" x14ac:dyDescent="0.3">
      <c r="A66" s="106" t="s">
        <v>66</v>
      </c>
      <c r="B66" s="107"/>
      <c r="C66" s="103"/>
      <c r="D66" s="116"/>
      <c r="E66" s="117"/>
      <c r="F66" s="118"/>
      <c r="G66" s="119"/>
      <c r="H66" s="120"/>
      <c r="I66" s="121"/>
      <c r="J66" s="21">
        <v>6.5420560730678035E-2</v>
      </c>
      <c r="K66" s="2"/>
    </row>
  </sheetData>
  <mergeCells count="18">
    <mergeCell ref="A1:I2"/>
    <mergeCell ref="A3:I3"/>
    <mergeCell ref="G56:H56"/>
    <mergeCell ref="G62:H62"/>
    <mergeCell ref="G63:H63"/>
    <mergeCell ref="G64:H64"/>
    <mergeCell ref="G65:H65"/>
    <mergeCell ref="A34:I34"/>
    <mergeCell ref="C35:I35"/>
    <mergeCell ref="A39:G39"/>
    <mergeCell ref="C41:I41"/>
    <mergeCell ref="A48:G48"/>
    <mergeCell ref="C57:C61"/>
    <mergeCell ref="G57:H57"/>
    <mergeCell ref="G58:H58"/>
    <mergeCell ref="G59:H59"/>
    <mergeCell ref="G60:H60"/>
    <mergeCell ref="G61:H6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C6"/>
  <sheetViews>
    <sheetView topLeftCell="A53" workbookViewId="0">
      <selection activeCell="C7" sqref="C7"/>
    </sheetView>
  </sheetViews>
  <sheetFormatPr baseColWidth="10" defaultRowHeight="15" x14ac:dyDescent="0.25"/>
  <sheetData>
    <row r="5" spans="3:3" x14ac:dyDescent="0.25">
      <c r="C5" t="s">
        <v>67</v>
      </c>
    </row>
    <row r="6" spans="3:3" x14ac:dyDescent="0.25">
      <c r="C6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TORRES</dc:creator>
  <cp:lastModifiedBy>Usuario de Windows</cp:lastModifiedBy>
  <dcterms:created xsi:type="dcterms:W3CDTF">2020-07-15T16:29:51Z</dcterms:created>
  <dcterms:modified xsi:type="dcterms:W3CDTF">2020-07-22T18:03:43Z</dcterms:modified>
</cp:coreProperties>
</file>