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520" windowHeight="4065" tabRatio="893"/>
  </bookViews>
  <sheets>
    <sheet name="Redistribucion por GR ERC2016" sheetId="1" r:id="rId1"/>
  </sheets>
  <definedNames>
    <definedName name="_xlnm._FilterDatabase" localSheetId="0" hidden="1">'Redistribucion por GR ERC2016'!$A$7:$AD$55</definedName>
  </definedNames>
  <calcPr calcId="145621"/>
</workbook>
</file>

<file path=xl/calcChain.xml><?xml version="1.0" encoding="utf-8"?>
<calcChain xmlns="http://schemas.openxmlformats.org/spreadsheetml/2006/main">
  <c r="I55" i="1" l="1"/>
  <c r="AB29" i="1" l="1"/>
  <c r="AB44" i="1" l="1"/>
  <c r="AB27" i="1"/>
  <c r="AB20" i="1"/>
  <c r="AB19" i="1"/>
  <c r="AB12" i="1"/>
  <c r="F55" i="1" l="1"/>
  <c r="AB23" i="1" l="1"/>
  <c r="AB35" i="1"/>
  <c r="AB16" i="1"/>
  <c r="AB22" i="1"/>
  <c r="AB28" i="1"/>
  <c r="AB30" i="1"/>
  <c r="AB45" i="1"/>
  <c r="C69" i="1" l="1"/>
  <c r="C68" i="1"/>
  <c r="Q51" i="1" s="1"/>
  <c r="U51" i="1" s="1"/>
  <c r="C67" i="1"/>
  <c r="P51" i="1" s="1"/>
  <c r="T51" i="1" s="1"/>
  <c r="C65" i="1"/>
  <c r="O54" i="1" s="1"/>
  <c r="S54" i="1" s="1"/>
  <c r="H61" i="1"/>
  <c r="G61" i="1"/>
  <c r="H55" i="1"/>
  <c r="G55" i="1"/>
  <c r="D55" i="1"/>
  <c r="R9" i="1" l="1"/>
  <c r="V9" i="1" s="1"/>
  <c r="R13" i="1"/>
  <c r="V13" i="1" s="1"/>
  <c r="R17" i="1"/>
  <c r="V17" i="1" s="1"/>
  <c r="R21" i="1"/>
  <c r="V21" i="1" s="1"/>
  <c r="R25" i="1"/>
  <c r="V25" i="1" s="1"/>
  <c r="R29" i="1"/>
  <c r="V29" i="1" s="1"/>
  <c r="R33" i="1"/>
  <c r="V33" i="1" s="1"/>
  <c r="R37" i="1"/>
  <c r="V37" i="1" s="1"/>
  <c r="R41" i="1"/>
  <c r="V41" i="1" s="1"/>
  <c r="R45" i="1"/>
  <c r="V45" i="1" s="1"/>
  <c r="R50" i="1"/>
  <c r="V50" i="1" s="1"/>
  <c r="R54" i="1"/>
  <c r="V54" i="1" s="1"/>
  <c r="R10" i="1"/>
  <c r="V10" i="1" s="1"/>
  <c r="R14" i="1"/>
  <c r="V14" i="1" s="1"/>
  <c r="R18" i="1"/>
  <c r="V18" i="1" s="1"/>
  <c r="R22" i="1"/>
  <c r="V22" i="1" s="1"/>
  <c r="R26" i="1"/>
  <c r="V26" i="1" s="1"/>
  <c r="R30" i="1"/>
  <c r="V30" i="1" s="1"/>
  <c r="R34" i="1"/>
  <c r="V34" i="1" s="1"/>
  <c r="R38" i="1"/>
  <c r="V38" i="1" s="1"/>
  <c r="R42" i="1"/>
  <c r="V42" i="1" s="1"/>
  <c r="R47" i="1"/>
  <c r="V47" i="1" s="1"/>
  <c r="R51" i="1"/>
  <c r="V51" i="1" s="1"/>
  <c r="R8" i="1"/>
  <c r="V8" i="1" s="1"/>
  <c r="R11" i="1"/>
  <c r="V11" i="1" s="1"/>
  <c r="R15" i="1"/>
  <c r="V15" i="1" s="1"/>
  <c r="R19" i="1"/>
  <c r="V19" i="1" s="1"/>
  <c r="R23" i="1"/>
  <c r="V23" i="1" s="1"/>
  <c r="R27" i="1"/>
  <c r="V27" i="1" s="1"/>
  <c r="R31" i="1"/>
  <c r="V31" i="1" s="1"/>
  <c r="R35" i="1"/>
  <c r="V35" i="1" s="1"/>
  <c r="R39" i="1"/>
  <c r="V39" i="1" s="1"/>
  <c r="R43" i="1"/>
  <c r="V43" i="1" s="1"/>
  <c r="R48" i="1"/>
  <c r="V48" i="1" s="1"/>
  <c r="R52" i="1"/>
  <c r="V52" i="1" s="1"/>
  <c r="R12" i="1"/>
  <c r="V12" i="1" s="1"/>
  <c r="R16" i="1"/>
  <c r="V16" i="1" s="1"/>
  <c r="R20" i="1"/>
  <c r="V20" i="1" s="1"/>
  <c r="R24" i="1"/>
  <c r="V24" i="1" s="1"/>
  <c r="R28" i="1"/>
  <c r="V28" i="1" s="1"/>
  <c r="R32" i="1"/>
  <c r="V32" i="1" s="1"/>
  <c r="R36" i="1"/>
  <c r="V36" i="1" s="1"/>
  <c r="R40" i="1"/>
  <c r="V40" i="1" s="1"/>
  <c r="R44" i="1"/>
  <c r="V44" i="1" s="1"/>
  <c r="R49" i="1"/>
  <c r="V49" i="1" s="1"/>
  <c r="R53" i="1"/>
  <c r="V53" i="1" s="1"/>
  <c r="O17" i="1"/>
  <c r="S17" i="1" s="1"/>
  <c r="O22" i="1"/>
  <c r="S22" i="1" s="1"/>
  <c r="O23" i="1"/>
  <c r="S23" i="1" s="1"/>
  <c r="P19" i="1"/>
  <c r="T19" i="1" s="1"/>
  <c r="Q18" i="1"/>
  <c r="U18" i="1" s="1"/>
  <c r="Q9" i="1"/>
  <c r="U9" i="1" s="1"/>
  <c r="Q15" i="1"/>
  <c r="U15" i="1" s="1"/>
  <c r="Q11" i="1"/>
  <c r="U11" i="1" s="1"/>
  <c r="Q21" i="1"/>
  <c r="U21" i="1" s="1"/>
  <c r="Q35" i="1"/>
  <c r="U35" i="1" s="1"/>
  <c r="Q25" i="1"/>
  <c r="U25" i="1" s="1"/>
  <c r="Q10" i="1"/>
  <c r="U10" i="1" s="1"/>
  <c r="Q12" i="1"/>
  <c r="U12" i="1" s="1"/>
  <c r="Q16" i="1"/>
  <c r="U16" i="1" s="1"/>
  <c r="Q17" i="1"/>
  <c r="U17" i="1" s="1"/>
  <c r="Q32" i="1"/>
  <c r="U32" i="1" s="1"/>
  <c r="Q8" i="1"/>
  <c r="U8" i="1" s="1"/>
  <c r="Q13" i="1"/>
  <c r="U13" i="1" s="1"/>
  <c r="Q19" i="1"/>
  <c r="U19" i="1" s="1"/>
  <c r="Q23" i="1"/>
  <c r="U23" i="1" s="1"/>
  <c r="Q33" i="1"/>
  <c r="U33" i="1" s="1"/>
  <c r="Q37" i="1"/>
  <c r="U37" i="1" s="1"/>
  <c r="AB55" i="1"/>
  <c r="Q14" i="1"/>
  <c r="U14" i="1" s="1"/>
  <c r="Q20" i="1"/>
  <c r="U20" i="1" s="1"/>
  <c r="Q22" i="1"/>
  <c r="U22" i="1" s="1"/>
  <c r="Q24" i="1"/>
  <c r="U24" i="1" s="1"/>
  <c r="Q31" i="1"/>
  <c r="U31" i="1" s="1"/>
  <c r="Q34" i="1"/>
  <c r="U34" i="1" s="1"/>
  <c r="P24" i="1"/>
  <c r="T24" i="1" s="1"/>
  <c r="P10" i="1"/>
  <c r="T10" i="1" s="1"/>
  <c r="P16" i="1"/>
  <c r="T16" i="1" s="1"/>
  <c r="P26" i="1"/>
  <c r="T26" i="1" s="1"/>
  <c r="P31" i="1"/>
  <c r="T31" i="1" s="1"/>
  <c r="P33" i="1"/>
  <c r="T33" i="1" s="1"/>
  <c r="O12" i="1"/>
  <c r="S12" i="1" s="1"/>
  <c r="P13" i="1"/>
  <c r="T13" i="1" s="1"/>
  <c r="O18" i="1"/>
  <c r="S18" i="1" s="1"/>
  <c r="P25" i="1"/>
  <c r="T25" i="1" s="1"/>
  <c r="O13" i="1"/>
  <c r="S13" i="1" s="1"/>
  <c r="O11" i="1"/>
  <c r="S11" i="1" s="1"/>
  <c r="O24" i="1"/>
  <c r="S24" i="1" s="1"/>
  <c r="Q38" i="1"/>
  <c r="U38" i="1" s="1"/>
  <c r="U46" i="1"/>
  <c r="P32" i="1"/>
  <c r="T32" i="1" s="1"/>
  <c r="O25" i="1"/>
  <c r="S25" i="1" s="1"/>
  <c r="O26" i="1"/>
  <c r="S26" i="1" s="1"/>
  <c r="O27" i="1"/>
  <c r="S27" i="1" s="1"/>
  <c r="O19" i="1"/>
  <c r="S19" i="1" s="1"/>
  <c r="O29" i="1"/>
  <c r="S29" i="1" s="1"/>
  <c r="O37" i="1"/>
  <c r="S37" i="1" s="1"/>
  <c r="O38" i="1"/>
  <c r="S38" i="1" s="1"/>
  <c r="O43" i="1"/>
  <c r="S43" i="1" s="1"/>
  <c r="O8" i="1"/>
  <c r="S8" i="1" s="1"/>
  <c r="O9" i="1"/>
  <c r="S9" i="1" s="1"/>
  <c r="O10" i="1"/>
  <c r="S10" i="1" s="1"/>
  <c r="O20" i="1"/>
  <c r="S20" i="1" s="1"/>
  <c r="O21" i="1"/>
  <c r="S21" i="1" s="1"/>
  <c r="O40" i="1"/>
  <c r="S40" i="1" s="1"/>
  <c r="O31" i="1"/>
  <c r="S31" i="1" s="1"/>
  <c r="O32" i="1"/>
  <c r="S32" i="1" s="1"/>
  <c r="O33" i="1"/>
  <c r="S33" i="1" s="1"/>
  <c r="O36" i="1"/>
  <c r="S36" i="1" s="1"/>
  <c r="O42" i="1"/>
  <c r="S42" i="1" s="1"/>
  <c r="O44" i="1"/>
  <c r="S44" i="1" s="1"/>
  <c r="O14" i="1"/>
  <c r="S14" i="1" s="1"/>
  <c r="O15" i="1"/>
  <c r="S15" i="1" s="1"/>
  <c r="O16" i="1"/>
  <c r="S16" i="1" s="1"/>
  <c r="O28" i="1"/>
  <c r="S28" i="1" s="1"/>
  <c r="O30" i="1"/>
  <c r="S30" i="1" s="1"/>
  <c r="O34" i="1"/>
  <c r="S34" i="1" s="1"/>
  <c r="O35" i="1"/>
  <c r="S35" i="1" s="1"/>
  <c r="O39" i="1"/>
  <c r="S39" i="1" s="1"/>
  <c r="O50" i="1"/>
  <c r="S50" i="1" s="1"/>
  <c r="Q48" i="1"/>
  <c r="U48" i="1" s="1"/>
  <c r="O46" i="1"/>
  <c r="S46" i="1" s="1"/>
  <c r="O51" i="1"/>
  <c r="S51" i="1" s="1"/>
  <c r="O53" i="1"/>
  <c r="S53" i="1" s="1"/>
  <c r="O45" i="1"/>
  <c r="S45" i="1" s="1"/>
  <c r="O41" i="1"/>
  <c r="S41" i="1" s="1"/>
  <c r="O49" i="1"/>
  <c r="S49" i="1" s="1"/>
  <c r="Q43" i="1"/>
  <c r="U43" i="1" s="1"/>
  <c r="Q49" i="1"/>
  <c r="U49" i="1" s="1"/>
  <c r="Q47" i="1"/>
  <c r="U47" i="1" s="1"/>
  <c r="P39" i="1"/>
  <c r="T39" i="1" s="1"/>
  <c r="P40" i="1"/>
  <c r="T40" i="1" s="1"/>
  <c r="P46" i="1"/>
  <c r="T46" i="1" s="1"/>
  <c r="P50" i="1"/>
  <c r="T50" i="1" s="1"/>
  <c r="Q29" i="1"/>
  <c r="U29" i="1" s="1"/>
  <c r="Q30" i="1"/>
  <c r="U30" i="1" s="1"/>
  <c r="Q36" i="1"/>
  <c r="U36" i="1" s="1"/>
  <c r="Q39" i="1"/>
  <c r="U39" i="1" s="1"/>
  <c r="Q40" i="1"/>
  <c r="U40" i="1" s="1"/>
  <c r="Q41" i="1"/>
  <c r="U41" i="1" s="1"/>
  <c r="Q42" i="1"/>
  <c r="U42" i="1" s="1"/>
  <c r="Q54" i="1"/>
  <c r="U54" i="1" s="1"/>
  <c r="Q26" i="1"/>
  <c r="U26" i="1" s="1"/>
  <c r="Q27" i="1"/>
  <c r="U27" i="1" s="1"/>
  <c r="Q28" i="1"/>
  <c r="U28" i="1" s="1"/>
  <c r="Q44" i="1"/>
  <c r="U44" i="1" s="1"/>
  <c r="Q45" i="1"/>
  <c r="U45" i="1" s="1"/>
  <c r="Q53" i="1"/>
  <c r="U53" i="1" s="1"/>
  <c r="O52" i="1"/>
  <c r="S52" i="1" s="1"/>
  <c r="P20" i="1"/>
  <c r="T20" i="1" s="1"/>
  <c r="P41" i="1"/>
  <c r="T41" i="1" s="1"/>
  <c r="P8" i="1"/>
  <c r="T8" i="1" s="1"/>
  <c r="P11" i="1"/>
  <c r="T11" i="1" s="1"/>
  <c r="P21" i="1"/>
  <c r="T21" i="1" s="1"/>
  <c r="P22" i="1"/>
  <c r="T22" i="1" s="1"/>
  <c r="P28" i="1"/>
  <c r="T28" i="1" s="1"/>
  <c r="P29" i="1"/>
  <c r="T29" i="1" s="1"/>
  <c r="P35" i="1"/>
  <c r="T35" i="1" s="1"/>
  <c r="P36" i="1"/>
  <c r="T36" i="1" s="1"/>
  <c r="P37" i="1"/>
  <c r="T37" i="1" s="1"/>
  <c r="P42" i="1"/>
  <c r="T42" i="1" s="1"/>
  <c r="P43" i="1"/>
  <c r="T43" i="1" s="1"/>
  <c r="P44" i="1"/>
  <c r="T44" i="1" s="1"/>
  <c r="P48" i="1"/>
  <c r="T48" i="1" s="1"/>
  <c r="P52" i="1"/>
  <c r="T52" i="1" s="1"/>
  <c r="P53" i="1"/>
  <c r="T53" i="1" s="1"/>
  <c r="P54" i="1"/>
  <c r="T54" i="1" s="1"/>
  <c r="P14" i="1"/>
  <c r="T14" i="1" s="1"/>
  <c r="P17" i="1"/>
  <c r="T17" i="1" s="1"/>
  <c r="P27" i="1"/>
  <c r="T27" i="1" s="1"/>
  <c r="P34" i="1"/>
  <c r="T34" i="1" s="1"/>
  <c r="P9" i="1"/>
  <c r="T9" i="1" s="1"/>
  <c r="P12" i="1"/>
  <c r="T12" i="1" s="1"/>
  <c r="P15" i="1"/>
  <c r="T15" i="1" s="1"/>
  <c r="P18" i="1"/>
  <c r="T18" i="1" s="1"/>
  <c r="P23" i="1"/>
  <c r="T23" i="1" s="1"/>
  <c r="P30" i="1"/>
  <c r="T30" i="1" s="1"/>
  <c r="P38" i="1"/>
  <c r="T38" i="1" s="1"/>
  <c r="P45" i="1"/>
  <c r="T45" i="1" s="1"/>
  <c r="P47" i="1"/>
  <c r="T47" i="1" s="1"/>
  <c r="P49" i="1"/>
  <c r="T49" i="1" s="1"/>
  <c r="O47" i="1"/>
  <c r="S47" i="1" s="1"/>
  <c r="O48" i="1"/>
  <c r="S48" i="1" s="1"/>
  <c r="Q50" i="1"/>
  <c r="U50" i="1" s="1"/>
  <c r="Q52" i="1"/>
  <c r="U52" i="1" s="1"/>
  <c r="U55" i="1" l="1"/>
  <c r="Y9" i="1" s="1"/>
  <c r="S55" i="1"/>
  <c r="W16" i="1" s="1"/>
  <c r="T55" i="1"/>
  <c r="X53" i="1" s="1"/>
  <c r="V55" i="1"/>
  <c r="Z54" i="1" s="1"/>
  <c r="O55" i="1"/>
  <c r="P55" i="1"/>
  <c r="R55" i="1"/>
  <c r="Q55" i="1"/>
  <c r="Z19" i="1" l="1"/>
  <c r="Z45" i="1"/>
  <c r="Z13" i="1"/>
  <c r="Z52" i="1"/>
  <c r="Z16" i="1"/>
  <c r="Z29" i="1"/>
  <c r="Z39" i="1"/>
  <c r="Z17" i="1"/>
  <c r="Z9" i="1"/>
  <c r="Z25" i="1"/>
  <c r="Z11" i="1"/>
  <c r="Z32" i="1"/>
  <c r="Z51" i="1"/>
  <c r="Z38" i="1"/>
  <c r="Z36" i="1"/>
  <c r="Z18" i="1"/>
  <c r="Z41" i="1"/>
  <c r="Z35" i="1"/>
  <c r="Z53" i="1"/>
  <c r="Z22" i="1"/>
  <c r="Z43" i="1"/>
  <c r="Z14" i="1"/>
  <c r="Z23" i="1"/>
  <c r="Z47" i="1"/>
  <c r="Z10" i="1"/>
  <c r="Z40" i="1"/>
  <c r="Z27" i="1"/>
  <c r="Z12" i="1"/>
  <c r="Z48" i="1"/>
  <c r="Z42" i="1"/>
  <c r="Z20" i="1"/>
  <c r="Z44" i="1"/>
  <c r="Z24" i="1"/>
  <c r="Z8" i="1"/>
  <c r="Z26" i="1"/>
  <c r="Z28" i="1"/>
  <c r="Z34" i="1"/>
  <c r="Z33" i="1"/>
  <c r="Z30" i="1"/>
  <c r="Z37" i="1"/>
  <c r="Z21" i="1"/>
  <c r="Z50" i="1"/>
  <c r="Z15" i="1"/>
  <c r="Z49" i="1"/>
  <c r="Z31" i="1"/>
  <c r="W33" i="1"/>
  <c r="W27" i="1"/>
  <c r="W46" i="1"/>
  <c r="W30" i="1"/>
  <c r="Y28" i="1"/>
  <c r="Y41" i="1"/>
  <c r="Y52" i="1"/>
  <c r="Y38" i="1"/>
  <c r="Y27" i="1"/>
  <c r="Y23" i="1"/>
  <c r="W14" i="1"/>
  <c r="W10" i="1"/>
  <c r="Y8" i="1"/>
  <c r="W9" i="1"/>
  <c r="W28" i="1"/>
  <c r="Y47" i="1"/>
  <c r="W47" i="1"/>
  <c r="W36" i="1"/>
  <c r="W49" i="1"/>
  <c r="W31" i="1"/>
  <c r="Y53" i="1"/>
  <c r="Y35" i="1"/>
  <c r="X8" i="1"/>
  <c r="W38" i="1"/>
  <c r="W41" i="1"/>
  <c r="W48" i="1"/>
  <c r="W51" i="1"/>
  <c r="W39" i="1"/>
  <c r="W19" i="1"/>
  <c r="Y39" i="1"/>
  <c r="Y26" i="1"/>
  <c r="Y46" i="1"/>
  <c r="Y19" i="1"/>
  <c r="X36" i="1"/>
  <c r="Y51" i="1"/>
  <c r="Y10" i="1"/>
  <c r="X54" i="1"/>
  <c r="X32" i="1"/>
  <c r="W40" i="1"/>
  <c r="W50" i="1"/>
  <c r="Y44" i="1"/>
  <c r="Y30" i="1"/>
  <c r="W37" i="1"/>
  <c r="Y48" i="1"/>
  <c r="Y14" i="1"/>
  <c r="Y31" i="1"/>
  <c r="X15" i="1"/>
  <c r="X18" i="1"/>
  <c r="Y42" i="1"/>
  <c r="X28" i="1"/>
  <c r="X27" i="1"/>
  <c r="Y54" i="1"/>
  <c r="W25" i="1"/>
  <c r="Y40" i="1"/>
  <c r="Y49" i="1"/>
  <c r="Y25" i="1"/>
  <c r="Y36" i="1"/>
  <c r="Y20" i="1"/>
  <c r="Y17" i="1"/>
  <c r="Y24" i="1"/>
  <c r="Y37" i="1"/>
  <c r="Y16" i="1"/>
  <c r="Y11" i="1"/>
  <c r="X50" i="1"/>
  <c r="X20" i="1"/>
  <c r="X44" i="1"/>
  <c r="X38" i="1"/>
  <c r="Y50" i="1"/>
  <c r="Y29" i="1"/>
  <c r="Y43" i="1"/>
  <c r="Y45" i="1"/>
  <c r="Y15" i="1"/>
  <c r="Y34" i="1"/>
  <c r="Y32" i="1"/>
  <c r="Y13" i="1"/>
  <c r="Y22" i="1"/>
  <c r="Y18" i="1"/>
  <c r="Y33" i="1"/>
  <c r="Y21" i="1"/>
  <c r="X37" i="1"/>
  <c r="W29" i="1"/>
  <c r="W15" i="1"/>
  <c r="W44" i="1"/>
  <c r="Y12" i="1"/>
  <c r="W43" i="1"/>
  <c r="W34" i="1"/>
  <c r="X39" i="1"/>
  <c r="W20" i="1"/>
  <c r="W21" i="1"/>
  <c r="X41" i="1"/>
  <c r="X48" i="1"/>
  <c r="W53" i="1"/>
  <c r="W42" i="1"/>
  <c r="X34" i="1"/>
  <c r="X21" i="1"/>
  <c r="W32" i="1"/>
  <c r="X45" i="1"/>
  <c r="X14" i="1"/>
  <c r="W45" i="1"/>
  <c r="X49" i="1"/>
  <c r="X29" i="1"/>
  <c r="X23" i="1"/>
  <c r="W52" i="1"/>
  <c r="W35" i="1"/>
  <c r="X11" i="1"/>
  <c r="W26" i="1"/>
  <c r="X22" i="1"/>
  <c r="X40" i="1"/>
  <c r="X42" i="1"/>
  <c r="X47" i="1"/>
  <c r="X35" i="1"/>
  <c r="X43" i="1"/>
  <c r="W12" i="1"/>
  <c r="W54" i="1"/>
  <c r="W17" i="1"/>
  <c r="W22" i="1"/>
  <c r="W24" i="1"/>
  <c r="W18" i="1"/>
  <c r="W23" i="1"/>
  <c r="W13" i="1"/>
  <c r="W11" i="1"/>
  <c r="X9" i="1"/>
  <c r="X33" i="1"/>
  <c r="X26" i="1"/>
  <c r="X10" i="1"/>
  <c r="X13" i="1"/>
  <c r="X31" i="1"/>
  <c r="X16" i="1"/>
  <c r="X19" i="1"/>
  <c r="X25" i="1"/>
  <c r="X24" i="1"/>
  <c r="X51" i="1"/>
  <c r="X52" i="1"/>
  <c r="X17" i="1"/>
  <c r="X46" i="1"/>
  <c r="X12" i="1"/>
  <c r="W8" i="1"/>
  <c r="X30" i="1"/>
  <c r="Z55" i="1" l="1"/>
  <c r="AA10" i="1"/>
  <c r="AC10" i="1" s="1"/>
  <c r="AD10" i="1" s="1"/>
  <c r="AA37" i="1"/>
  <c r="AC37" i="1" s="1"/>
  <c r="AD37" i="1" s="1"/>
  <c r="AC46" i="1"/>
  <c r="AD46" i="1" s="1"/>
  <c r="AA31" i="1"/>
  <c r="AC31" i="1" s="1"/>
  <c r="AD31" i="1" s="1"/>
  <c r="AA27" i="1"/>
  <c r="AC27" i="1" s="1"/>
  <c r="AD27" i="1" s="1"/>
  <c r="AA47" i="1"/>
  <c r="AC47" i="1" s="1"/>
  <c r="AD47" i="1" s="1"/>
  <c r="AA39" i="1"/>
  <c r="AC39" i="1" s="1"/>
  <c r="AD39" i="1" s="1"/>
  <c r="AA14" i="1"/>
  <c r="AC14" i="1" s="1"/>
  <c r="AD14" i="1" s="1"/>
  <c r="AA50" i="1"/>
  <c r="AC50" i="1" s="1"/>
  <c r="AD50" i="1" s="1"/>
  <c r="AA53" i="1"/>
  <c r="AC53" i="1" s="1"/>
  <c r="AD53" i="1" s="1"/>
  <c r="AA38" i="1"/>
  <c r="AC38" i="1" s="1"/>
  <c r="AD38" i="1" s="1"/>
  <c r="Y55" i="1"/>
  <c r="AA20" i="1"/>
  <c r="AC20" i="1" s="1"/>
  <c r="AD20" i="1" s="1"/>
  <c r="AA34" i="1"/>
  <c r="AC34" i="1" s="1"/>
  <c r="AD34" i="1" s="1"/>
  <c r="AA36" i="1"/>
  <c r="AC36" i="1" s="1"/>
  <c r="AD36" i="1" s="1"/>
  <c r="AA41" i="1"/>
  <c r="AC41" i="1" s="1"/>
  <c r="AD41" i="1" s="1"/>
  <c r="AA25" i="1"/>
  <c r="AC25" i="1" s="1"/>
  <c r="AD25" i="1" s="1"/>
  <c r="AA49" i="1"/>
  <c r="AC49" i="1" s="1"/>
  <c r="AD49" i="1" s="1"/>
  <c r="AA28" i="1"/>
  <c r="AC28" i="1" s="1"/>
  <c r="AD28" i="1" s="1"/>
  <c r="AA40" i="1"/>
  <c r="AC40" i="1" s="1"/>
  <c r="AD40" i="1" s="1"/>
  <c r="AA44" i="1"/>
  <c r="AC44" i="1" s="1"/>
  <c r="AD44" i="1" s="1"/>
  <c r="AA33" i="1"/>
  <c r="AC33" i="1" s="1"/>
  <c r="AD33" i="1" s="1"/>
  <c r="AA32" i="1"/>
  <c r="AC32" i="1" s="1"/>
  <c r="AD32" i="1" s="1"/>
  <c r="AA9" i="1"/>
  <c r="AC9" i="1" s="1"/>
  <c r="AD9" i="1" s="1"/>
  <c r="AA15" i="1"/>
  <c r="AC15" i="1" s="1"/>
  <c r="AD15" i="1" s="1"/>
  <c r="AA21" i="1"/>
  <c r="AC21" i="1" s="1"/>
  <c r="AD21" i="1" s="1"/>
  <c r="AA48" i="1"/>
  <c r="AC48" i="1" s="1"/>
  <c r="AD48" i="1" s="1"/>
  <c r="AA30" i="1"/>
  <c r="AC30" i="1" s="1"/>
  <c r="AD30" i="1" s="1"/>
  <c r="AA19" i="1"/>
  <c r="AC19" i="1" s="1"/>
  <c r="AD19" i="1" s="1"/>
  <c r="AA45" i="1"/>
  <c r="AC45" i="1" s="1"/>
  <c r="AD45" i="1" s="1"/>
  <c r="W55" i="1"/>
  <c r="AA51" i="1"/>
  <c r="AC51" i="1" s="1"/>
  <c r="AD51" i="1" s="1"/>
  <c r="AA43" i="1"/>
  <c r="AC43" i="1" s="1"/>
  <c r="AD43" i="1" s="1"/>
  <c r="AA29" i="1"/>
  <c r="AC29" i="1" s="1"/>
  <c r="AD29" i="1" s="1"/>
  <c r="AA42" i="1"/>
  <c r="AC42" i="1" s="1"/>
  <c r="AD42" i="1" s="1"/>
  <c r="AA18" i="1"/>
  <c r="AC18" i="1" s="1"/>
  <c r="AD18" i="1" s="1"/>
  <c r="AA22" i="1"/>
  <c r="AC22" i="1" s="1"/>
  <c r="AD22" i="1" s="1"/>
  <c r="AA16" i="1"/>
  <c r="AC16" i="1" s="1"/>
  <c r="AD16" i="1" s="1"/>
  <c r="AA8" i="1"/>
  <c r="AA11" i="1"/>
  <c r="AC11" i="1" s="1"/>
  <c r="AD11" i="1" s="1"/>
  <c r="AA24" i="1"/>
  <c r="AC24" i="1" s="1"/>
  <c r="AD24" i="1" s="1"/>
  <c r="AA17" i="1"/>
  <c r="AC17" i="1" s="1"/>
  <c r="AD17" i="1" s="1"/>
  <c r="AA35" i="1"/>
  <c r="AC35" i="1" s="1"/>
  <c r="AD35" i="1" s="1"/>
  <c r="AA13" i="1"/>
  <c r="AC13" i="1" s="1"/>
  <c r="AD13" i="1" s="1"/>
  <c r="AA54" i="1"/>
  <c r="AC54" i="1" s="1"/>
  <c r="AD54" i="1" s="1"/>
  <c r="AA26" i="1"/>
  <c r="AC26" i="1" s="1"/>
  <c r="AD26" i="1" s="1"/>
  <c r="X55" i="1"/>
  <c r="AA23" i="1"/>
  <c r="AC23" i="1" s="1"/>
  <c r="AD23" i="1" s="1"/>
  <c r="AA12" i="1"/>
  <c r="AC12" i="1" s="1"/>
  <c r="AD12" i="1" s="1"/>
  <c r="AA52" i="1"/>
  <c r="AC52" i="1" s="1"/>
  <c r="AD52" i="1" s="1"/>
  <c r="AA55" i="1" l="1"/>
  <c r="AC8" i="1"/>
  <c r="AD8" i="1" l="1"/>
  <c r="AD55" i="1" s="1"/>
  <c r="AC55" i="1"/>
</calcChain>
</file>

<file path=xl/comments1.xml><?xml version="1.0" encoding="utf-8"?>
<comments xmlns="http://schemas.openxmlformats.org/spreadsheetml/2006/main">
  <authors>
    <author>Luis Alberto Soler</author>
  </authors>
  <commentList>
    <comment ref="Q46" authorId="0">
      <text>
        <r>
          <rPr>
            <b/>
            <sz val="9"/>
            <color indexed="81"/>
            <rFont val="Tahoma"/>
            <charset val="1"/>
          </rPr>
          <t>Luis Alberto Soler: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6" authorId="0">
      <text>
        <r>
          <rPr>
            <b/>
            <sz val="9"/>
            <color indexed="81"/>
            <rFont val="Tahoma"/>
            <charset val="1"/>
          </rPr>
          <t>Luis Alberto Soler: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6" authorId="0">
      <text>
        <r>
          <rPr>
            <b/>
            <sz val="9"/>
            <color indexed="81"/>
            <rFont val="Tahoma"/>
            <charset val="1"/>
          </rPr>
          <t>Luis Alberto Soler: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<sst xmlns="http://schemas.openxmlformats.org/spreadsheetml/2006/main" count="201" uniqueCount="146">
  <si>
    <t>EPS_CODIGO</t>
  </si>
  <si>
    <t>EPS_REGIMEN_2</t>
  </si>
  <si>
    <t>EPS_ NOMBRE</t>
  </si>
  <si>
    <t>PREVALENCIA ERC5</t>
  </si>
  <si>
    <t>POBLACION AFILIADA ACTIVOS BDUA ENTRE 18 Y 69 AÑOS EN RIESGO</t>
  </si>
  <si>
    <t>% CAPTACIÓN PRINCIPALES PRECURSORAS DE ERC</t>
  </si>
  <si>
    <t>% PERSONAS  ESTUDIADAS  PARA ERC</t>
  </si>
  <si>
    <t>DISTANCIA DEL INDICADOR A LA META CAPTACION</t>
  </si>
  <si>
    <t>DISTANCIA DEL INDICADOR A LA META PERSONAS ESTUDIADAS</t>
  </si>
  <si>
    <t>DISTANCIA DEL INDICADOR A LA META INCIDENCIA ERC</t>
  </si>
  <si>
    <t>DISTANCIA PONDERADA POR LA POBLACION  DEL INDICADOR A LA META CAPTACION</t>
  </si>
  <si>
    <t>DISTANCIA PONDERADA POR LA POBLACION  DEL INDICADOR A LA META PERSONAS ESTUDIADAS</t>
  </si>
  <si>
    <t>DISTANCIA PONDERADA POR LA POBLACION DEL INDICADOR A LA META INCIDENCIA ERC</t>
  </si>
  <si>
    <t>PORCENTAJE DE CUMPLIMIENTO DE LA DISTANCIA PONDERADA POR LA POBLACION  DEL INDICADOR A LA META CAPTACION</t>
  </si>
  <si>
    <t>PORCENTAJE DE CUMPLIMIENTO DISTANCIA PONDERADA POR LA POBLACION  DEL INDICADOR A LA META PERSONAS ESTUDIADAS</t>
  </si>
  <si>
    <t>PORCENTAJE DE CUMPLIMIENTO DE LA DISTANCIA  PONDERADA POR LA POBLACION DEL INDICADOR A LA META INCIDENCIA ERC</t>
  </si>
  <si>
    <t>TOTAL DE DISTRIBUCION DE RECURSOS POR LA DISTANCIA PONDERADA POR POBLACION POR GR</t>
  </si>
  <si>
    <t>TOTAL DE DISTRIBUCION DE RECURSOS POR LA PREVALENCIA</t>
  </si>
  <si>
    <t>Resultado Final de Distribución de Recursos</t>
  </si>
  <si>
    <t>CCF007</t>
  </si>
  <si>
    <t>S</t>
  </si>
  <si>
    <t>CCF009</t>
  </si>
  <si>
    <t>CCF015</t>
  </si>
  <si>
    <t>CCF023</t>
  </si>
  <si>
    <t>CCF024</t>
  </si>
  <si>
    <t>CCF027</t>
  </si>
  <si>
    <t>CCF033</t>
  </si>
  <si>
    <t>CCF049</t>
  </si>
  <si>
    <t>CCF053</t>
  </si>
  <si>
    <t>CCF055</t>
  </si>
  <si>
    <t>CCF102</t>
  </si>
  <si>
    <t>EAS016</t>
  </si>
  <si>
    <t>EAS027</t>
  </si>
  <si>
    <t>C</t>
  </si>
  <si>
    <t>EPS001</t>
  </si>
  <si>
    <t>EPS002</t>
  </si>
  <si>
    <t xml:space="preserve">SALUD TOTAL S.A. ENTIDAD PROMOTORA DE SALUD </t>
  </si>
  <si>
    <t>EPS003</t>
  </si>
  <si>
    <t>CAFÉSALUD EPS</t>
  </si>
  <si>
    <t>EPS005</t>
  </si>
  <si>
    <t xml:space="preserve">SANITAS S.A. E.P.S. </t>
  </si>
  <si>
    <t>EPS008</t>
  </si>
  <si>
    <t>COMPENSAR E.P.S.</t>
  </si>
  <si>
    <t>EPS010</t>
  </si>
  <si>
    <t xml:space="preserve">SURA EPS </t>
  </si>
  <si>
    <t>EPS012</t>
  </si>
  <si>
    <t xml:space="preserve">COMFENALCO VALLE E.P.S. </t>
  </si>
  <si>
    <t>EPS016</t>
  </si>
  <si>
    <t>COOMEVA E.P.S. S.A.</t>
  </si>
  <si>
    <t>EPS017</t>
  </si>
  <si>
    <t xml:space="preserve">EPS FAMISANAR LTDA </t>
  </si>
  <si>
    <t>EPS018</t>
  </si>
  <si>
    <t>SERVICIO OCCIDENTAL DE SALUD SOS EPS</t>
  </si>
  <si>
    <t>EPS022</t>
  </si>
  <si>
    <t xml:space="preserve">CONVIDA "A.R.S. CONVIDA" </t>
  </si>
  <si>
    <t>EPS023</t>
  </si>
  <si>
    <t xml:space="preserve">CRUZ BLANCA EPS S.A. </t>
  </si>
  <si>
    <t>EPS025</t>
  </si>
  <si>
    <t>EPS033</t>
  </si>
  <si>
    <t xml:space="preserve">SALUDVIDA E.P.S. S.A. </t>
  </si>
  <si>
    <t>EPS037</t>
  </si>
  <si>
    <t>NUEVA EPS</t>
  </si>
  <si>
    <t>EPSI01</t>
  </si>
  <si>
    <t xml:space="preserve">ASOCIACIÓN DE CABILDOS INDÍGENAS DEL CESAR Y GUAJIRA “DUSAKAWI A.R.S.I.” </t>
  </si>
  <si>
    <t>EPSI02</t>
  </si>
  <si>
    <t>ASOCIACIÓN DE CABILDOS DEL RESGUARDO INDÍGENA ZENÚ DE SAN ANDRÉS DE SOTAVENTO CÓRDOBA Y SUCRE "MANEXKA"  EPS INDIGENA</t>
  </si>
  <si>
    <t>EPSI03</t>
  </si>
  <si>
    <t xml:space="preserve">ASOCIACIÓN INDÍGENA DEL CAUCA AIC-EPS-I </t>
  </si>
  <si>
    <t>EPSI04</t>
  </si>
  <si>
    <t xml:space="preserve">ANAS WAYUU EPS INDIGENA </t>
  </si>
  <si>
    <t>EPSI05</t>
  </si>
  <si>
    <t xml:space="preserve">ENTIDAD PROMOTORA DE SALUD MALLAMAS EPSI </t>
  </si>
  <si>
    <t>EPSI06</t>
  </si>
  <si>
    <t xml:space="preserve">PIJAOS SALUD EPSI </t>
  </si>
  <si>
    <t>EPSS34</t>
  </si>
  <si>
    <t>CAPITAL SALUD</t>
  </si>
  <si>
    <t>SAVIA SALUD EPS</t>
  </si>
  <si>
    <t>ESS002</t>
  </si>
  <si>
    <t xml:space="preserve">EMPRESA MUTUAL PARA EL DESARROLLO INTEGRAL DE LA SALUD E.S.S. “EMDISALUD” </t>
  </si>
  <si>
    <t>ESS024</t>
  </si>
  <si>
    <t xml:space="preserve">COOPERATIVA DE SALUD Y DESARROLLO INTEGRAL ZONA SUR ORIENTAL DE CARTAGENA LTDA. “COOSALUD E.S.S.” </t>
  </si>
  <si>
    <t>ESS062</t>
  </si>
  <si>
    <t xml:space="preserve">ASOCIACION MUTUAL LA ESPERANZA “ASMET SALUD” </t>
  </si>
  <si>
    <t>ESS076</t>
  </si>
  <si>
    <t xml:space="preserve">ASOCIACIÓN MUTUAL BARRIOS UNIDOS DE QUIBDO AMBUQ ARS </t>
  </si>
  <si>
    <t>ESS091</t>
  </si>
  <si>
    <t>ESS118</t>
  </si>
  <si>
    <t xml:space="preserve">ASOCIACIÓN MUTUAL EMPRESA SOLIDARIA DE SALUD EMSSANAR ESS </t>
  </si>
  <si>
    <t>ESS133</t>
  </si>
  <si>
    <t>ESS COMPARTA</t>
  </si>
  <si>
    <t>ESS207</t>
  </si>
  <si>
    <t>ASOCIACION MUTUAL SER ESS EPS-S</t>
  </si>
  <si>
    <t>Ponderacion por indicador para pago por gestion de riesgo ERC</t>
  </si>
  <si>
    <t>CAPTACIÓN DE PRECURSORAS</t>
  </si>
  <si>
    <t>% PACIENTES ESTUDIADOS</t>
  </si>
  <si>
    <t>INCIDENCIA ENFERMEDAD RENAL CRÓNICA5</t>
  </si>
  <si>
    <t>VARIACIÓN TASA DE INCIDENCIA</t>
  </si>
  <si>
    <t>% SUJETO A DESEMPEÑO</t>
  </si>
  <si>
    <t>% POR PREVALENCIA DE ENFERMEDAD RENAL CRÓNICA5</t>
  </si>
  <si>
    <t>RECURSOS A DISTRIBUIR POR GESTION</t>
  </si>
  <si>
    <t>RECURSOS A DISTRIBUIR POR PREVALENCIA</t>
  </si>
  <si>
    <t>INDICADOR</t>
  </si>
  <si>
    <t>HTA</t>
  </si>
  <si>
    <t>DM</t>
  </si>
  <si>
    <t>% pacientes con enfermedades precursoras estudiados para ENFERMEDAD RENAL CRÓNICA</t>
  </si>
  <si>
    <t>HTA Y DM</t>
  </si>
  <si>
    <t>Incidencia de ENFERMEDAD RENAL CRÓNICA5 (por 100.000 hab. Afiliados)</t>
  </si>
  <si>
    <t>Escenarios</t>
  </si>
  <si>
    <r>
      <rPr>
        <b/>
        <sz val="10"/>
        <color rgb="FF0070C0"/>
        <rFont val="Calibri"/>
        <family val="2"/>
        <scheme val="minor"/>
      </rPr>
      <t>POBLACION DIAGNOSTICADA CON DM O HTA</t>
    </r>
    <r>
      <rPr>
        <b/>
        <sz val="10"/>
        <color theme="0"/>
        <rFont val="Calibri"/>
        <family val="2"/>
        <scheme val="minor"/>
      </rPr>
      <t xml:space="preserve"> </t>
    </r>
    <r>
      <rPr>
        <b/>
        <sz val="10"/>
        <color rgb="FFFF0000"/>
        <rFont val="Calibri"/>
        <family val="2"/>
        <scheme val="minor"/>
      </rPr>
      <t>PARA ESTUDIO DE ERC</t>
    </r>
  </si>
  <si>
    <t>% POR PREVALENCIA DE ENFERMEDAD RENAL CRÓNICA 5</t>
  </si>
  <si>
    <t>ESTANDARIZACIÓN   % CAPTACIÓN PRINCIPALES PRECURSORAS DE ERC</t>
  </si>
  <si>
    <t>Estandarización % Captación de afiliados con enfermedades precursoras</t>
  </si>
  <si>
    <t>EPSS03</t>
  </si>
  <si>
    <t>EPSS33</t>
  </si>
  <si>
    <t>Total</t>
  </si>
  <si>
    <t>CALCULO PARA DEFINIR EL MONTO POR ENTIDAD</t>
  </si>
  <si>
    <t xml:space="preserve">ALIANSALUD E.P.S. </t>
  </si>
  <si>
    <t>Año 2015</t>
  </si>
  <si>
    <t>EPSS40</t>
  </si>
  <si>
    <t>EPSS41</t>
  </si>
  <si>
    <t>Cálculo y Resultado de Distribución de Recursos ERC 2016</t>
  </si>
  <si>
    <t xml:space="preserve">CAJA DE COMPENSACIÓN FAMILIAR DE BOYACÁ -COMFABOY- </t>
  </si>
  <si>
    <t>CAJA DE COMPENSACIÓN FAMILIAR DE CÓRDOBA -COMFACOR-</t>
  </si>
  <si>
    <t>CAJA DE COMPENSACIÓN FAMILIAR DE LA GUAJIRA -COMFAGUAJIRA-</t>
  </si>
  <si>
    <t>CAJA DE COMPENSACIÓN FAMILIAR DE NARIÑO -COMFANARIÑO-</t>
  </si>
  <si>
    <t>CAJA DE COMPENSACION FAMILIAR DE SUCRE -COMFASUCRE-</t>
  </si>
  <si>
    <t>CAJA DE COMPENSACIÓN FAMILIAR DE CARTAGENA -COMFACARTAGENA-</t>
  </si>
  <si>
    <t>CAJA DE COMPENSACIÓN FAMILIAR DE HUILA- COMFAHUILA-</t>
  </si>
  <si>
    <t>CAJA DE COMPENSACIÓN FAMILIAR DEL ORIENTE COLOMBIANO -COMFAORIENTE-</t>
  </si>
  <si>
    <t>CAJA DE COMPENSACIÓN FAMILIAR DE CUNDINAMARCA -COMFACUNDI-</t>
  </si>
  <si>
    <t>CAJA DE COMPENSACIÓN FAMILIAR ATLANTICO -CAJACOPI-</t>
  </si>
  <si>
    <t>CAJA DE COMPENSACIÓN FAMILIAR CHOCO -COMFACHOCO-</t>
  </si>
  <si>
    <t>EMPRESAS PÚBLICAS DE MEDELLÍN -EPM-</t>
  </si>
  <si>
    <t>FONDO DE PASIVO SOCIAL DE FERROCARRILES NACIONALES DE COLOMBIA</t>
  </si>
  <si>
    <t>CAJA DE PREVISION SOCIAL Y SEGURIDAD DEL CASANARE -CAPRESOCA-</t>
  </si>
  <si>
    <t>ECOOPSOS EMPRESA SOLIDARIA DE SALUD</t>
  </si>
  <si>
    <t>POBLACION AFILIADA ACTIVOS BDUA JUNIO 30 DE 2016</t>
  </si>
  <si>
    <t>% No Perdida de TFGE anual de 5 ml/min o más</t>
  </si>
  <si>
    <t xml:space="preserve"> -</t>
  </si>
  <si>
    <t>TASA DE INCIDENCIA ERC5 AJUSTADA (X 100.000) 2016</t>
  </si>
  <si>
    <r>
      <rPr>
        <b/>
        <sz val="10"/>
        <color rgb="FF0070C0"/>
        <rFont val="Calibri"/>
        <family val="2"/>
        <scheme val="minor"/>
      </rPr>
      <t>POBLACION DIAGNOSTICADA CON DM O HTA</t>
    </r>
    <r>
      <rPr>
        <b/>
        <sz val="10"/>
        <color theme="0"/>
        <rFont val="Calibri"/>
        <family val="2"/>
        <scheme val="minor"/>
      </rPr>
      <t xml:space="preserve"> </t>
    </r>
    <r>
      <rPr>
        <b/>
        <sz val="10"/>
        <color rgb="FFFF0000"/>
        <rFont val="Calibri"/>
        <family val="2"/>
        <scheme val="minor"/>
      </rPr>
      <t>PARA SEGUIMIENTO DE TFGE ANUAL</t>
    </r>
  </si>
  <si>
    <t>DISTANCIA DEL INDICADOR DE No Perdida de TFGE anual</t>
  </si>
  <si>
    <t>DISTANCIA PONDERADA POR LA POBLACION DEL INDICADOR No Perdida de TFGE anual</t>
  </si>
  <si>
    <t>PORCENTAJE DE CUMPLIMIENTO DE LA DISTANCIA  PONDERADA POR LA POBLACION DEL INDICADOR No Perdida de TFGE anual</t>
  </si>
  <si>
    <t>Resolución 185 de 2017</t>
  </si>
  <si>
    <t>Resultado Final de Recibo o Aporte al Mecanismo de Distribución de Recursos ERC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</si>
</sst>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0.0"/>
    <numFmt numFmtId="167" formatCode="_-* #,##0.00\ _€_-;\-* #,##0.00\ _€_-;_-* &quot;-&quot;??\ _€_-;_-@_-"/>
    <numFmt numFmtId="168" formatCode="_(* #,##0.000_);_(* \(#,##0.0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3379CD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1FFF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7" fontId="1" fillId="0" borderId="0" applyFont="0" applyFill="0" applyBorder="0" applyAlignment="0" applyProtection="0"/>
    <xf numFmtId="0" fontId="12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84">
    <xf numFmtId="0" fontId="0" fillId="0" borderId="0" xfId="0"/>
    <xf numFmtId="0" fontId="5" fillId="0" borderId="0" xfId="0" applyFont="1" applyBorder="1" applyAlignment="1">
      <alignment horizontal="left"/>
    </xf>
    <xf numFmtId="164" fontId="0" fillId="0" borderId="0" xfId="1" applyFont="1"/>
    <xf numFmtId="165" fontId="0" fillId="0" borderId="0" xfId="1" applyNumberFormat="1" applyFont="1"/>
    <xf numFmtId="0" fontId="7" fillId="10" borderId="3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9" fontId="8" fillId="0" borderId="5" xfId="0" applyNumberFormat="1" applyFont="1" applyBorder="1" applyAlignment="1">
      <alignment horizontal="right" vertical="center"/>
    </xf>
    <xf numFmtId="9" fontId="8" fillId="0" borderId="6" xfId="0" applyNumberFormat="1" applyFont="1" applyBorder="1" applyAlignment="1">
      <alignment horizontal="right" vertical="center"/>
    </xf>
    <xf numFmtId="164" fontId="0" fillId="0" borderId="3" xfId="0" applyNumberFormat="1" applyBorder="1"/>
    <xf numFmtId="0" fontId="9" fillId="11" borderId="3" xfId="0" applyFont="1" applyFill="1" applyBorder="1" applyAlignment="1">
      <alignment horizontal="justify" vertical="center"/>
    </xf>
    <xf numFmtId="0" fontId="10" fillId="11" borderId="6" xfId="0" applyFont="1" applyFill="1" applyBorder="1" applyAlignment="1">
      <alignment horizontal="justify" vertical="center"/>
    </xf>
    <xf numFmtId="0" fontId="10" fillId="0" borderId="5" xfId="0" applyFont="1" applyBorder="1" applyAlignment="1">
      <alignment horizontal="justify" vertical="center" wrapText="1"/>
    </xf>
    <xf numFmtId="2" fontId="11" fillId="11" borderId="6" xfId="0" applyNumberFormat="1" applyFont="1" applyFill="1" applyBorder="1" applyAlignment="1">
      <alignment horizontal="center" vertical="center"/>
    </xf>
    <xf numFmtId="9" fontId="8" fillId="2" borderId="5" xfId="0" applyNumberFormat="1" applyFont="1" applyFill="1" applyBorder="1" applyAlignment="1">
      <alignment horizontal="right" vertical="center"/>
    </xf>
    <xf numFmtId="9" fontId="8" fillId="2" borderId="6" xfId="0" applyNumberFormat="1" applyFont="1" applyFill="1" applyBorder="1" applyAlignment="1">
      <alignment horizontal="right" vertical="center"/>
    </xf>
    <xf numFmtId="2" fontId="5" fillId="0" borderId="1" xfId="0" applyNumberFormat="1" applyFont="1" applyFill="1" applyBorder="1" applyAlignment="1">
      <alignment horizontal="center"/>
    </xf>
    <xf numFmtId="2" fontId="11" fillId="11" borderId="6" xfId="2" applyNumberFormat="1" applyFont="1" applyFill="1" applyBorder="1" applyAlignment="1">
      <alignment horizontal="center" vertical="center"/>
    </xf>
    <xf numFmtId="2" fontId="5" fillId="0" borderId="1" xfId="2" applyNumberFormat="1" applyFont="1" applyFill="1" applyBorder="1" applyAlignment="1">
      <alignment horizontal="center"/>
    </xf>
    <xf numFmtId="164" fontId="0" fillId="0" borderId="0" xfId="1" applyNumberFormat="1" applyFont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168" fontId="0" fillId="0" borderId="0" xfId="1" applyNumberFormat="1" applyFont="1"/>
    <xf numFmtId="164" fontId="0" fillId="0" borderId="0" xfId="1" applyNumberFormat="1" applyFont="1"/>
    <xf numFmtId="8" fontId="0" fillId="0" borderId="1" xfId="6" applyNumberFormat="1" applyFont="1" applyBorder="1"/>
    <xf numFmtId="8" fontId="16" fillId="0" borderId="1" xfId="6" applyNumberFormat="1" applyFont="1" applyBorder="1"/>
    <xf numFmtId="0" fontId="17" fillId="9" borderId="0" xfId="0" applyFont="1" applyFill="1"/>
    <xf numFmtId="0" fontId="0" fillId="9" borderId="0" xfId="0" applyFill="1"/>
    <xf numFmtId="8" fontId="0" fillId="0" borderId="12" xfId="6" applyNumberFormat="1" applyFont="1" applyBorder="1"/>
    <xf numFmtId="2" fontId="5" fillId="0" borderId="12" xfId="0" applyNumberFormat="1" applyFont="1" applyFill="1" applyBorder="1" applyAlignment="1">
      <alignment horizontal="center"/>
    </xf>
    <xf numFmtId="0" fontId="4" fillId="2" borderId="13" xfId="3" applyFont="1" applyFill="1" applyBorder="1" applyAlignment="1">
      <alignment horizontal="center" vertical="center" wrapText="1"/>
    </xf>
    <xf numFmtId="0" fontId="4" fillId="2" borderId="14" xfId="3" applyFont="1" applyFill="1" applyBorder="1" applyAlignment="1">
      <alignment horizontal="center" vertical="center" wrapText="1"/>
    </xf>
    <xf numFmtId="0" fontId="4" fillId="8" borderId="14" xfId="3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4" fillId="8" borderId="14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8" fontId="0" fillId="0" borderId="16" xfId="6" applyNumberFormat="1" applyFont="1" applyBorder="1"/>
    <xf numFmtId="8" fontId="0" fillId="0" borderId="17" xfId="6" applyNumberFormat="1" applyFont="1" applyBorder="1"/>
    <xf numFmtId="0" fontId="14" fillId="13" borderId="3" xfId="0" applyFont="1" applyFill="1" applyBorder="1" applyAlignment="1">
      <alignment horizontal="center" vertical="center" wrapText="1"/>
    </xf>
    <xf numFmtId="8" fontId="0" fillId="0" borderId="18" xfId="6" applyNumberFormat="1" applyFont="1" applyBorder="1"/>
    <xf numFmtId="8" fontId="0" fillId="0" borderId="19" xfId="6" applyNumberFormat="1" applyFont="1" applyBorder="1"/>
    <xf numFmtId="8" fontId="0" fillId="0" borderId="2" xfId="6" applyNumberFormat="1" applyFont="1" applyBorder="1"/>
    <xf numFmtId="8" fontId="0" fillId="0" borderId="11" xfId="6" applyNumberFormat="1" applyFont="1" applyBorder="1"/>
    <xf numFmtId="8" fontId="0" fillId="0" borderId="20" xfId="6" applyNumberFormat="1" applyFont="1" applyBorder="1"/>
    <xf numFmtId="0" fontId="0" fillId="0" borderId="21" xfId="0" applyBorder="1"/>
    <xf numFmtId="8" fontId="0" fillId="0" borderId="14" xfId="6" applyNumberFormat="1" applyFont="1" applyBorder="1"/>
    <xf numFmtId="165" fontId="0" fillId="0" borderId="21" xfId="1" applyNumberFormat="1" applyFont="1" applyBorder="1"/>
    <xf numFmtId="164" fontId="0" fillId="0" borderId="21" xfId="1" applyNumberFormat="1" applyFont="1" applyBorder="1" applyAlignment="1">
      <alignment horizontal="center" vertical="center"/>
    </xf>
    <xf numFmtId="2" fontId="4" fillId="12" borderId="14" xfId="2" applyNumberFormat="1" applyFont="1" applyFill="1" applyBorder="1" applyAlignment="1">
      <alignment horizontal="center"/>
    </xf>
    <xf numFmtId="2" fontId="4" fillId="12" borderId="14" xfId="0" applyNumberFormat="1" applyFont="1" applyFill="1" applyBorder="1" applyAlignment="1">
      <alignment horizontal="center"/>
    </xf>
    <xf numFmtId="2" fontId="15" fillId="12" borderId="14" xfId="0" applyNumberFormat="1" applyFont="1" applyFill="1" applyBorder="1" applyAlignment="1">
      <alignment horizontal="center"/>
    </xf>
    <xf numFmtId="2" fontId="4" fillId="12" borderId="15" xfId="0" applyNumberFormat="1" applyFont="1" applyFill="1" applyBorder="1" applyAlignment="1">
      <alignment horizontal="center"/>
    </xf>
    <xf numFmtId="164" fontId="0" fillId="0" borderId="21" xfId="1" applyFont="1" applyBorder="1"/>
    <xf numFmtId="8" fontId="0" fillId="0" borderId="15" xfId="6" applyNumberFormat="1" applyFont="1" applyBorder="1"/>
    <xf numFmtId="8" fontId="0" fillId="0" borderId="3" xfId="6" applyNumberFormat="1" applyFont="1" applyBorder="1"/>
    <xf numFmtId="0" fontId="6" fillId="9" borderId="0" xfId="0" applyFont="1" applyFill="1" applyBorder="1" applyAlignment="1">
      <alignment vertical="center"/>
    </xf>
    <xf numFmtId="0" fontId="18" fillId="0" borderId="7" xfId="0" applyFont="1" applyFill="1" applyBorder="1" applyAlignment="1">
      <alignment horizontal="right" vertical="center"/>
    </xf>
    <xf numFmtId="164" fontId="0" fillId="9" borderId="0" xfId="1" applyFont="1" applyFill="1"/>
    <xf numFmtId="165" fontId="0" fillId="9" borderId="0" xfId="1" applyNumberFormat="1" applyFont="1" applyFill="1"/>
    <xf numFmtId="166" fontId="5" fillId="9" borderId="0" xfId="2" applyNumberFormat="1" applyFont="1" applyFill="1" applyBorder="1" applyAlignment="1">
      <alignment horizontal="center"/>
    </xf>
    <xf numFmtId="164" fontId="0" fillId="9" borderId="0" xfId="0" applyNumberFormat="1" applyFill="1"/>
    <xf numFmtId="43" fontId="0" fillId="9" borderId="0" xfId="0" applyNumberFormat="1" applyFill="1"/>
    <xf numFmtId="2" fontId="0" fillId="9" borderId="0" xfId="0" applyNumberFormat="1" applyFill="1"/>
    <xf numFmtId="0" fontId="7" fillId="9" borderId="0" xfId="0" applyFont="1" applyFill="1" applyBorder="1" applyAlignment="1">
      <alignment horizontal="center" vertical="center" wrapText="1"/>
    </xf>
    <xf numFmtId="164" fontId="0" fillId="9" borderId="0" xfId="0" applyNumberFormat="1" applyFill="1" applyBorder="1"/>
    <xf numFmtId="9" fontId="8" fillId="9" borderId="0" xfId="0" applyNumberFormat="1" applyFont="1" applyFill="1" applyBorder="1" applyAlignment="1">
      <alignment horizontal="right" vertic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2" fillId="9" borderId="22" xfId="0" applyFont="1" applyFill="1" applyBorder="1" applyAlignment="1">
      <alignment horizontal="right" vertical="center" wrapText="1"/>
    </xf>
    <xf numFmtId="0" fontId="2" fillId="9" borderId="22" xfId="0" applyFont="1" applyFill="1" applyBorder="1" applyAlignment="1">
      <alignment horizontal="left" vertical="center" wrapText="1"/>
    </xf>
    <xf numFmtId="2" fontId="0" fillId="0" borderId="0" xfId="0" applyNumberFormat="1"/>
    <xf numFmtId="2" fontId="0" fillId="0" borderId="0" xfId="0" applyNumberFormat="1" applyFill="1"/>
    <xf numFmtId="2" fontId="0" fillId="0" borderId="21" xfId="0" applyNumberFormat="1" applyBorder="1"/>
    <xf numFmtId="2" fontId="5" fillId="0" borderId="12" xfId="2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0" fontId="9" fillId="11" borderId="7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10" xfId="0" applyFont="1" applyBorder="1" applyAlignment="1">
      <alignment horizontal="justify" vertical="center" wrapText="1"/>
    </xf>
    <xf numFmtId="2" fontId="11" fillId="11" borderId="8" xfId="2" applyNumberFormat="1" applyFont="1" applyFill="1" applyBorder="1" applyAlignment="1">
      <alignment horizontal="center" vertical="center"/>
    </xf>
    <xf numFmtId="2" fontId="11" fillId="11" borderId="5" xfId="2" applyNumberFormat="1" applyFon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</cellXfs>
  <cellStyles count="9">
    <cellStyle name="Millares" xfId="1" builtinId="3"/>
    <cellStyle name="Millares 2" xfId="4"/>
    <cellStyle name="Millares 3" xfId="7"/>
    <cellStyle name="Moneda" xfId="6" builtinId="4"/>
    <cellStyle name="Normal" xfId="0" builtinId="0"/>
    <cellStyle name="Normal 2" xfId="5"/>
    <cellStyle name="Normal 3" xfId="8"/>
    <cellStyle name="Normal_Hoja1" xfId="3"/>
    <cellStyle name="Porcentaje" xfId="2" builtinId="5"/>
  </cellStyles>
  <dxfs count="0"/>
  <tableStyles count="0" defaultTableStyle="TableStyleMedium2" defaultPivotStyle="PivotStyleLight16"/>
  <colors>
    <mruColors>
      <color rgb="FF3379CD"/>
      <color rgb="FFD0F9B1"/>
      <color rgb="FF00F26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790575</xdr:colOff>
      <xdr:row>4</xdr:row>
      <xdr:rowOff>66675</xdr:rowOff>
    </xdr:to>
    <xdr:grpSp>
      <xdr:nvGrpSpPr>
        <xdr:cNvPr id="6" name="5 Grupo"/>
        <xdr:cNvGrpSpPr/>
      </xdr:nvGrpSpPr>
      <xdr:grpSpPr>
        <a:xfrm>
          <a:off x="0" y="0"/>
          <a:ext cx="9279731" cy="1328738"/>
          <a:chOff x="0" y="0"/>
          <a:chExt cx="10191750" cy="1323975"/>
        </a:xfrm>
      </xdr:grpSpPr>
      <xdr:pic>
        <xdr:nvPicPr>
          <xdr:cNvPr id="3" name="2 Imagen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5038725" cy="1323975"/>
          </a:xfrm>
          <a:prstGeom prst="rect">
            <a:avLst/>
          </a:prstGeom>
        </xdr:spPr>
      </xdr:pic>
      <xdr:pic>
        <xdr:nvPicPr>
          <xdr:cNvPr id="5" name="4 Imagen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038723" y="0"/>
            <a:ext cx="5153027" cy="1323975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</sheetPr>
  <dimension ref="A1:BI490"/>
  <sheetViews>
    <sheetView tabSelected="1" zoomScale="80" zoomScaleNormal="80" workbookViewId="0">
      <pane xSplit="4" ySplit="7" topLeftCell="E8" activePane="bottomRight" state="frozen"/>
      <selection activeCell="U130" sqref="U130"/>
      <selection pane="topRight" activeCell="U130" sqref="U130"/>
      <selection pane="bottomLeft" activeCell="U130" sqref="U130"/>
      <selection pane="bottomRight" activeCell="A7" sqref="A7"/>
    </sheetView>
  </sheetViews>
  <sheetFormatPr baseColWidth="10" defaultRowHeight="15" x14ac:dyDescent="0.25"/>
  <cols>
    <col min="1" max="1" width="14.5703125" customWidth="1"/>
    <col min="2" max="2" width="12.5703125" bestFit="1" customWidth="1"/>
    <col min="3" max="3" width="20.7109375" customWidth="1"/>
    <col min="4" max="4" width="22.7109375" customWidth="1"/>
    <col min="5" max="5" width="19" customWidth="1"/>
    <col min="6" max="6" width="19.42578125" bestFit="1" customWidth="1"/>
    <col min="7" max="7" width="18.42578125" customWidth="1"/>
    <col min="8" max="9" width="18.7109375" customWidth="1"/>
    <col min="10" max="10" width="19.140625" bestFit="1" customWidth="1"/>
    <col min="11" max="11" width="17.42578125" bestFit="1" customWidth="1"/>
    <col min="12" max="13" width="13.85546875" customWidth="1"/>
    <col min="14" max="14" width="11.42578125" customWidth="1"/>
    <col min="15" max="15" width="10.42578125" customWidth="1"/>
    <col min="16" max="16" width="15.42578125" customWidth="1"/>
    <col min="17" max="18" width="11.42578125" customWidth="1"/>
    <col min="19" max="19" width="17.85546875" customWidth="1"/>
    <col min="20" max="20" width="23.7109375" customWidth="1"/>
    <col min="21" max="22" width="16.85546875" customWidth="1"/>
    <col min="23" max="26" width="16.28515625" customWidth="1"/>
    <col min="27" max="27" width="18.7109375" customWidth="1"/>
    <col min="28" max="28" width="18.85546875" bestFit="1" customWidth="1"/>
    <col min="29" max="29" width="20.42578125" hidden="1" customWidth="1"/>
    <col min="30" max="30" width="21.140625" customWidth="1"/>
    <col min="31" max="31" width="12" style="25" bestFit="1" customWidth="1"/>
    <col min="32" max="32" width="17.85546875" style="25" bestFit="1" customWidth="1"/>
    <col min="33" max="33" width="11.42578125" style="25"/>
    <col min="34" max="34" width="17.85546875" style="25" bestFit="1" customWidth="1"/>
    <col min="35" max="61" width="11.42578125" style="25"/>
  </cols>
  <sheetData>
    <row r="1" spans="1:34" s="25" customFormat="1" ht="30.75" customHeight="1" x14ac:dyDescent="0.25"/>
    <row r="2" spans="1:34" s="25" customFormat="1" ht="27" customHeight="1" x14ac:dyDescent="0.25"/>
    <row r="3" spans="1:34" s="25" customFormat="1" ht="26.25" customHeight="1" x14ac:dyDescent="0.25"/>
    <row r="4" spans="1:34" s="25" customFormat="1" x14ac:dyDescent="0.25"/>
    <row r="5" spans="1:34" s="25" customFormat="1" ht="21" x14ac:dyDescent="0.35">
      <c r="A5" s="24" t="s">
        <v>120</v>
      </c>
    </row>
    <row r="6" spans="1:34" s="25" customFormat="1" ht="21.75" thickBot="1" x14ac:dyDescent="0.4">
      <c r="A6" s="24" t="s">
        <v>144</v>
      </c>
    </row>
    <row r="7" spans="1:34" ht="108.75" customHeight="1" thickBot="1" x14ac:dyDescent="0.3">
      <c r="A7" s="28" t="s">
        <v>0</v>
      </c>
      <c r="B7" s="29" t="s">
        <v>1</v>
      </c>
      <c r="C7" s="29" t="s">
        <v>2</v>
      </c>
      <c r="D7" s="29" t="s">
        <v>115</v>
      </c>
      <c r="E7" s="29" t="s">
        <v>3</v>
      </c>
      <c r="F7" s="30" t="s">
        <v>108</v>
      </c>
      <c r="G7" s="29" t="s">
        <v>4</v>
      </c>
      <c r="H7" s="29" t="s">
        <v>136</v>
      </c>
      <c r="I7" s="30" t="s">
        <v>140</v>
      </c>
      <c r="J7" s="31" t="s">
        <v>5</v>
      </c>
      <c r="K7" s="31" t="s">
        <v>110</v>
      </c>
      <c r="L7" s="31" t="s">
        <v>6</v>
      </c>
      <c r="M7" s="31" t="s">
        <v>139</v>
      </c>
      <c r="N7" s="31" t="s">
        <v>137</v>
      </c>
      <c r="O7" s="32" t="s">
        <v>7</v>
      </c>
      <c r="P7" s="32" t="s">
        <v>8</v>
      </c>
      <c r="Q7" s="32" t="s">
        <v>9</v>
      </c>
      <c r="R7" s="32" t="s">
        <v>141</v>
      </c>
      <c r="S7" s="33" t="s">
        <v>10</v>
      </c>
      <c r="T7" s="33" t="s">
        <v>11</v>
      </c>
      <c r="U7" s="34" t="s">
        <v>12</v>
      </c>
      <c r="V7" s="34" t="s">
        <v>142</v>
      </c>
      <c r="W7" s="35" t="s">
        <v>13</v>
      </c>
      <c r="X7" s="35" t="s">
        <v>14</v>
      </c>
      <c r="Y7" s="35" t="s">
        <v>15</v>
      </c>
      <c r="Z7" s="35" t="s">
        <v>143</v>
      </c>
      <c r="AA7" s="36" t="s">
        <v>16</v>
      </c>
      <c r="AB7" s="36" t="s">
        <v>17</v>
      </c>
      <c r="AC7" s="37" t="s">
        <v>18</v>
      </c>
      <c r="AD7" s="40" t="s">
        <v>145</v>
      </c>
    </row>
    <row r="8" spans="1:34" x14ac:dyDescent="0.25">
      <c r="A8" s="1" t="s">
        <v>19</v>
      </c>
      <c r="B8" t="s">
        <v>20</v>
      </c>
      <c r="C8" t="s">
        <v>126</v>
      </c>
      <c r="D8" s="26">
        <v>-666188351.37885332</v>
      </c>
      <c r="E8" s="72">
        <v>57.077095843116872</v>
      </c>
      <c r="F8" s="3">
        <v>13782</v>
      </c>
      <c r="G8" s="3">
        <v>120587</v>
      </c>
      <c r="H8" s="3">
        <v>215498</v>
      </c>
      <c r="I8" s="3">
        <v>12911</v>
      </c>
      <c r="J8" s="18">
        <v>32.783676731139941</v>
      </c>
      <c r="K8" s="75">
        <v>0.32149839324853263</v>
      </c>
      <c r="L8" s="27">
        <v>80.430996952546792</v>
      </c>
      <c r="M8" s="27">
        <v>8.0629739710432808</v>
      </c>
      <c r="N8" s="27">
        <v>66.571140887615215</v>
      </c>
      <c r="O8" s="2">
        <f t="shared" ref="O8:O36" si="0">+IF(K8&lt;$C$65,0,K8-$C$65)</f>
        <v>0</v>
      </c>
      <c r="P8" s="2">
        <f t="shared" ref="P8:P36" si="1">+IF(L8&lt;$C$67,0,L8-$C$67)</f>
        <v>30.63114335886587</v>
      </c>
      <c r="Q8" s="2">
        <f t="shared" ref="Q8:Q36" si="2">+IF(M8&gt;$C$68,0,-M8+$C$68)</f>
        <v>2.9239870893336608</v>
      </c>
      <c r="R8" s="2">
        <f>+IF(N8&lt;$C$69,0,N8-$C$69)</f>
        <v>27.99033277079409</v>
      </c>
      <c r="S8" s="2">
        <f>+O8*G8</f>
        <v>0</v>
      </c>
      <c r="T8" s="2">
        <f>+P8*F8</f>
        <v>422158.41777188942</v>
      </c>
      <c r="U8" s="2">
        <f t="shared" ref="U8" si="3">+Q8*H8</f>
        <v>630113.36977722519</v>
      </c>
      <c r="V8" s="2">
        <f>+R8*I8</f>
        <v>361383.1864037225</v>
      </c>
      <c r="W8" s="21">
        <f t="shared" ref="W8:W36" si="4">+S8/$S$55</f>
        <v>0</v>
      </c>
      <c r="X8" s="2">
        <f t="shared" ref="X8:X36" si="5">+T8/$T$55</f>
        <v>8.2985302845978194E-3</v>
      </c>
      <c r="Y8" s="20">
        <f t="shared" ref="Y8:Y36" si="6">+U8/$U$55</f>
        <v>1.0865956466775795E-2</v>
      </c>
      <c r="Z8" s="20">
        <f>+V8/$V$55</f>
        <v>2.4143316698311438E-2</v>
      </c>
      <c r="AA8" s="26">
        <f t="shared" ref="AA8:AA36" si="7">($G$61*$A$61*W8)+($G$61*$B$61*X8)+($G$61*$C$61*Y8)+($G$61*$D$61*Z8)</f>
        <v>323583074.75384027</v>
      </c>
      <c r="AB8" s="26"/>
      <c r="AC8" s="38">
        <f>AA8+AB8</f>
        <v>323583074.75384027</v>
      </c>
      <c r="AD8" s="41">
        <f>D8+AC8</f>
        <v>-342605276.62501305</v>
      </c>
      <c r="AF8" s="62"/>
      <c r="AG8" s="62"/>
      <c r="AH8" s="62"/>
    </row>
    <row r="9" spans="1:34" x14ac:dyDescent="0.25">
      <c r="A9" s="1" t="s">
        <v>21</v>
      </c>
      <c r="B9" t="s">
        <v>20</v>
      </c>
      <c r="C9" t="s">
        <v>121</v>
      </c>
      <c r="D9" s="22">
        <v>-837997911.05722153</v>
      </c>
      <c r="E9" s="72">
        <v>58.542868015104055</v>
      </c>
      <c r="F9" s="3">
        <v>5760</v>
      </c>
      <c r="G9" s="3">
        <v>62834</v>
      </c>
      <c r="H9" s="3">
        <v>102489</v>
      </c>
      <c r="I9" s="3">
        <v>3624</v>
      </c>
      <c r="J9" s="18">
        <v>20.01910978766313</v>
      </c>
      <c r="K9" s="17">
        <v>-0.21435576013343532</v>
      </c>
      <c r="L9" s="15">
        <v>83.211805555555557</v>
      </c>
      <c r="M9" s="15">
        <v>9.3939857794030051</v>
      </c>
      <c r="N9" s="15">
        <v>24.392935982339957</v>
      </c>
      <c r="O9" s="2">
        <f t="shared" si="0"/>
        <v>0</v>
      </c>
      <c r="P9" s="2">
        <f t="shared" si="1"/>
        <v>33.411951961874635</v>
      </c>
      <c r="Q9" s="2">
        <f t="shared" si="2"/>
        <v>1.5929752809739366</v>
      </c>
      <c r="R9" s="2">
        <f t="shared" ref="R9:R54" si="8">+IF(N9&lt;$C$69,0,N9-$C$69)</f>
        <v>0</v>
      </c>
      <c r="S9" s="2">
        <f t="shared" ref="S9:S54" si="9">+O9*G9</f>
        <v>0</v>
      </c>
      <c r="T9" s="2">
        <f t="shared" ref="T9:T54" si="10">+P9*F9</f>
        <v>192452.84330039789</v>
      </c>
      <c r="U9" s="2">
        <f t="shared" ref="U9:U54" si="11">+Q9*H9</f>
        <v>163262.44357173779</v>
      </c>
      <c r="V9" s="2">
        <f t="shared" ref="V9:V54" si="12">+R9*I9</f>
        <v>0</v>
      </c>
      <c r="W9" s="2">
        <f t="shared" si="4"/>
        <v>0</v>
      </c>
      <c r="X9" s="2">
        <f t="shared" si="5"/>
        <v>3.7831195145048135E-3</v>
      </c>
      <c r="Y9" s="2">
        <f t="shared" si="6"/>
        <v>2.8153705183832809E-3</v>
      </c>
      <c r="Z9" s="20">
        <f t="shared" ref="Z9:Z53" si="13">+V9/$V$55</f>
        <v>0</v>
      </c>
      <c r="AA9" s="22">
        <f t="shared" si="7"/>
        <v>85151480.903238088</v>
      </c>
      <c r="AB9" s="22"/>
      <c r="AC9" s="39">
        <f t="shared" ref="AC9:AC54" si="14">AA9+AB9</f>
        <v>85151480.903238088</v>
      </c>
      <c r="AD9" s="42">
        <f t="shared" ref="AD9:AD10" si="15">D9+AC9</f>
        <v>-752846430.15398347</v>
      </c>
      <c r="AF9" s="62"/>
      <c r="AG9" s="62"/>
      <c r="AH9" s="62"/>
    </row>
    <row r="10" spans="1:34" x14ac:dyDescent="0.25">
      <c r="A10" s="1" t="s">
        <v>22</v>
      </c>
      <c r="B10" t="s">
        <v>20</v>
      </c>
      <c r="C10" t="s">
        <v>122</v>
      </c>
      <c r="D10" s="22">
        <v>-5572276169.3046083</v>
      </c>
      <c r="E10" s="72">
        <v>35.108061970560762</v>
      </c>
      <c r="F10" s="3">
        <v>7530</v>
      </c>
      <c r="G10" s="3">
        <v>362184</v>
      </c>
      <c r="H10" s="3">
        <v>620940</v>
      </c>
      <c r="I10" s="3">
        <v>5213</v>
      </c>
      <c r="J10" s="18">
        <v>0</v>
      </c>
      <c r="K10" s="17">
        <v>-1.0547542769206399</v>
      </c>
      <c r="L10" s="15">
        <v>71.965471447543166</v>
      </c>
      <c r="M10" s="15">
        <v>9.9471156084536556</v>
      </c>
      <c r="N10" s="15">
        <v>51.870324189526187</v>
      </c>
      <c r="O10" s="2">
        <f t="shared" si="0"/>
        <v>0</v>
      </c>
      <c r="P10" s="2">
        <f t="shared" si="1"/>
        <v>22.165617853862244</v>
      </c>
      <c r="Q10" s="2">
        <f t="shared" si="2"/>
        <v>1.039845451923286</v>
      </c>
      <c r="R10" s="2">
        <f t="shared" si="8"/>
        <v>13.289516072705062</v>
      </c>
      <c r="S10" s="2">
        <f t="shared" si="9"/>
        <v>0</v>
      </c>
      <c r="T10" s="2">
        <f t="shared" si="10"/>
        <v>166907.1024395827</v>
      </c>
      <c r="U10" s="2">
        <f t="shared" si="11"/>
        <v>645681.63491724525</v>
      </c>
      <c r="V10" s="2">
        <f t="shared" si="12"/>
        <v>69278.247287011487</v>
      </c>
      <c r="W10" s="2">
        <f t="shared" si="4"/>
        <v>0</v>
      </c>
      <c r="X10" s="2">
        <f t="shared" si="5"/>
        <v>3.2809570673011396E-3</v>
      </c>
      <c r="Y10" s="2">
        <f t="shared" si="6"/>
        <v>1.1134422586348036E-2</v>
      </c>
      <c r="Z10" s="20">
        <f t="shared" si="13"/>
        <v>4.6283466621650894E-3</v>
      </c>
      <c r="AA10" s="22">
        <f t="shared" si="7"/>
        <v>137049103.48549929</v>
      </c>
      <c r="AB10" s="22"/>
      <c r="AC10" s="39">
        <f t="shared" si="14"/>
        <v>137049103.48549929</v>
      </c>
      <c r="AD10" s="42">
        <f t="shared" si="15"/>
        <v>-5435227065.819109</v>
      </c>
      <c r="AF10" s="62"/>
      <c r="AG10" s="62"/>
      <c r="AH10" s="62"/>
    </row>
    <row r="11" spans="1:34" x14ac:dyDescent="0.25">
      <c r="A11" s="1" t="s">
        <v>23</v>
      </c>
      <c r="B11" t="s">
        <v>20</v>
      </c>
      <c r="C11" t="s">
        <v>123</v>
      </c>
      <c r="D11" s="22">
        <v>-1106949820.2989056</v>
      </c>
      <c r="E11" s="72">
        <v>32.323510195660397</v>
      </c>
      <c r="F11" s="3">
        <v>4482</v>
      </c>
      <c r="G11" s="3">
        <v>78754</v>
      </c>
      <c r="H11" s="3">
        <v>145405</v>
      </c>
      <c r="I11" s="3">
        <v>3626</v>
      </c>
      <c r="J11" s="18">
        <v>15.967454979902948</v>
      </c>
      <c r="K11" s="17">
        <v>-0.38444347767389031</v>
      </c>
      <c r="L11" s="15">
        <v>36.278447121820612</v>
      </c>
      <c r="M11" s="15">
        <v>7.3019823720584149</v>
      </c>
      <c r="N11" s="15">
        <v>17.484831770546055</v>
      </c>
      <c r="O11" s="2">
        <f t="shared" si="0"/>
        <v>0</v>
      </c>
      <c r="P11" s="2">
        <f t="shared" si="1"/>
        <v>0</v>
      </c>
      <c r="Q11" s="2">
        <f t="shared" si="2"/>
        <v>3.6849786883185267</v>
      </c>
      <c r="R11" s="2">
        <f t="shared" si="8"/>
        <v>0</v>
      </c>
      <c r="S11" s="2">
        <f t="shared" si="9"/>
        <v>0</v>
      </c>
      <c r="T11" s="2">
        <f t="shared" si="10"/>
        <v>0</v>
      </c>
      <c r="U11" s="2">
        <f t="shared" si="11"/>
        <v>535814.32617495535</v>
      </c>
      <c r="V11" s="2">
        <f t="shared" si="12"/>
        <v>0</v>
      </c>
      <c r="W11" s="2">
        <f t="shared" si="4"/>
        <v>0</v>
      </c>
      <c r="X11" s="2">
        <f t="shared" si="5"/>
        <v>0</v>
      </c>
      <c r="Y11" s="2">
        <f t="shared" si="6"/>
        <v>9.2398216285273713E-3</v>
      </c>
      <c r="Z11" s="20">
        <f t="shared" si="13"/>
        <v>0</v>
      </c>
      <c r="AA11" s="22">
        <f t="shared" si="7"/>
        <v>43837259.468821399</v>
      </c>
      <c r="AB11" s="22"/>
      <c r="AC11" s="39">
        <f t="shared" si="14"/>
        <v>43837259.468821399</v>
      </c>
      <c r="AD11" s="42">
        <f t="shared" ref="AD11:AD15" si="16">D11+AC11</f>
        <v>-1063112560.8300842</v>
      </c>
      <c r="AF11" s="62"/>
      <c r="AG11" s="62"/>
      <c r="AH11" s="62"/>
    </row>
    <row r="12" spans="1:34" x14ac:dyDescent="0.25">
      <c r="A12" s="1" t="s">
        <v>24</v>
      </c>
      <c r="B12" t="s">
        <v>20</v>
      </c>
      <c r="C12" t="s">
        <v>127</v>
      </c>
      <c r="D12" s="23">
        <v>272861327.33242291</v>
      </c>
      <c r="E12" s="72">
        <v>69.842078260576486</v>
      </c>
      <c r="F12" s="3">
        <v>35896</v>
      </c>
      <c r="G12" s="3">
        <v>305692</v>
      </c>
      <c r="H12" s="3">
        <v>534062</v>
      </c>
      <c r="I12" s="3">
        <v>29312</v>
      </c>
      <c r="J12" s="18">
        <v>31.487648410826186</v>
      </c>
      <c r="K12" s="17">
        <v>0.26709136468140304</v>
      </c>
      <c r="L12" s="15">
        <v>48.423222643191444</v>
      </c>
      <c r="M12" s="15">
        <v>14.53103479497975</v>
      </c>
      <c r="N12" s="15">
        <v>31.383051310043669</v>
      </c>
      <c r="O12" s="2">
        <f t="shared" si="0"/>
        <v>0</v>
      </c>
      <c r="P12" s="2">
        <f t="shared" si="1"/>
        <v>0</v>
      </c>
      <c r="Q12" s="2">
        <f t="shared" si="2"/>
        <v>0</v>
      </c>
      <c r="R12" s="2">
        <f t="shared" si="8"/>
        <v>0</v>
      </c>
      <c r="S12" s="2">
        <f t="shared" si="9"/>
        <v>0</v>
      </c>
      <c r="T12" s="2">
        <f t="shared" si="10"/>
        <v>0</v>
      </c>
      <c r="U12" s="2">
        <f t="shared" si="11"/>
        <v>0</v>
      </c>
      <c r="V12" s="2">
        <f t="shared" si="12"/>
        <v>0</v>
      </c>
      <c r="W12" s="2">
        <f t="shared" si="4"/>
        <v>0</v>
      </c>
      <c r="X12" s="2">
        <f t="shared" si="5"/>
        <v>0</v>
      </c>
      <c r="Y12" s="2">
        <f t="shared" si="6"/>
        <v>0</v>
      </c>
      <c r="Z12" s="20">
        <f t="shared" si="13"/>
        <v>0</v>
      </c>
      <c r="AA12" s="22">
        <f t="shared" si="7"/>
        <v>0</v>
      </c>
      <c r="AB12" s="22">
        <f>D12*$F$61</f>
        <v>163716796.39945373</v>
      </c>
      <c r="AC12" s="39">
        <f t="shared" si="14"/>
        <v>163716796.39945373</v>
      </c>
      <c r="AD12" s="42">
        <f>AC12</f>
        <v>163716796.39945373</v>
      </c>
      <c r="AF12" s="62"/>
      <c r="AG12" s="62"/>
      <c r="AH12" s="62"/>
    </row>
    <row r="13" spans="1:34" x14ac:dyDescent="0.25">
      <c r="A13" s="1" t="s">
        <v>25</v>
      </c>
      <c r="B13" t="s">
        <v>20</v>
      </c>
      <c r="C13" t="s">
        <v>124</v>
      </c>
      <c r="D13" s="22">
        <v>-1254798663.577529</v>
      </c>
      <c r="E13" s="72">
        <v>47.152938115833635</v>
      </c>
      <c r="F13" s="3">
        <v>2743</v>
      </c>
      <c r="G13" s="3">
        <v>113877</v>
      </c>
      <c r="H13" s="3">
        <v>184506</v>
      </c>
      <c r="I13" s="3">
        <v>876</v>
      </c>
      <c r="J13" s="18">
        <v>6.4201305196859533</v>
      </c>
      <c r="K13" s="17">
        <v>-0.78523838817471181</v>
      </c>
      <c r="L13" s="15">
        <v>83.047757929274525</v>
      </c>
      <c r="M13" s="15">
        <v>12.214491364538883</v>
      </c>
      <c r="N13" s="15">
        <v>40.06849315068493</v>
      </c>
      <c r="O13" s="2">
        <f t="shared" si="0"/>
        <v>0</v>
      </c>
      <c r="P13" s="2">
        <f t="shared" si="1"/>
        <v>33.247904335593603</v>
      </c>
      <c r="Q13" s="2">
        <f t="shared" si="2"/>
        <v>0</v>
      </c>
      <c r="R13" s="2">
        <f t="shared" si="8"/>
        <v>1.487685033863805</v>
      </c>
      <c r="S13" s="2">
        <f t="shared" si="9"/>
        <v>0</v>
      </c>
      <c r="T13" s="2">
        <f t="shared" si="10"/>
        <v>91199.001592533255</v>
      </c>
      <c r="U13" s="2">
        <f t="shared" si="11"/>
        <v>0</v>
      </c>
      <c r="V13" s="2">
        <f t="shared" si="12"/>
        <v>1303.2120896646932</v>
      </c>
      <c r="W13" s="2">
        <f t="shared" si="4"/>
        <v>0</v>
      </c>
      <c r="X13" s="2">
        <f t="shared" si="5"/>
        <v>1.7927338287724575E-3</v>
      </c>
      <c r="Y13" s="2">
        <f t="shared" si="6"/>
        <v>0</v>
      </c>
      <c r="Z13" s="20">
        <f t="shared" si="13"/>
        <v>8.7065097075913179E-5</v>
      </c>
      <c r="AA13" s="22">
        <f t="shared" si="7"/>
        <v>34434739.119918697</v>
      </c>
      <c r="AB13" s="22"/>
      <c r="AC13" s="39">
        <f t="shared" si="14"/>
        <v>34434739.119918697</v>
      </c>
      <c r="AD13" s="42">
        <f t="shared" si="16"/>
        <v>-1220363924.4576104</v>
      </c>
      <c r="AF13" s="62"/>
      <c r="AG13" s="62"/>
      <c r="AH13" s="62"/>
    </row>
    <row r="14" spans="1:34" x14ac:dyDescent="0.25">
      <c r="A14" s="1" t="s">
        <v>26</v>
      </c>
      <c r="B14" t="s">
        <v>20</v>
      </c>
      <c r="C14" t="s">
        <v>125</v>
      </c>
      <c r="D14" s="22">
        <v>-434996534.91616201</v>
      </c>
      <c r="E14" s="72">
        <v>58.261247383181257</v>
      </c>
      <c r="F14" s="3">
        <v>5202</v>
      </c>
      <c r="G14" s="3">
        <v>60248</v>
      </c>
      <c r="H14" s="3">
        <v>101268</v>
      </c>
      <c r="I14" s="3">
        <v>4551</v>
      </c>
      <c r="J14" s="18">
        <v>22.410219554339342</v>
      </c>
      <c r="K14" s="17">
        <v>-0.11397741550652078</v>
      </c>
      <c r="L14" s="15">
        <v>25.990003844675126</v>
      </c>
      <c r="M14" s="15">
        <v>10.834717264158702</v>
      </c>
      <c r="N14" s="15">
        <v>19.99560536145902</v>
      </c>
      <c r="O14" s="2">
        <f t="shared" si="0"/>
        <v>0</v>
      </c>
      <c r="P14" s="2">
        <f t="shared" si="1"/>
        <v>0</v>
      </c>
      <c r="Q14" s="2">
        <f t="shared" si="2"/>
        <v>0.15224379621824013</v>
      </c>
      <c r="R14" s="2">
        <f t="shared" si="8"/>
        <v>0</v>
      </c>
      <c r="S14" s="2">
        <f t="shared" si="9"/>
        <v>0</v>
      </c>
      <c r="T14" s="2">
        <f t="shared" si="10"/>
        <v>0</v>
      </c>
      <c r="U14" s="2">
        <f t="shared" si="11"/>
        <v>15417.424755428741</v>
      </c>
      <c r="V14" s="2">
        <f t="shared" si="12"/>
        <v>0</v>
      </c>
      <c r="W14" s="2">
        <f t="shared" si="4"/>
        <v>0</v>
      </c>
      <c r="X14" s="2">
        <f t="shared" si="5"/>
        <v>0</v>
      </c>
      <c r="Y14" s="2">
        <f t="shared" si="6"/>
        <v>2.6586496058877176E-4</v>
      </c>
      <c r="Z14" s="20">
        <f t="shared" si="13"/>
        <v>0</v>
      </c>
      <c r="AA14" s="22">
        <f t="shared" si="7"/>
        <v>1261365.3953031437</v>
      </c>
      <c r="AB14" s="22"/>
      <c r="AC14" s="39">
        <f t="shared" si="14"/>
        <v>1261365.3953031437</v>
      </c>
      <c r="AD14" s="42">
        <f t="shared" si="16"/>
        <v>-433735169.52085888</v>
      </c>
      <c r="AF14" s="62"/>
      <c r="AG14" s="62"/>
      <c r="AH14" s="62"/>
    </row>
    <row r="15" spans="1:34" x14ac:dyDescent="0.25">
      <c r="A15" s="1" t="s">
        <v>27</v>
      </c>
      <c r="B15" t="s">
        <v>20</v>
      </c>
      <c r="C15" t="s">
        <v>128</v>
      </c>
      <c r="D15" s="22">
        <v>-1144182077.3903451</v>
      </c>
      <c r="E15" s="72">
        <v>39.778000871327642</v>
      </c>
      <c r="F15" s="3">
        <v>1523</v>
      </c>
      <c r="G15" s="3">
        <v>65445</v>
      </c>
      <c r="H15" s="3">
        <v>105586</v>
      </c>
      <c r="I15" s="3">
        <v>819</v>
      </c>
      <c r="J15" s="18">
        <v>0</v>
      </c>
      <c r="K15" s="17">
        <v>-1.0547542769206399</v>
      </c>
      <c r="L15" s="15">
        <v>49.901510177281679</v>
      </c>
      <c r="M15" s="15">
        <v>6.5887964857332486</v>
      </c>
      <c r="N15" s="15">
        <v>7.0818070818070815</v>
      </c>
      <c r="O15" s="2">
        <f t="shared" si="0"/>
        <v>0</v>
      </c>
      <c r="P15" s="2">
        <f t="shared" si="1"/>
        <v>0.10165658360075724</v>
      </c>
      <c r="Q15" s="2">
        <f t="shared" si="2"/>
        <v>4.398164574643693</v>
      </c>
      <c r="R15" s="2">
        <f t="shared" si="8"/>
        <v>0</v>
      </c>
      <c r="S15" s="2">
        <f t="shared" si="9"/>
        <v>0</v>
      </c>
      <c r="T15" s="2">
        <f t="shared" si="10"/>
        <v>154.8229768239533</v>
      </c>
      <c r="U15" s="2">
        <f t="shared" si="11"/>
        <v>464384.60477832897</v>
      </c>
      <c r="V15" s="2">
        <f t="shared" si="12"/>
        <v>0</v>
      </c>
      <c r="W15" s="2">
        <f t="shared" si="4"/>
        <v>0</v>
      </c>
      <c r="X15" s="2">
        <f t="shared" si="5"/>
        <v>3.0434147652585666E-6</v>
      </c>
      <c r="Y15" s="2">
        <f t="shared" si="6"/>
        <v>8.008055599814044E-3</v>
      </c>
      <c r="Z15" s="20">
        <f t="shared" si="13"/>
        <v>0</v>
      </c>
      <c r="AA15" s="22">
        <f t="shared" si="7"/>
        <v>38051045.264255285</v>
      </c>
      <c r="AB15" s="22"/>
      <c r="AC15" s="39">
        <f t="shared" si="14"/>
        <v>38051045.264255285</v>
      </c>
      <c r="AD15" s="42">
        <f t="shared" si="16"/>
        <v>-1106131032.1260898</v>
      </c>
      <c r="AF15" s="62"/>
      <c r="AG15" s="62"/>
      <c r="AH15" s="62"/>
    </row>
    <row r="16" spans="1:34" x14ac:dyDescent="0.25">
      <c r="A16" s="1" t="s">
        <v>28</v>
      </c>
      <c r="B16" t="s">
        <v>20</v>
      </c>
      <c r="C16" t="s">
        <v>129</v>
      </c>
      <c r="D16" s="23">
        <v>1110033157.7262712</v>
      </c>
      <c r="E16" s="72">
        <v>117.44843279747487</v>
      </c>
      <c r="F16" s="3">
        <v>4756</v>
      </c>
      <c r="G16" s="3">
        <v>70288</v>
      </c>
      <c r="H16" s="3">
        <v>108984</v>
      </c>
      <c r="I16" s="3">
        <v>4057</v>
      </c>
      <c r="J16" s="18">
        <v>0</v>
      </c>
      <c r="K16" s="17">
        <v>-1.0547542769206399</v>
      </c>
      <c r="L16" s="15">
        <v>35.912531539108492</v>
      </c>
      <c r="M16" s="15">
        <v>16.13322784342807</v>
      </c>
      <c r="N16" s="15">
        <v>17.500616218880946</v>
      </c>
      <c r="O16" s="2">
        <f t="shared" si="0"/>
        <v>0</v>
      </c>
      <c r="P16" s="2">
        <f t="shared" si="1"/>
        <v>0</v>
      </c>
      <c r="Q16" s="2">
        <f t="shared" si="2"/>
        <v>0</v>
      </c>
      <c r="R16" s="2">
        <f t="shared" si="8"/>
        <v>0</v>
      </c>
      <c r="S16" s="2">
        <f t="shared" si="9"/>
        <v>0</v>
      </c>
      <c r="T16" s="2">
        <f t="shared" si="10"/>
        <v>0</v>
      </c>
      <c r="U16" s="2">
        <f t="shared" si="11"/>
        <v>0</v>
      </c>
      <c r="V16" s="2">
        <f t="shared" si="12"/>
        <v>0</v>
      </c>
      <c r="W16" s="2">
        <f t="shared" si="4"/>
        <v>0</v>
      </c>
      <c r="X16" s="2">
        <f t="shared" si="5"/>
        <v>0</v>
      </c>
      <c r="Y16" s="2">
        <f t="shared" si="6"/>
        <v>0</v>
      </c>
      <c r="Z16" s="20">
        <f t="shared" si="13"/>
        <v>0</v>
      </c>
      <c r="AA16" s="22">
        <f t="shared" si="7"/>
        <v>0</v>
      </c>
      <c r="AB16" s="22">
        <f>D16*$F$61</f>
        <v>666019894.63576269</v>
      </c>
      <c r="AC16" s="39">
        <f t="shared" si="14"/>
        <v>666019894.63576269</v>
      </c>
      <c r="AD16" s="42">
        <f>AC16</f>
        <v>666019894.63576269</v>
      </c>
      <c r="AF16" s="62"/>
      <c r="AG16" s="62"/>
      <c r="AH16" s="62"/>
    </row>
    <row r="17" spans="1:34" x14ac:dyDescent="0.25">
      <c r="A17" s="1" t="s">
        <v>29</v>
      </c>
      <c r="B17" t="s">
        <v>20</v>
      </c>
      <c r="C17" t="s">
        <v>130</v>
      </c>
      <c r="D17" s="22">
        <v>-6443812660.1345892</v>
      </c>
      <c r="E17" s="72">
        <v>30.449065155143842</v>
      </c>
      <c r="F17" s="3">
        <v>14345</v>
      </c>
      <c r="G17" s="3">
        <v>415399</v>
      </c>
      <c r="H17" s="3">
        <v>683108</v>
      </c>
      <c r="I17" s="3">
        <v>8724</v>
      </c>
      <c r="J17" s="18">
        <v>9.4848384423212018</v>
      </c>
      <c r="K17" s="17">
        <v>-0.656582517864441</v>
      </c>
      <c r="L17" s="15">
        <v>10.024398745207385</v>
      </c>
      <c r="M17" s="15">
        <v>10.555660381537738</v>
      </c>
      <c r="N17" s="15">
        <v>4.8372306281522244</v>
      </c>
      <c r="O17" s="2">
        <f t="shared" si="0"/>
        <v>0</v>
      </c>
      <c r="P17" s="2">
        <f t="shared" si="1"/>
        <v>0</v>
      </c>
      <c r="Q17" s="2">
        <f t="shared" si="2"/>
        <v>0.43130067883920375</v>
      </c>
      <c r="R17" s="2">
        <f t="shared" si="8"/>
        <v>0</v>
      </c>
      <c r="S17" s="2">
        <f t="shared" si="9"/>
        <v>0</v>
      </c>
      <c r="T17" s="2">
        <f t="shared" si="10"/>
        <v>0</v>
      </c>
      <c r="U17" s="2">
        <f t="shared" si="11"/>
        <v>294624.94412049081</v>
      </c>
      <c r="V17" s="2">
        <f t="shared" si="12"/>
        <v>0</v>
      </c>
      <c r="W17" s="2">
        <f t="shared" si="4"/>
        <v>0</v>
      </c>
      <c r="X17" s="2">
        <f t="shared" si="5"/>
        <v>0</v>
      </c>
      <c r="Y17" s="2">
        <f t="shared" si="6"/>
        <v>5.0806441672096936E-3</v>
      </c>
      <c r="Z17" s="20">
        <f t="shared" si="13"/>
        <v>0</v>
      </c>
      <c r="AA17" s="22">
        <f t="shared" si="7"/>
        <v>24104525.561303761</v>
      </c>
      <c r="AB17" s="22"/>
      <c r="AC17" s="39">
        <f t="shared" si="14"/>
        <v>24104525.561303761</v>
      </c>
      <c r="AD17" s="42">
        <f t="shared" ref="AD17:AD21" si="17">D17+AC17</f>
        <v>-6419708134.5732851</v>
      </c>
      <c r="AF17" s="62"/>
      <c r="AG17" s="62"/>
      <c r="AH17" s="62"/>
    </row>
    <row r="18" spans="1:34" x14ac:dyDescent="0.25">
      <c r="A18" s="1" t="s">
        <v>30</v>
      </c>
      <c r="B18" t="s">
        <v>20</v>
      </c>
      <c r="C18" t="s">
        <v>131</v>
      </c>
      <c r="D18" s="22">
        <v>-1486412384.3230445</v>
      </c>
      <c r="E18" s="72">
        <v>17.848761494271869</v>
      </c>
      <c r="F18" s="3">
        <v>2244</v>
      </c>
      <c r="G18" s="3">
        <v>78915</v>
      </c>
      <c r="H18" s="3">
        <v>151271</v>
      </c>
      <c r="I18" s="3">
        <v>1380</v>
      </c>
      <c r="J18" s="18">
        <v>9.9238054357572079</v>
      </c>
      <c r="K18" s="17">
        <v>-0.63815476487666833</v>
      </c>
      <c r="L18" s="15">
        <v>0.53475935828877219</v>
      </c>
      <c r="M18" s="15">
        <v>5.9651260971725977</v>
      </c>
      <c r="N18" s="15">
        <v>0</v>
      </c>
      <c r="O18" s="2">
        <f t="shared" si="0"/>
        <v>0</v>
      </c>
      <c r="P18" s="2">
        <f t="shared" si="1"/>
        <v>0</v>
      </c>
      <c r="Q18" s="2">
        <f t="shared" si="2"/>
        <v>5.021834963204344</v>
      </c>
      <c r="R18" s="2">
        <f t="shared" si="8"/>
        <v>0</v>
      </c>
      <c r="S18" s="2">
        <f t="shared" si="9"/>
        <v>0</v>
      </c>
      <c r="T18" s="2">
        <f t="shared" si="10"/>
        <v>0</v>
      </c>
      <c r="U18" s="2">
        <f t="shared" si="11"/>
        <v>759657.99671888433</v>
      </c>
      <c r="V18" s="2">
        <f t="shared" si="12"/>
        <v>0</v>
      </c>
      <c r="W18" s="2">
        <f t="shared" si="4"/>
        <v>0</v>
      </c>
      <c r="X18" s="2">
        <f t="shared" si="5"/>
        <v>0</v>
      </c>
      <c r="Y18" s="2">
        <f t="shared" si="6"/>
        <v>1.3099881890942624E-2</v>
      </c>
      <c r="Z18" s="20">
        <f t="shared" si="13"/>
        <v>0</v>
      </c>
      <c r="AA18" s="22">
        <f t="shared" si="7"/>
        <v>62150866.602355793</v>
      </c>
      <c r="AB18" s="22"/>
      <c r="AC18" s="39">
        <f t="shared" si="14"/>
        <v>62150866.602355793</v>
      </c>
      <c r="AD18" s="42">
        <f t="shared" si="17"/>
        <v>-1424261517.7206888</v>
      </c>
      <c r="AF18" s="62"/>
      <c r="AG18" s="62"/>
      <c r="AH18" s="62"/>
    </row>
    <row r="19" spans="1:34" x14ac:dyDescent="0.25">
      <c r="A19" s="1" t="s">
        <v>31</v>
      </c>
      <c r="B19" t="s">
        <v>33</v>
      </c>
      <c r="C19" t="s">
        <v>132</v>
      </c>
      <c r="D19" s="23">
        <v>60062663.949858822</v>
      </c>
      <c r="E19" s="72">
        <v>172.01834862385323</v>
      </c>
      <c r="F19" s="3">
        <v>2922</v>
      </c>
      <c r="G19" s="3">
        <v>8233</v>
      </c>
      <c r="H19" s="3">
        <v>10464</v>
      </c>
      <c r="I19" s="3">
        <v>2717</v>
      </c>
      <c r="J19" s="18">
        <v>123.35377035596697</v>
      </c>
      <c r="K19" s="17">
        <v>4.1236141294082449</v>
      </c>
      <c r="L19" s="15">
        <v>99.418206707734427</v>
      </c>
      <c r="M19" s="15">
        <v>8.7468043179931279</v>
      </c>
      <c r="N19" s="15">
        <v>77.732793522267201</v>
      </c>
      <c r="O19" s="2">
        <f t="shared" si="0"/>
        <v>3.7621308231763351</v>
      </c>
      <c r="P19" s="2">
        <f t="shared" si="1"/>
        <v>49.618353114053505</v>
      </c>
      <c r="Q19" s="2">
        <f t="shared" si="2"/>
        <v>2.2401567423838138</v>
      </c>
      <c r="R19" s="2">
        <f t="shared" si="8"/>
        <v>39.151985405446077</v>
      </c>
      <c r="S19" s="2">
        <f t="shared" si="9"/>
        <v>30973.623067210767</v>
      </c>
      <c r="T19" s="2">
        <f t="shared" si="10"/>
        <v>144984.82779926434</v>
      </c>
      <c r="U19" s="2">
        <f t="shared" si="11"/>
        <v>23441.000152304227</v>
      </c>
      <c r="V19" s="2">
        <f t="shared" si="12"/>
        <v>106375.944346597</v>
      </c>
      <c r="W19" s="2">
        <f t="shared" si="4"/>
        <v>3.2827978132905244E-3</v>
      </c>
      <c r="X19" s="2">
        <f t="shared" si="5"/>
        <v>2.8500224883577126E-3</v>
      </c>
      <c r="Y19" s="2">
        <f t="shared" si="6"/>
        <v>4.0422707945821573E-4</v>
      </c>
      <c r="Z19" s="20">
        <f t="shared" si="13"/>
        <v>7.106772561833243E-3</v>
      </c>
      <c r="AA19" s="22">
        <f t="shared" si="7"/>
        <v>152020876.15682963</v>
      </c>
      <c r="AB19" s="22">
        <f t="shared" ref="AB19:AB20" si="18">D19*$F$61</f>
        <v>36037598.369915292</v>
      </c>
      <c r="AC19" s="39">
        <f t="shared" si="14"/>
        <v>188058474.5267449</v>
      </c>
      <c r="AD19" s="42">
        <f>AC19</f>
        <v>188058474.5267449</v>
      </c>
      <c r="AF19" s="62"/>
      <c r="AG19" s="62"/>
      <c r="AH19" s="62"/>
    </row>
    <row r="20" spans="1:34" x14ac:dyDescent="0.25">
      <c r="A20" s="1" t="s">
        <v>32</v>
      </c>
      <c r="B20" t="s">
        <v>33</v>
      </c>
      <c r="C20" t="s">
        <v>133</v>
      </c>
      <c r="D20" s="23">
        <v>988552590.12393999</v>
      </c>
      <c r="E20" s="73">
        <v>299.41520467836261</v>
      </c>
      <c r="F20" s="3">
        <v>19340</v>
      </c>
      <c r="G20" s="3">
        <v>21326</v>
      </c>
      <c r="H20" s="3">
        <v>42750</v>
      </c>
      <c r="I20" s="3">
        <v>17898</v>
      </c>
      <c r="J20" s="18">
        <v>0</v>
      </c>
      <c r="K20" s="17">
        <v>-1.0547542769206399</v>
      </c>
      <c r="L20" s="15">
        <v>83.381592554291629</v>
      </c>
      <c r="M20" s="15">
        <v>13.458900526993721</v>
      </c>
      <c r="N20" s="15">
        <v>47.480165381606881</v>
      </c>
      <c r="O20" s="2">
        <f t="shared" si="0"/>
        <v>0</v>
      </c>
      <c r="P20" s="2">
        <f t="shared" si="1"/>
        <v>33.581738960610707</v>
      </c>
      <c r="Q20" s="2">
        <f t="shared" si="2"/>
        <v>0</v>
      </c>
      <c r="R20" s="2">
        <f t="shared" si="8"/>
        <v>8.8993572647857562</v>
      </c>
      <c r="S20" s="2">
        <f t="shared" si="9"/>
        <v>0</v>
      </c>
      <c r="T20" s="2">
        <f t="shared" si="10"/>
        <v>649470.83149821102</v>
      </c>
      <c r="U20" s="2">
        <f t="shared" si="11"/>
        <v>0</v>
      </c>
      <c r="V20" s="2">
        <f t="shared" si="12"/>
        <v>159280.69632513548</v>
      </c>
      <c r="W20" s="2">
        <f t="shared" si="4"/>
        <v>0</v>
      </c>
      <c r="X20" s="2">
        <f t="shared" si="5"/>
        <v>1.2766897774055748E-2</v>
      </c>
      <c r="Y20" s="2">
        <f t="shared" si="6"/>
        <v>0</v>
      </c>
      <c r="Z20" s="20">
        <f t="shared" si="13"/>
        <v>1.0641237445422292E-2</v>
      </c>
      <c r="AA20" s="22">
        <f t="shared" si="7"/>
        <v>292770362.57335824</v>
      </c>
      <c r="AB20" s="22">
        <f t="shared" si="18"/>
        <v>593131554.07436395</v>
      </c>
      <c r="AC20" s="39">
        <f t="shared" si="14"/>
        <v>885901916.64772224</v>
      </c>
      <c r="AD20" s="42">
        <f>AC20</f>
        <v>885901916.64772224</v>
      </c>
      <c r="AF20" s="62"/>
      <c r="AG20" s="62"/>
      <c r="AH20" s="62"/>
    </row>
    <row r="21" spans="1:34" x14ac:dyDescent="0.25">
      <c r="A21" s="1" t="s">
        <v>34</v>
      </c>
      <c r="B21" t="s">
        <v>33</v>
      </c>
      <c r="C21" t="s">
        <v>116</v>
      </c>
      <c r="D21" s="23">
        <v>-212692109.51091304</v>
      </c>
      <c r="E21" s="72">
        <v>93.489759314679418</v>
      </c>
      <c r="F21" s="3">
        <v>14304</v>
      </c>
      <c r="G21" s="3">
        <v>141995</v>
      </c>
      <c r="H21" s="3">
        <v>196813</v>
      </c>
      <c r="I21" s="3">
        <v>12907</v>
      </c>
      <c r="J21" s="18">
        <v>25.471227402761155</v>
      </c>
      <c r="K21" s="17">
        <v>1.4523126374366393E-2</v>
      </c>
      <c r="L21" s="15">
        <v>71.147930648769574</v>
      </c>
      <c r="M21" s="15">
        <v>6.4927505662195664</v>
      </c>
      <c r="N21" s="15">
        <v>25.730223909506467</v>
      </c>
      <c r="O21" s="2">
        <f t="shared" si="0"/>
        <v>0</v>
      </c>
      <c r="P21" s="2">
        <f t="shared" si="1"/>
        <v>21.348077055088652</v>
      </c>
      <c r="Q21" s="2">
        <f t="shared" si="2"/>
        <v>4.4942104941573753</v>
      </c>
      <c r="R21" s="2">
        <f t="shared" si="8"/>
        <v>0</v>
      </c>
      <c r="S21" s="2">
        <f t="shared" si="9"/>
        <v>0</v>
      </c>
      <c r="T21" s="2">
        <f t="shared" si="10"/>
        <v>305362.89419598808</v>
      </c>
      <c r="U21" s="2">
        <f t="shared" si="11"/>
        <v>884519.04998659552</v>
      </c>
      <c r="V21" s="2">
        <f t="shared" si="12"/>
        <v>0</v>
      </c>
      <c r="W21" s="2">
        <f t="shared" si="4"/>
        <v>0</v>
      </c>
      <c r="X21" s="2">
        <f t="shared" si="5"/>
        <v>6.0026357845767543E-3</v>
      </c>
      <c r="Y21" s="2">
        <f t="shared" si="6"/>
        <v>1.5253041678176458E-2</v>
      </c>
      <c r="Z21" s="20">
        <f t="shared" si="13"/>
        <v>0</v>
      </c>
      <c r="AA21" s="22">
        <f t="shared" si="7"/>
        <v>186281513.26667827</v>
      </c>
      <c r="AB21" s="22"/>
      <c r="AC21" s="39">
        <f t="shared" si="14"/>
        <v>186281513.26667827</v>
      </c>
      <c r="AD21" s="42">
        <f t="shared" si="17"/>
        <v>-26410596.244234771</v>
      </c>
      <c r="AF21" s="62"/>
      <c r="AG21" s="62"/>
      <c r="AH21" s="62"/>
    </row>
    <row r="22" spans="1:34" x14ac:dyDescent="0.25">
      <c r="A22" s="1" t="s">
        <v>35</v>
      </c>
      <c r="B22" t="s">
        <v>33</v>
      </c>
      <c r="C22" t="s">
        <v>36</v>
      </c>
      <c r="D22" s="23">
        <v>1071330977.2158834</v>
      </c>
      <c r="E22" s="72">
        <v>64.46641608838037</v>
      </c>
      <c r="F22" s="3">
        <v>174370</v>
      </c>
      <c r="G22" s="3">
        <v>1535153</v>
      </c>
      <c r="H22" s="3">
        <v>2232170</v>
      </c>
      <c r="I22" s="3">
        <v>147057</v>
      </c>
      <c r="J22" s="18">
        <v>38.717654681443427</v>
      </c>
      <c r="K22" s="17">
        <v>0.57060568727797201</v>
      </c>
      <c r="L22" s="15">
        <v>84.037391753168549</v>
      </c>
      <c r="M22" s="15">
        <v>12.891205923306483</v>
      </c>
      <c r="N22" s="15">
        <v>48.43428058507925</v>
      </c>
      <c r="O22" s="2">
        <f t="shared" si="0"/>
        <v>0.20912238104606196</v>
      </c>
      <c r="P22" s="2">
        <f t="shared" si="1"/>
        <v>34.237538159487627</v>
      </c>
      <c r="Q22" s="2">
        <f t="shared" si="2"/>
        <v>0</v>
      </c>
      <c r="R22" s="2">
        <f t="shared" si="8"/>
        <v>9.8534724682581256</v>
      </c>
      <c r="S22" s="2">
        <f t="shared" si="9"/>
        <v>321034.85063000512</v>
      </c>
      <c r="T22" s="2">
        <f t="shared" si="10"/>
        <v>5969999.528869858</v>
      </c>
      <c r="U22" s="2">
        <f t="shared" si="11"/>
        <v>0</v>
      </c>
      <c r="V22" s="2">
        <f t="shared" si="12"/>
        <v>1449022.1007646353</v>
      </c>
      <c r="W22" s="2">
        <f t="shared" si="4"/>
        <v>3.4025483662384351E-2</v>
      </c>
      <c r="X22" s="2">
        <f t="shared" si="5"/>
        <v>0.11735457544786197</v>
      </c>
      <c r="Y22" s="2">
        <f t="shared" si="6"/>
        <v>0</v>
      </c>
      <c r="Z22" s="20">
        <f t="shared" si="13"/>
        <v>9.6806383909986943E-2</v>
      </c>
      <c r="AA22" s="22">
        <f t="shared" si="7"/>
        <v>3332106995.7811451</v>
      </c>
      <c r="AB22" s="22">
        <f>D22*$F$61</f>
        <v>642798586.32953</v>
      </c>
      <c r="AC22" s="39">
        <f t="shared" si="14"/>
        <v>3974905582.1106749</v>
      </c>
      <c r="AD22" s="42">
        <f t="shared" ref="AD22:AD23" si="19">AC22</f>
        <v>3974905582.1106749</v>
      </c>
      <c r="AF22" s="62"/>
      <c r="AG22" s="62"/>
      <c r="AH22" s="62"/>
    </row>
    <row r="23" spans="1:34" x14ac:dyDescent="0.25">
      <c r="A23" s="1" t="s">
        <v>37</v>
      </c>
      <c r="B23" t="s">
        <v>33</v>
      </c>
      <c r="C23" t="s">
        <v>38</v>
      </c>
      <c r="D23" s="23">
        <v>13525439994.350119</v>
      </c>
      <c r="E23" s="72">
        <v>80.205309671108466</v>
      </c>
      <c r="F23" s="3">
        <v>480408</v>
      </c>
      <c r="G23" s="3">
        <v>3465036</v>
      </c>
      <c r="H23" s="3">
        <v>5024605</v>
      </c>
      <c r="I23" s="3">
        <v>70557</v>
      </c>
      <c r="J23" s="18">
        <v>41.167367651618456</v>
      </c>
      <c r="K23" s="17">
        <v>0.67344418352110547</v>
      </c>
      <c r="L23" s="15">
        <v>23.681121047109954</v>
      </c>
      <c r="M23" s="15">
        <v>5.4589984188086529</v>
      </c>
      <c r="N23" s="15">
        <v>21.729948835693129</v>
      </c>
      <c r="O23" s="2">
        <f t="shared" si="0"/>
        <v>0.31196087728919542</v>
      </c>
      <c r="P23" s="2">
        <f t="shared" si="1"/>
        <v>0</v>
      </c>
      <c r="Q23" s="2">
        <f t="shared" si="2"/>
        <v>5.5279626415682888</v>
      </c>
      <c r="R23" s="2">
        <f t="shared" si="8"/>
        <v>0</v>
      </c>
      <c r="S23" s="2">
        <f t="shared" si="9"/>
        <v>1080955.6703986446</v>
      </c>
      <c r="T23" s="2">
        <f t="shared" si="10"/>
        <v>0</v>
      </c>
      <c r="U23" s="2">
        <f t="shared" si="11"/>
        <v>27775828.728637233</v>
      </c>
      <c r="V23" s="2">
        <f t="shared" si="12"/>
        <v>0</v>
      </c>
      <c r="W23" s="2">
        <f t="shared" si="4"/>
        <v>0.11456712388307042</v>
      </c>
      <c r="X23" s="2">
        <f t="shared" si="5"/>
        <v>0</v>
      </c>
      <c r="Y23" s="2">
        <f t="shared" si="6"/>
        <v>0.47897880011766303</v>
      </c>
      <c r="Z23" s="20">
        <f t="shared" si="13"/>
        <v>0</v>
      </c>
      <c r="AA23" s="22">
        <f t="shared" si="7"/>
        <v>4446660827.1967335</v>
      </c>
      <c r="AB23" s="22">
        <f>D23*$F$61</f>
        <v>8115263996.6100712</v>
      </c>
      <c r="AC23" s="39">
        <f t="shared" si="14"/>
        <v>12561924823.806805</v>
      </c>
      <c r="AD23" s="42">
        <f t="shared" si="19"/>
        <v>12561924823.806805</v>
      </c>
      <c r="AF23" s="62"/>
      <c r="AG23" s="62"/>
      <c r="AH23" s="62"/>
    </row>
    <row r="24" spans="1:34" x14ac:dyDescent="0.25">
      <c r="A24" s="1" t="s">
        <v>39</v>
      </c>
      <c r="B24" t="s">
        <v>33</v>
      </c>
      <c r="C24" t="s">
        <v>40</v>
      </c>
      <c r="D24" s="22">
        <v>-3017284147.497416</v>
      </c>
      <c r="E24" s="72">
        <v>77.97521543818371</v>
      </c>
      <c r="F24" s="3">
        <v>178396</v>
      </c>
      <c r="G24" s="3">
        <v>1093502</v>
      </c>
      <c r="H24" s="3">
        <v>1540233</v>
      </c>
      <c r="I24" s="3">
        <v>138171</v>
      </c>
      <c r="J24" s="18">
        <v>43.717492250390187</v>
      </c>
      <c r="K24" s="17">
        <v>0.78049794131362416</v>
      </c>
      <c r="L24" s="15">
        <v>68.758268122603639</v>
      </c>
      <c r="M24" s="15">
        <v>12.702917472899632</v>
      </c>
      <c r="N24" s="15">
        <v>36.757351397905495</v>
      </c>
      <c r="O24" s="2">
        <f t="shared" si="0"/>
        <v>0.4190146350817141</v>
      </c>
      <c r="P24" s="2">
        <f t="shared" si="1"/>
        <v>18.958414528922717</v>
      </c>
      <c r="Q24" s="2">
        <f t="shared" si="2"/>
        <v>0</v>
      </c>
      <c r="R24" s="2">
        <f t="shared" si="8"/>
        <v>0</v>
      </c>
      <c r="S24" s="2">
        <f t="shared" si="9"/>
        <v>458193.34149112453</v>
      </c>
      <c r="T24" s="2">
        <f t="shared" si="10"/>
        <v>3382105.3183016968</v>
      </c>
      <c r="U24" s="2">
        <f t="shared" si="11"/>
        <v>0</v>
      </c>
      <c r="V24" s="2">
        <f t="shared" si="12"/>
        <v>0</v>
      </c>
      <c r="W24" s="2">
        <f t="shared" si="4"/>
        <v>4.8562484803518796E-2</v>
      </c>
      <c r="X24" s="2">
        <f t="shared" si="5"/>
        <v>6.6483344233091976E-2</v>
      </c>
      <c r="Y24" s="2">
        <f t="shared" si="6"/>
        <v>0</v>
      </c>
      <c r="Z24" s="20">
        <f t="shared" si="13"/>
        <v>0</v>
      </c>
      <c r="AA24" s="22">
        <f t="shared" si="7"/>
        <v>2183286241.2463546</v>
      </c>
      <c r="AB24" s="22"/>
      <c r="AC24" s="39">
        <f t="shared" si="14"/>
        <v>2183286241.2463546</v>
      </c>
      <c r="AD24" s="42">
        <f t="shared" ref="AD24:AD34" si="20">D24+AC24</f>
        <v>-833997906.25106144</v>
      </c>
      <c r="AF24" s="62"/>
      <c r="AG24" s="62"/>
      <c r="AH24" s="62"/>
    </row>
    <row r="25" spans="1:34" x14ac:dyDescent="0.25">
      <c r="A25" s="1" t="s">
        <v>41</v>
      </c>
      <c r="B25" t="s">
        <v>33</v>
      </c>
      <c r="C25" t="s">
        <v>42</v>
      </c>
      <c r="D25" s="22">
        <v>-7586819621.587286</v>
      </c>
      <c r="E25" s="72">
        <v>52.306221134087039</v>
      </c>
      <c r="F25" s="3">
        <v>109811</v>
      </c>
      <c r="G25" s="3">
        <v>851468</v>
      </c>
      <c r="H25" s="3">
        <v>1179592</v>
      </c>
      <c r="I25" s="3">
        <v>66016</v>
      </c>
      <c r="J25" s="18">
        <v>42.882977069404326</v>
      </c>
      <c r="K25" s="17">
        <v>0.74546514875812708</v>
      </c>
      <c r="L25" s="15">
        <v>49.137153837047286</v>
      </c>
      <c r="M25" s="15">
        <v>9.9294133018708131</v>
      </c>
      <c r="N25" s="15">
        <v>39.678259815802228</v>
      </c>
      <c r="O25" s="2">
        <f t="shared" si="0"/>
        <v>0.38398184252621703</v>
      </c>
      <c r="P25" s="2">
        <f t="shared" si="1"/>
        <v>0</v>
      </c>
      <c r="Q25" s="2">
        <f t="shared" si="2"/>
        <v>1.0575477585061286</v>
      </c>
      <c r="R25" s="2">
        <f t="shared" si="8"/>
        <v>1.0974516989811036</v>
      </c>
      <c r="S25" s="2">
        <f t="shared" si="9"/>
        <v>326948.25149211299</v>
      </c>
      <c r="T25" s="2">
        <f t="shared" si="10"/>
        <v>0</v>
      </c>
      <c r="U25" s="2">
        <f t="shared" si="11"/>
        <v>1247474.8755517611</v>
      </c>
      <c r="V25" s="2">
        <f t="shared" si="12"/>
        <v>72449.371359936544</v>
      </c>
      <c r="W25" s="2">
        <f t="shared" si="4"/>
        <v>3.4652226597077979E-2</v>
      </c>
      <c r="X25" s="2">
        <f t="shared" si="5"/>
        <v>0</v>
      </c>
      <c r="Y25" s="2">
        <f t="shared" si="6"/>
        <v>2.1512014093486579E-2</v>
      </c>
      <c r="Z25" s="20">
        <f t="shared" si="13"/>
        <v>4.8402033717817282E-3</v>
      </c>
      <c r="AA25" s="22">
        <f t="shared" si="7"/>
        <v>782638873.27772105</v>
      </c>
      <c r="AB25" s="22"/>
      <c r="AC25" s="39">
        <f t="shared" si="14"/>
        <v>782638873.27772105</v>
      </c>
      <c r="AD25" s="42">
        <f t="shared" si="20"/>
        <v>-6804180748.3095646</v>
      </c>
      <c r="AF25" s="62"/>
      <c r="AG25" s="62"/>
      <c r="AH25" s="62"/>
    </row>
    <row r="26" spans="1:34" x14ac:dyDescent="0.25">
      <c r="A26" s="1" t="s">
        <v>43</v>
      </c>
      <c r="B26" t="s">
        <v>33</v>
      </c>
      <c r="C26" t="s">
        <v>44</v>
      </c>
      <c r="D26" s="22">
        <v>-8871953536.5814819</v>
      </c>
      <c r="E26" s="72">
        <v>56.998869366689604</v>
      </c>
      <c r="F26" s="3">
        <v>239751</v>
      </c>
      <c r="G26" s="3">
        <v>1641601</v>
      </c>
      <c r="H26" s="3">
        <v>2247413</v>
      </c>
      <c r="I26" s="3">
        <v>205791</v>
      </c>
      <c r="J26" s="18">
        <v>48.592943156709417</v>
      </c>
      <c r="K26" s="17">
        <v>0.98516846631691413</v>
      </c>
      <c r="L26" s="15">
        <v>0</v>
      </c>
      <c r="M26" s="15">
        <v>10.361956841029963</v>
      </c>
      <c r="N26" s="15">
        <v>67.666224470457891</v>
      </c>
      <c r="O26" s="2">
        <f t="shared" si="0"/>
        <v>0.62368516008500408</v>
      </c>
      <c r="P26" s="2">
        <f t="shared" si="1"/>
        <v>0</v>
      </c>
      <c r="Q26" s="2">
        <f t="shared" si="2"/>
        <v>0.62500421934697847</v>
      </c>
      <c r="R26" s="2">
        <f t="shared" si="8"/>
        <v>29.085416353636766</v>
      </c>
      <c r="S26" s="2">
        <f t="shared" si="9"/>
        <v>1023842.1824807028</v>
      </c>
      <c r="T26" s="2">
        <f t="shared" si="10"/>
        <v>0</v>
      </c>
      <c r="U26" s="2">
        <f t="shared" si="11"/>
        <v>1404642.6076152509</v>
      </c>
      <c r="V26" s="2">
        <f t="shared" si="12"/>
        <v>5985516.9168312643</v>
      </c>
      <c r="W26" s="2">
        <f t="shared" si="4"/>
        <v>0.10851384323070473</v>
      </c>
      <c r="X26" s="2">
        <f t="shared" si="5"/>
        <v>0</v>
      </c>
      <c r="Y26" s="2">
        <f t="shared" si="6"/>
        <v>2.4222284683662346E-2</v>
      </c>
      <c r="Z26" s="20">
        <f t="shared" si="13"/>
        <v>0.39988089087442197</v>
      </c>
      <c r="AA26" s="22">
        <f t="shared" si="7"/>
        <v>4071433461.3340597</v>
      </c>
      <c r="AB26" s="22"/>
      <c r="AC26" s="39">
        <f t="shared" si="14"/>
        <v>4071433461.3340597</v>
      </c>
      <c r="AD26" s="42">
        <f t="shared" si="20"/>
        <v>-4800520075.2474222</v>
      </c>
      <c r="AF26" s="62"/>
      <c r="AG26" s="62"/>
      <c r="AH26" s="62"/>
    </row>
    <row r="27" spans="1:34" x14ac:dyDescent="0.25">
      <c r="A27" s="1" t="s">
        <v>45</v>
      </c>
      <c r="B27" t="s">
        <v>33</v>
      </c>
      <c r="C27" t="s">
        <v>46</v>
      </c>
      <c r="D27" s="23">
        <v>1381022500.3440282</v>
      </c>
      <c r="E27" s="72">
        <v>96.885758190618759</v>
      </c>
      <c r="F27" s="3">
        <v>27805</v>
      </c>
      <c r="G27" s="3">
        <v>181130</v>
      </c>
      <c r="H27" s="3">
        <v>251843</v>
      </c>
      <c r="I27" s="3">
        <v>25588</v>
      </c>
      <c r="J27" s="18">
        <v>54.101851085546024</v>
      </c>
      <c r="K27" s="17">
        <v>1.2164313996649603</v>
      </c>
      <c r="L27" s="15">
        <v>93.303362704549542</v>
      </c>
      <c r="M27" s="15">
        <v>11.085017914305217</v>
      </c>
      <c r="N27" s="15">
        <v>61.012974831952484</v>
      </c>
      <c r="O27" s="2">
        <f t="shared" si="0"/>
        <v>0.85494809343305023</v>
      </c>
      <c r="P27" s="2">
        <f t="shared" si="1"/>
        <v>43.50350911086862</v>
      </c>
      <c r="Q27" s="2">
        <f t="shared" si="2"/>
        <v>0</v>
      </c>
      <c r="R27" s="2">
        <f t="shared" si="8"/>
        <v>22.432166715131359</v>
      </c>
      <c r="S27" s="2">
        <f t="shared" si="9"/>
        <v>154856.74816352839</v>
      </c>
      <c r="T27" s="2">
        <f t="shared" si="10"/>
        <v>1209615.0708277021</v>
      </c>
      <c r="U27" s="2">
        <f t="shared" si="11"/>
        <v>0</v>
      </c>
      <c r="V27" s="2">
        <f t="shared" si="12"/>
        <v>573994.28190678125</v>
      </c>
      <c r="W27" s="2">
        <f t="shared" si="4"/>
        <v>1.6412784295250078E-2</v>
      </c>
      <c r="X27" s="2">
        <f t="shared" si="5"/>
        <v>2.3777868391087267E-2</v>
      </c>
      <c r="Y27" s="2">
        <f t="shared" si="6"/>
        <v>0</v>
      </c>
      <c r="Z27" s="20">
        <f t="shared" si="13"/>
        <v>3.8347455699318404E-2</v>
      </c>
      <c r="AA27" s="22">
        <f t="shared" si="7"/>
        <v>944654561.14874125</v>
      </c>
      <c r="AB27" s="22">
        <f>D27*$F$61</f>
        <v>828613500.20641696</v>
      </c>
      <c r="AC27" s="39">
        <f t="shared" si="14"/>
        <v>1773268061.3551583</v>
      </c>
      <c r="AD27" s="42">
        <f>AC27</f>
        <v>1773268061.3551583</v>
      </c>
      <c r="AF27" s="62"/>
      <c r="AG27" s="62"/>
      <c r="AH27" s="62"/>
    </row>
    <row r="28" spans="1:34" x14ac:dyDescent="0.25">
      <c r="A28" s="1" t="s">
        <v>47</v>
      </c>
      <c r="B28" t="s">
        <v>33</v>
      </c>
      <c r="C28" t="s">
        <v>48</v>
      </c>
      <c r="D28" s="23">
        <v>6419613833.5886765</v>
      </c>
      <c r="E28" s="72">
        <v>82.508567058245546</v>
      </c>
      <c r="F28" s="3">
        <v>295622</v>
      </c>
      <c r="G28" s="3">
        <v>1994674</v>
      </c>
      <c r="H28" s="3">
        <v>2870005</v>
      </c>
      <c r="I28" s="3">
        <v>237182</v>
      </c>
      <c r="J28" s="18">
        <v>47.545717930860512</v>
      </c>
      <c r="K28" s="17">
        <v>0.94120614552041593</v>
      </c>
      <c r="L28" s="15">
        <v>82.754666432132922</v>
      </c>
      <c r="M28" s="15">
        <v>12.587534609945235</v>
      </c>
      <c r="N28" s="15">
        <v>55.450244959566916</v>
      </c>
      <c r="O28" s="2">
        <f t="shared" si="0"/>
        <v>0.57972283928850588</v>
      </c>
      <c r="P28" s="2">
        <f t="shared" si="1"/>
        <v>32.954812838452</v>
      </c>
      <c r="Q28" s="2">
        <f t="shared" si="2"/>
        <v>0</v>
      </c>
      <c r="R28" s="2">
        <f t="shared" si="8"/>
        <v>16.869436842745792</v>
      </c>
      <c r="S28" s="2">
        <f t="shared" si="9"/>
        <v>1156358.0747349611</v>
      </c>
      <c r="T28" s="2">
        <f t="shared" si="10"/>
        <v>9742167.680928858</v>
      </c>
      <c r="U28" s="2">
        <f t="shared" si="11"/>
        <v>0</v>
      </c>
      <c r="V28" s="2">
        <f t="shared" si="12"/>
        <v>4001126.7692361325</v>
      </c>
      <c r="W28" s="2">
        <f t="shared" si="4"/>
        <v>0.12255878980910631</v>
      </c>
      <c r="X28" s="2">
        <f t="shared" si="5"/>
        <v>0.19150553473388909</v>
      </c>
      <c r="Y28" s="2">
        <f t="shared" si="6"/>
        <v>0</v>
      </c>
      <c r="Z28" s="20">
        <f t="shared" si="13"/>
        <v>0.26730759585433927</v>
      </c>
      <c r="AA28" s="22">
        <f t="shared" si="7"/>
        <v>7228376505.7555466</v>
      </c>
      <c r="AB28" s="22">
        <f>D28*$F$61</f>
        <v>3851768300.1532059</v>
      </c>
      <c r="AC28" s="39">
        <f t="shared" si="14"/>
        <v>11080144805.908752</v>
      </c>
      <c r="AD28" s="42">
        <f>AC28</f>
        <v>11080144805.908752</v>
      </c>
      <c r="AF28" s="62"/>
      <c r="AG28" s="62"/>
      <c r="AH28" s="62"/>
    </row>
    <row r="29" spans="1:34" x14ac:dyDescent="0.25">
      <c r="A29" s="1" t="s">
        <v>49</v>
      </c>
      <c r="B29" t="s">
        <v>33</v>
      </c>
      <c r="C29" t="s">
        <v>50</v>
      </c>
      <c r="D29" s="23">
        <v>132994762.1132738</v>
      </c>
      <c r="E29" s="72">
        <v>64.962785604246719</v>
      </c>
      <c r="F29" s="3">
        <v>124339</v>
      </c>
      <c r="G29" s="3">
        <v>1190221</v>
      </c>
      <c r="H29" s="3">
        <v>1724064</v>
      </c>
      <c r="I29" s="3">
        <v>106073</v>
      </c>
      <c r="J29" s="18">
        <v>33.600822117728583</v>
      </c>
      <c r="K29" s="17">
        <v>0.35580200505607673</v>
      </c>
      <c r="L29" s="15">
        <v>0</v>
      </c>
      <c r="M29" s="15">
        <v>17.522825446892927</v>
      </c>
      <c r="N29" s="15">
        <v>35.493480904659997</v>
      </c>
      <c r="O29" s="2">
        <f t="shared" si="0"/>
        <v>0</v>
      </c>
      <c r="P29" s="2">
        <f t="shared" si="1"/>
        <v>0</v>
      </c>
      <c r="Q29" s="2">
        <f t="shared" si="2"/>
        <v>0</v>
      </c>
      <c r="R29" s="2">
        <f t="shared" si="8"/>
        <v>0</v>
      </c>
      <c r="S29" s="2">
        <f t="shared" si="9"/>
        <v>0</v>
      </c>
      <c r="T29" s="2">
        <f t="shared" si="10"/>
        <v>0</v>
      </c>
      <c r="U29" s="2">
        <f t="shared" si="11"/>
        <v>0</v>
      </c>
      <c r="V29" s="2">
        <f t="shared" si="12"/>
        <v>0</v>
      </c>
      <c r="W29" s="2">
        <f t="shared" si="4"/>
        <v>0</v>
      </c>
      <c r="X29" s="2">
        <f t="shared" si="5"/>
        <v>0</v>
      </c>
      <c r="Y29" s="2">
        <f t="shared" si="6"/>
        <v>0</v>
      </c>
      <c r="Z29" s="20">
        <f t="shared" si="13"/>
        <v>0</v>
      </c>
      <c r="AA29" s="22">
        <f t="shared" si="7"/>
        <v>0</v>
      </c>
      <c r="AB29" s="22">
        <f>D29*$F$61</f>
        <v>79796857.267964274</v>
      </c>
      <c r="AC29" s="39">
        <f t="shared" si="14"/>
        <v>79796857.267964274</v>
      </c>
      <c r="AD29" s="42">
        <f>AC29</f>
        <v>79796857.267964274</v>
      </c>
      <c r="AF29" s="62"/>
      <c r="AG29" s="62"/>
      <c r="AH29" s="62"/>
    </row>
    <row r="30" spans="1:34" x14ac:dyDescent="0.25">
      <c r="A30" s="1" t="s">
        <v>51</v>
      </c>
      <c r="B30" t="s">
        <v>33</v>
      </c>
      <c r="C30" t="s">
        <v>52</v>
      </c>
      <c r="D30" s="23">
        <v>5048859118.2659893</v>
      </c>
      <c r="E30" s="72">
        <v>89.289399762329438</v>
      </c>
      <c r="F30" s="3">
        <v>85474</v>
      </c>
      <c r="G30" s="3">
        <v>657007</v>
      </c>
      <c r="H30" s="3">
        <v>920602</v>
      </c>
      <c r="I30" s="3">
        <v>71364</v>
      </c>
      <c r="J30" s="18">
        <v>47.20852469024252</v>
      </c>
      <c r="K30" s="17">
        <v>0.9270508358042634</v>
      </c>
      <c r="L30" s="15">
        <v>95.049956711982588</v>
      </c>
      <c r="M30" s="15">
        <v>36.312363584896637</v>
      </c>
      <c r="N30" s="15">
        <v>49.132615884759822</v>
      </c>
      <c r="O30" s="2">
        <f t="shared" si="0"/>
        <v>0.56556752957235334</v>
      </c>
      <c r="P30" s="2">
        <f t="shared" si="1"/>
        <v>45.250103118301666</v>
      </c>
      <c r="Q30" s="2">
        <f t="shared" si="2"/>
        <v>0</v>
      </c>
      <c r="R30" s="2">
        <f t="shared" si="8"/>
        <v>10.551807767938698</v>
      </c>
      <c r="S30" s="2">
        <f t="shared" si="9"/>
        <v>371581.82590174314</v>
      </c>
      <c r="T30" s="2">
        <f t="shared" si="10"/>
        <v>3867707.3139337166</v>
      </c>
      <c r="U30" s="2">
        <f t="shared" si="11"/>
        <v>0</v>
      </c>
      <c r="V30" s="2">
        <f t="shared" si="12"/>
        <v>753019.20955117722</v>
      </c>
      <c r="W30" s="2">
        <f t="shared" si="4"/>
        <v>3.9382800096772488E-2</v>
      </c>
      <c r="X30" s="2">
        <f t="shared" si="5"/>
        <v>7.6029009313708526E-2</v>
      </c>
      <c r="Y30" s="2">
        <f t="shared" si="6"/>
        <v>0</v>
      </c>
      <c r="Z30" s="20">
        <f t="shared" si="13"/>
        <v>5.0307767323175455E-2</v>
      </c>
      <c r="AA30" s="22">
        <f t="shared" si="7"/>
        <v>2428910999.7238874</v>
      </c>
      <c r="AB30" s="22">
        <f>D30*$F$61</f>
        <v>3029315470.9595933</v>
      </c>
      <c r="AC30" s="39">
        <f t="shared" si="14"/>
        <v>5458226470.6834812</v>
      </c>
      <c r="AD30" s="42">
        <f t="shared" ref="AD30" si="21">AC30</f>
        <v>5458226470.6834812</v>
      </c>
      <c r="AF30" s="62"/>
      <c r="AG30" s="62"/>
      <c r="AH30" s="62"/>
    </row>
    <row r="31" spans="1:34" x14ac:dyDescent="0.25">
      <c r="A31" s="1" t="s">
        <v>53</v>
      </c>
      <c r="B31" t="s">
        <v>20</v>
      </c>
      <c r="C31" t="s">
        <v>54</v>
      </c>
      <c r="D31" s="23">
        <v>-3412962722.8003807</v>
      </c>
      <c r="E31" s="72">
        <v>66.97599075142908</v>
      </c>
      <c r="F31" s="3">
        <v>34678</v>
      </c>
      <c r="G31" s="3">
        <v>348244</v>
      </c>
      <c r="H31" s="3">
        <v>577819</v>
      </c>
      <c r="I31" s="3">
        <v>25705</v>
      </c>
      <c r="J31" s="18">
        <v>0</v>
      </c>
      <c r="K31" s="17">
        <v>-1.0547542769206399</v>
      </c>
      <c r="L31" s="15">
        <v>35.088528750216277</v>
      </c>
      <c r="M31" s="15">
        <v>6.1460478335412709</v>
      </c>
      <c r="N31" s="15">
        <v>38.136549309472869</v>
      </c>
      <c r="O31" s="2">
        <f t="shared" si="0"/>
        <v>0</v>
      </c>
      <c r="P31" s="2">
        <f t="shared" si="1"/>
        <v>0</v>
      </c>
      <c r="Q31" s="2">
        <f t="shared" si="2"/>
        <v>4.8409132268356707</v>
      </c>
      <c r="R31" s="2">
        <f t="shared" si="8"/>
        <v>0</v>
      </c>
      <c r="S31" s="2">
        <f t="shared" si="9"/>
        <v>0</v>
      </c>
      <c r="T31" s="2">
        <f t="shared" si="10"/>
        <v>0</v>
      </c>
      <c r="U31" s="2">
        <f t="shared" si="11"/>
        <v>2797171.6398169603</v>
      </c>
      <c r="V31" s="2">
        <f t="shared" si="12"/>
        <v>0</v>
      </c>
      <c r="W31" s="2">
        <f t="shared" si="4"/>
        <v>0</v>
      </c>
      <c r="X31" s="2">
        <f t="shared" si="5"/>
        <v>0</v>
      </c>
      <c r="Y31" s="2">
        <f t="shared" si="6"/>
        <v>4.8235677460861756E-2</v>
      </c>
      <c r="Z31" s="20">
        <f t="shared" si="13"/>
        <v>0</v>
      </c>
      <c r="AA31" s="22">
        <f t="shared" si="7"/>
        <v>228848563.69713125</v>
      </c>
      <c r="AB31" s="22"/>
      <c r="AC31" s="39">
        <f t="shared" si="14"/>
        <v>228848563.69713125</v>
      </c>
      <c r="AD31" s="42">
        <f t="shared" si="20"/>
        <v>-3184114159.1032495</v>
      </c>
      <c r="AF31" s="62"/>
      <c r="AG31" s="62"/>
      <c r="AH31" s="62"/>
    </row>
    <row r="32" spans="1:34" x14ac:dyDescent="0.25">
      <c r="A32" s="1" t="s">
        <v>55</v>
      </c>
      <c r="B32" t="s">
        <v>33</v>
      </c>
      <c r="C32" t="s">
        <v>56</v>
      </c>
      <c r="D32" s="22">
        <v>-1398301983.0589991</v>
      </c>
      <c r="E32" s="72">
        <v>61.042652634211102</v>
      </c>
      <c r="F32" s="3">
        <v>54867</v>
      </c>
      <c r="G32" s="3">
        <v>373415</v>
      </c>
      <c r="H32" s="3">
        <v>543882</v>
      </c>
      <c r="I32" s="3">
        <v>47412</v>
      </c>
      <c r="J32" s="18">
        <v>59.21674087431267</v>
      </c>
      <c r="K32" s="17">
        <v>1.4311535245547746</v>
      </c>
      <c r="L32" s="15">
        <v>75.427852807698613</v>
      </c>
      <c r="M32" s="15">
        <v>10.123031244456929</v>
      </c>
      <c r="N32" s="15">
        <v>25.326921454484097</v>
      </c>
      <c r="O32" s="2">
        <f t="shared" si="0"/>
        <v>1.0696702183228646</v>
      </c>
      <c r="P32" s="2">
        <f t="shared" si="1"/>
        <v>25.627999214017692</v>
      </c>
      <c r="Q32" s="2">
        <f t="shared" si="2"/>
        <v>0.86392981592001306</v>
      </c>
      <c r="R32" s="2">
        <f t="shared" si="8"/>
        <v>0</v>
      </c>
      <c r="S32" s="2">
        <f t="shared" si="9"/>
        <v>399430.90457503247</v>
      </c>
      <c r="T32" s="2">
        <f t="shared" si="10"/>
        <v>1406131.4328755087</v>
      </c>
      <c r="U32" s="2">
        <f t="shared" si="11"/>
        <v>469875.87614220852</v>
      </c>
      <c r="V32" s="2">
        <f t="shared" si="12"/>
        <v>0</v>
      </c>
      <c r="W32" s="2">
        <f t="shared" si="4"/>
        <v>4.2334437183994995E-2</v>
      </c>
      <c r="X32" s="2">
        <f t="shared" si="5"/>
        <v>2.7640866055518309E-2</v>
      </c>
      <c r="Y32" s="2">
        <f t="shared" si="6"/>
        <v>8.1027495365706345E-3</v>
      </c>
      <c r="Z32" s="20">
        <f t="shared" si="13"/>
        <v>0</v>
      </c>
      <c r="AA32" s="22">
        <f t="shared" si="7"/>
        <v>1366401315.9026463</v>
      </c>
      <c r="AB32" s="22"/>
      <c r="AC32" s="39">
        <f t="shared" si="14"/>
        <v>1366401315.9026463</v>
      </c>
      <c r="AD32" s="42">
        <f t="shared" si="20"/>
        <v>-31900667.156352758</v>
      </c>
      <c r="AF32" s="62"/>
      <c r="AG32" s="62"/>
      <c r="AH32" s="62"/>
    </row>
    <row r="33" spans="1:34" x14ac:dyDescent="0.25">
      <c r="A33" s="1" t="s">
        <v>57</v>
      </c>
      <c r="B33" t="s">
        <v>20</v>
      </c>
      <c r="C33" t="s">
        <v>134</v>
      </c>
      <c r="D33" s="22">
        <v>-929191501.07397318</v>
      </c>
      <c r="E33" s="72">
        <v>48.478835606013625</v>
      </c>
      <c r="F33" s="3">
        <v>4485</v>
      </c>
      <c r="G33" s="3">
        <v>99875</v>
      </c>
      <c r="H33" s="3">
        <v>177397</v>
      </c>
      <c r="I33" s="3">
        <v>1796</v>
      </c>
      <c r="J33" s="18">
        <v>11.545004746248038</v>
      </c>
      <c r="K33" s="17">
        <v>-0.57009711843763688</v>
      </c>
      <c r="L33" s="15">
        <v>21.337792642140464</v>
      </c>
      <c r="M33" s="15">
        <v>2.5729638635416481</v>
      </c>
      <c r="N33" s="15">
        <v>0.11135857461024498</v>
      </c>
      <c r="O33" s="2">
        <f t="shared" si="0"/>
        <v>0</v>
      </c>
      <c r="P33" s="2">
        <f t="shared" si="1"/>
        <v>0</v>
      </c>
      <c r="Q33" s="2">
        <f t="shared" si="2"/>
        <v>8.4139971968352931</v>
      </c>
      <c r="R33" s="2">
        <f t="shared" si="8"/>
        <v>0</v>
      </c>
      <c r="S33" s="2">
        <f t="shared" si="9"/>
        <v>0</v>
      </c>
      <c r="T33" s="2">
        <f t="shared" si="10"/>
        <v>0</v>
      </c>
      <c r="U33" s="2">
        <f t="shared" si="11"/>
        <v>1492617.8607269905</v>
      </c>
      <c r="V33" s="2">
        <f t="shared" si="12"/>
        <v>0</v>
      </c>
      <c r="W33" s="2">
        <f t="shared" si="4"/>
        <v>0</v>
      </c>
      <c r="X33" s="2">
        <f t="shared" si="5"/>
        <v>0</v>
      </c>
      <c r="Y33" s="2">
        <f t="shared" si="6"/>
        <v>2.5739369253386223E-2</v>
      </c>
      <c r="Z33" s="20">
        <f t="shared" si="13"/>
        <v>0</v>
      </c>
      <c r="AA33" s="22">
        <f t="shared" si="7"/>
        <v>122117444.89101456</v>
      </c>
      <c r="AB33" s="22"/>
      <c r="AC33" s="39">
        <f t="shared" si="14"/>
        <v>122117444.89101456</v>
      </c>
      <c r="AD33" s="42">
        <f t="shared" ref="AD33" si="22">D33+AC33</f>
        <v>-807074056.1829586</v>
      </c>
      <c r="AF33" s="62"/>
      <c r="AG33" s="62"/>
      <c r="AH33" s="62"/>
    </row>
    <row r="34" spans="1:34" x14ac:dyDescent="0.25">
      <c r="A34" s="1" t="s">
        <v>58</v>
      </c>
      <c r="B34" t="s">
        <v>33</v>
      </c>
      <c r="C34" t="s">
        <v>59</v>
      </c>
      <c r="D34" s="23">
        <v>-91921429.701520219</v>
      </c>
      <c r="E34" s="72">
        <v>66.868758915834519</v>
      </c>
      <c r="F34" s="3">
        <v>3001</v>
      </c>
      <c r="G34" s="3">
        <v>72474</v>
      </c>
      <c r="H34" s="3">
        <v>89728</v>
      </c>
      <c r="I34" s="3">
        <v>1908</v>
      </c>
      <c r="J34" s="18">
        <v>11.492262594458616</v>
      </c>
      <c r="K34" s="17">
        <v>-0.57231122418989722</v>
      </c>
      <c r="L34" s="15">
        <v>76.074641786071311</v>
      </c>
      <c r="M34" s="15">
        <v>22.21874860968061</v>
      </c>
      <c r="N34" s="15">
        <v>43.553459119496857</v>
      </c>
      <c r="O34" s="2">
        <f t="shared" si="0"/>
        <v>0</v>
      </c>
      <c r="P34" s="2">
        <f t="shared" si="1"/>
        <v>26.274788192390389</v>
      </c>
      <c r="Q34" s="2">
        <f t="shared" si="2"/>
        <v>0</v>
      </c>
      <c r="R34" s="2">
        <f t="shared" si="8"/>
        <v>4.9726510026757325</v>
      </c>
      <c r="S34" s="2">
        <f t="shared" si="9"/>
        <v>0</v>
      </c>
      <c r="T34" s="2">
        <f t="shared" si="10"/>
        <v>78850.639365363561</v>
      </c>
      <c r="U34" s="2">
        <f t="shared" si="11"/>
        <v>0</v>
      </c>
      <c r="V34" s="2">
        <f t="shared" si="12"/>
        <v>9487.818113105297</v>
      </c>
      <c r="W34" s="2">
        <f t="shared" si="4"/>
        <v>0</v>
      </c>
      <c r="X34" s="2">
        <f t="shared" si="5"/>
        <v>1.5499973260913189E-3</v>
      </c>
      <c r="Y34" s="2">
        <f t="shared" si="6"/>
        <v>0</v>
      </c>
      <c r="Z34" s="20">
        <f t="shared" si="13"/>
        <v>6.3386290812315795E-4</v>
      </c>
      <c r="AA34" s="22">
        <f t="shared" si="7"/>
        <v>32422417.299215853</v>
      </c>
      <c r="AB34" s="22"/>
      <c r="AC34" s="39">
        <f t="shared" si="14"/>
        <v>32422417.299215853</v>
      </c>
      <c r="AD34" s="42">
        <f t="shared" si="20"/>
        <v>-59499012.402304366</v>
      </c>
      <c r="AF34" s="62"/>
      <c r="AG34" s="62"/>
      <c r="AH34" s="62"/>
    </row>
    <row r="35" spans="1:34" x14ac:dyDescent="0.25">
      <c r="A35" s="1" t="s">
        <v>60</v>
      </c>
      <c r="B35" t="s">
        <v>33</v>
      </c>
      <c r="C35" t="s">
        <v>61</v>
      </c>
      <c r="D35" s="23">
        <v>69220287468.655045</v>
      </c>
      <c r="E35" s="72">
        <v>200.26389576117435</v>
      </c>
      <c r="F35" s="3">
        <v>575434</v>
      </c>
      <c r="G35" s="3">
        <v>2110755</v>
      </c>
      <c r="H35" s="3">
        <v>3031500</v>
      </c>
      <c r="I35" s="3">
        <v>493088</v>
      </c>
      <c r="J35" s="18">
        <v>68.320997558177751</v>
      </c>
      <c r="K35" s="17">
        <v>1.8133485319614129</v>
      </c>
      <c r="L35" s="15">
        <v>66.377725334269442</v>
      </c>
      <c r="M35" s="15">
        <v>12.507819107154372</v>
      </c>
      <c r="N35" s="15">
        <v>37.520685962749042</v>
      </c>
      <c r="O35" s="2">
        <f t="shared" si="0"/>
        <v>1.4518652257295028</v>
      </c>
      <c r="P35" s="2">
        <f t="shared" si="1"/>
        <v>16.57787174058852</v>
      </c>
      <c r="Q35" s="2">
        <f t="shared" si="2"/>
        <v>0</v>
      </c>
      <c r="R35" s="2">
        <f t="shared" si="8"/>
        <v>0</v>
      </c>
      <c r="S35" s="2">
        <f t="shared" si="9"/>
        <v>3064531.7845346769</v>
      </c>
      <c r="T35" s="2">
        <f t="shared" si="10"/>
        <v>9539471.0471738148</v>
      </c>
      <c r="U35" s="2">
        <f t="shared" si="11"/>
        <v>0</v>
      </c>
      <c r="V35" s="2">
        <f t="shared" si="12"/>
        <v>0</v>
      </c>
      <c r="W35" s="2">
        <f t="shared" si="4"/>
        <v>0.32480017656312526</v>
      </c>
      <c r="X35" s="2">
        <f t="shared" si="5"/>
        <v>0.18752104909297701</v>
      </c>
      <c r="Y35" s="2">
        <f t="shared" si="6"/>
        <v>0</v>
      </c>
      <c r="Z35" s="20">
        <f t="shared" si="13"/>
        <v>0</v>
      </c>
      <c r="AA35" s="22">
        <f t="shared" si="7"/>
        <v>9722593964.8579979</v>
      </c>
      <c r="AB35" s="22">
        <f>D35*$F$61</f>
        <v>41532172481.193024</v>
      </c>
      <c r="AC35" s="39">
        <f t="shared" si="14"/>
        <v>51254766446.051025</v>
      </c>
      <c r="AD35" s="42">
        <f t="shared" ref="AD35" si="23">AC35</f>
        <v>51254766446.051025</v>
      </c>
      <c r="AF35" s="62"/>
      <c r="AG35" s="62"/>
      <c r="AH35" s="62"/>
    </row>
    <row r="36" spans="1:34" x14ac:dyDescent="0.25">
      <c r="A36" s="1" t="s">
        <v>62</v>
      </c>
      <c r="B36" t="s">
        <v>20</v>
      </c>
      <c r="C36" t="s">
        <v>63</v>
      </c>
      <c r="D36" s="22">
        <v>-2002048456.8033512</v>
      </c>
      <c r="E36" s="72">
        <v>9.4869554362751227</v>
      </c>
      <c r="F36" s="3">
        <v>4785</v>
      </c>
      <c r="G36" s="3">
        <v>96721</v>
      </c>
      <c r="H36" s="3">
        <v>200275</v>
      </c>
      <c r="I36" s="3">
        <v>3404</v>
      </c>
      <c r="J36" s="18">
        <v>14.450277308478624</v>
      </c>
      <c r="K36" s="17">
        <v>-0.4481343149934105</v>
      </c>
      <c r="L36" s="15">
        <v>96.342737722048071</v>
      </c>
      <c r="M36" s="15">
        <v>4.7044206482627784</v>
      </c>
      <c r="N36" s="15">
        <v>83.225616921269093</v>
      </c>
      <c r="O36" s="2">
        <f t="shared" si="0"/>
        <v>0</v>
      </c>
      <c r="P36" s="2">
        <f t="shared" si="1"/>
        <v>46.542884128367149</v>
      </c>
      <c r="Q36" s="2">
        <f t="shared" si="2"/>
        <v>6.2825404121141633</v>
      </c>
      <c r="R36" s="2">
        <f t="shared" si="8"/>
        <v>44.644808804447969</v>
      </c>
      <c r="S36" s="2">
        <f t="shared" si="9"/>
        <v>0</v>
      </c>
      <c r="T36" s="2">
        <f t="shared" si="10"/>
        <v>222707.7005542368</v>
      </c>
      <c r="U36" s="2">
        <f t="shared" si="11"/>
        <v>1258235.7810361641</v>
      </c>
      <c r="V36" s="2">
        <f t="shared" si="12"/>
        <v>151970.92917034088</v>
      </c>
      <c r="W36" s="2">
        <f t="shared" si="4"/>
        <v>0</v>
      </c>
      <c r="X36" s="2">
        <f t="shared" si="5"/>
        <v>4.3778508727051156E-3</v>
      </c>
      <c r="Y36" s="2">
        <f t="shared" si="6"/>
        <v>2.1697579955353548E-2</v>
      </c>
      <c r="Z36" s="20">
        <f t="shared" si="13"/>
        <v>1.0152885939184916E-2</v>
      </c>
      <c r="AA36" s="22">
        <f t="shared" si="7"/>
        <v>234191650.34865808</v>
      </c>
      <c r="AB36" s="22"/>
      <c r="AC36" s="39">
        <f t="shared" si="14"/>
        <v>234191650.34865808</v>
      </c>
      <c r="AD36" s="42">
        <f t="shared" ref="AD36:AD38" si="24">D36+AC36</f>
        <v>-1767856806.4546931</v>
      </c>
      <c r="AF36" s="62"/>
      <c r="AG36" s="62"/>
      <c r="AH36" s="62"/>
    </row>
    <row r="37" spans="1:34" x14ac:dyDescent="0.25">
      <c r="A37" s="1" t="s">
        <v>64</v>
      </c>
      <c r="B37" t="s">
        <v>20</v>
      </c>
      <c r="C37" t="s">
        <v>65</v>
      </c>
      <c r="D37" s="22">
        <v>-1198480028.5595138</v>
      </c>
      <c r="E37" s="72">
        <v>41.841198703852641</v>
      </c>
      <c r="F37" s="3">
        <v>10391</v>
      </c>
      <c r="G37" s="3">
        <v>121077</v>
      </c>
      <c r="H37" s="3">
        <v>215099</v>
      </c>
      <c r="I37" s="3">
        <v>9963</v>
      </c>
      <c r="J37" s="18">
        <v>21.844708395900433</v>
      </c>
      <c r="K37" s="17">
        <v>-0.13771746907631294</v>
      </c>
      <c r="L37" s="15">
        <v>11.27899143489558</v>
      </c>
      <c r="M37" s="15">
        <v>13.069885450306392</v>
      </c>
      <c r="N37" s="15">
        <v>0.14051992371775568</v>
      </c>
      <c r="O37" s="2">
        <f t="shared" ref="O37:O54" si="25">+IF(K37&lt;$C$65,0,K37-$C$65)</f>
        <v>0</v>
      </c>
      <c r="P37" s="2">
        <f t="shared" ref="P37:P54" si="26">+IF(L37&lt;$C$67,0,L37-$C$67)</f>
        <v>0</v>
      </c>
      <c r="Q37" s="2">
        <f t="shared" ref="Q37:Q54" si="27">+IF(M37&gt;$C$68,0,-M37+$C$68)</f>
        <v>0</v>
      </c>
      <c r="R37" s="2">
        <f t="shared" si="8"/>
        <v>0</v>
      </c>
      <c r="S37" s="2">
        <f t="shared" si="9"/>
        <v>0</v>
      </c>
      <c r="T37" s="2">
        <f t="shared" si="10"/>
        <v>0</v>
      </c>
      <c r="U37" s="2">
        <f t="shared" si="11"/>
        <v>0</v>
      </c>
      <c r="V37" s="2">
        <f t="shared" si="12"/>
        <v>0</v>
      </c>
      <c r="W37" s="2">
        <f t="shared" ref="W37:W54" si="28">+S37/$S$55</f>
        <v>0</v>
      </c>
      <c r="X37" s="2">
        <f t="shared" ref="X37:X54" si="29">+T37/$T$55</f>
        <v>0</v>
      </c>
      <c r="Y37" s="2">
        <f t="shared" ref="Y37:Y54" si="30">+U37/$U$55</f>
        <v>0</v>
      </c>
      <c r="Z37" s="20">
        <f t="shared" si="13"/>
        <v>0</v>
      </c>
      <c r="AA37" s="22">
        <f t="shared" ref="AA37:AA54" si="31">($G$61*$A$61*W37)+($G$61*$B$61*X37)+($G$61*$C$61*Y37)+($G$61*$D$61*Z37)</f>
        <v>0</v>
      </c>
      <c r="AB37" s="22"/>
      <c r="AC37" s="39">
        <f t="shared" si="14"/>
        <v>0</v>
      </c>
      <c r="AD37" s="42">
        <f t="shared" si="24"/>
        <v>-1198480028.5595138</v>
      </c>
      <c r="AF37" s="62"/>
      <c r="AG37" s="62"/>
      <c r="AH37" s="62"/>
    </row>
    <row r="38" spans="1:34" x14ac:dyDescent="0.25">
      <c r="A38" s="1" t="s">
        <v>66</v>
      </c>
      <c r="B38" t="s">
        <v>20</v>
      </c>
      <c r="C38" t="s">
        <v>67</v>
      </c>
      <c r="D38" s="23">
        <v>-2779952699.4335032</v>
      </c>
      <c r="E38" s="72">
        <v>37.231342020646473</v>
      </c>
      <c r="F38" s="3">
        <v>4739</v>
      </c>
      <c r="G38" s="3">
        <v>243302</v>
      </c>
      <c r="H38" s="3">
        <v>443175</v>
      </c>
      <c r="I38" s="3">
        <v>1129</v>
      </c>
      <c r="J38" s="18">
        <v>5.09354955475649</v>
      </c>
      <c r="K38" s="17">
        <v>-0.84092801109750004</v>
      </c>
      <c r="L38" s="15">
        <v>67.166068790884154</v>
      </c>
      <c r="M38" s="15">
        <v>7.9650902167865141</v>
      </c>
      <c r="N38" s="15">
        <v>44.109831709477412</v>
      </c>
      <c r="O38" s="2">
        <f t="shared" si="25"/>
        <v>0</v>
      </c>
      <c r="P38" s="2">
        <f t="shared" si="26"/>
        <v>17.366215197203232</v>
      </c>
      <c r="Q38" s="2">
        <f t="shared" si="27"/>
        <v>3.0218708435904276</v>
      </c>
      <c r="R38" s="2">
        <f t="shared" si="8"/>
        <v>5.5290235926562872</v>
      </c>
      <c r="S38" s="2">
        <f t="shared" si="9"/>
        <v>0</v>
      </c>
      <c r="T38" s="2">
        <f t="shared" si="10"/>
        <v>82298.493819546115</v>
      </c>
      <c r="U38" s="2">
        <f t="shared" si="11"/>
        <v>1339217.6111081878</v>
      </c>
      <c r="V38" s="2">
        <f t="shared" si="12"/>
        <v>6242.267636108948</v>
      </c>
      <c r="W38" s="2">
        <f t="shared" si="28"/>
        <v>0</v>
      </c>
      <c r="X38" s="2">
        <f t="shared" si="29"/>
        <v>1.6177731263606382E-3</v>
      </c>
      <c r="Y38" s="2">
        <f t="shared" si="30"/>
        <v>2.3094066813700239E-2</v>
      </c>
      <c r="Z38" s="20">
        <f t="shared" si="13"/>
        <v>4.1703391337590413E-4</v>
      </c>
      <c r="AA38" s="22">
        <f t="shared" si="31"/>
        <v>142247029.97732437</v>
      </c>
      <c r="AB38" s="22"/>
      <c r="AC38" s="39">
        <f t="shared" si="14"/>
        <v>142247029.97732437</v>
      </c>
      <c r="AD38" s="42">
        <f t="shared" si="24"/>
        <v>-2637705669.4561787</v>
      </c>
      <c r="AF38" s="62"/>
      <c r="AG38" s="62"/>
      <c r="AH38" s="62"/>
    </row>
    <row r="39" spans="1:34" x14ac:dyDescent="0.25">
      <c r="A39" s="1" t="s">
        <v>68</v>
      </c>
      <c r="B39" t="s">
        <v>20</v>
      </c>
      <c r="C39" t="s">
        <v>69</v>
      </c>
      <c r="D39" s="22">
        <v>-1342607066.0067117</v>
      </c>
      <c r="E39" s="72">
        <v>18.690051659302785</v>
      </c>
      <c r="F39" s="3">
        <v>1209</v>
      </c>
      <c r="G39" s="3">
        <v>68769</v>
      </c>
      <c r="H39" s="3">
        <v>133761</v>
      </c>
      <c r="I39" s="3">
        <v>727</v>
      </c>
      <c r="J39" s="18">
        <v>5.5338088465688369</v>
      </c>
      <c r="K39" s="17">
        <v>-0.82244600766351661</v>
      </c>
      <c r="L39" s="15">
        <v>100</v>
      </c>
      <c r="M39" s="15">
        <v>7.1411246712338272</v>
      </c>
      <c r="N39" s="15">
        <v>50.068775790921592</v>
      </c>
      <c r="O39" s="2">
        <f t="shared" si="25"/>
        <v>0</v>
      </c>
      <c r="P39" s="2">
        <f t="shared" si="26"/>
        <v>50.200146406319078</v>
      </c>
      <c r="Q39" s="2">
        <f t="shared" si="27"/>
        <v>3.8458363891431144</v>
      </c>
      <c r="R39" s="2">
        <f t="shared" si="8"/>
        <v>11.487967674100467</v>
      </c>
      <c r="S39" s="2">
        <f t="shared" si="9"/>
        <v>0</v>
      </c>
      <c r="T39" s="2">
        <f t="shared" si="10"/>
        <v>60691.977005239765</v>
      </c>
      <c r="U39" s="2">
        <f t="shared" si="11"/>
        <v>514422.92124817212</v>
      </c>
      <c r="V39" s="2">
        <f t="shared" si="12"/>
        <v>8351.752499071039</v>
      </c>
      <c r="W39" s="2">
        <f t="shared" si="28"/>
        <v>0</v>
      </c>
      <c r="X39" s="2">
        <f t="shared" si="29"/>
        <v>1.19304552037203E-3</v>
      </c>
      <c r="Y39" s="2">
        <f t="shared" si="30"/>
        <v>8.8709386848441138E-3</v>
      </c>
      <c r="Z39" s="20">
        <f t="shared" si="13"/>
        <v>5.5796454610293695E-4</v>
      </c>
      <c r="AA39" s="22">
        <f t="shared" si="31"/>
        <v>67375398.206611067</v>
      </c>
      <c r="AB39" s="22"/>
      <c r="AC39" s="39">
        <f t="shared" si="14"/>
        <v>67375398.206611067</v>
      </c>
      <c r="AD39" s="42">
        <f t="shared" ref="AD39:AD46" si="32">D39+AC39</f>
        <v>-1275231667.8001006</v>
      </c>
      <c r="AF39" s="62"/>
      <c r="AG39" s="62"/>
      <c r="AH39" s="62"/>
    </row>
    <row r="40" spans="1:34" x14ac:dyDescent="0.25">
      <c r="A40" s="1" t="s">
        <v>70</v>
      </c>
      <c r="B40" t="s">
        <v>20</v>
      </c>
      <c r="C40" t="s">
        <v>71</v>
      </c>
      <c r="D40" s="22">
        <v>-2851972779.8239026</v>
      </c>
      <c r="E40" s="72">
        <v>29.273469089046237</v>
      </c>
      <c r="F40" s="3">
        <v>4695</v>
      </c>
      <c r="G40" s="3">
        <v>163049</v>
      </c>
      <c r="H40" s="3">
        <v>273285</v>
      </c>
      <c r="I40" s="3">
        <v>2496</v>
      </c>
      <c r="J40" s="18">
        <v>6.3893519137333046</v>
      </c>
      <c r="K40" s="17">
        <v>-0.78653046834539564</v>
      </c>
      <c r="L40" s="15">
        <v>46.198083067092654</v>
      </c>
      <c r="M40" s="15">
        <v>7.5518296521082746</v>
      </c>
      <c r="N40" s="15">
        <v>15.705128205128204</v>
      </c>
      <c r="O40" s="2">
        <f t="shared" si="25"/>
        <v>0</v>
      </c>
      <c r="P40" s="2">
        <f t="shared" si="26"/>
        <v>0</v>
      </c>
      <c r="Q40" s="2">
        <f t="shared" si="27"/>
        <v>3.435131408268667</v>
      </c>
      <c r="R40" s="2">
        <f t="shared" si="8"/>
        <v>0</v>
      </c>
      <c r="S40" s="2">
        <f t="shared" si="9"/>
        <v>0</v>
      </c>
      <c r="T40" s="2">
        <f t="shared" si="10"/>
        <v>0</v>
      </c>
      <c r="U40" s="2">
        <f t="shared" si="11"/>
        <v>938769.88690870267</v>
      </c>
      <c r="V40" s="2">
        <f t="shared" si="12"/>
        <v>0</v>
      </c>
      <c r="W40" s="2">
        <f t="shared" si="28"/>
        <v>0</v>
      </c>
      <c r="X40" s="2">
        <f t="shared" si="29"/>
        <v>0</v>
      </c>
      <c r="Y40" s="2">
        <f t="shared" si="30"/>
        <v>1.6188567347930428E-2</v>
      </c>
      <c r="Z40" s="20">
        <f t="shared" si="13"/>
        <v>0</v>
      </c>
      <c r="AA40" s="22">
        <f t="shared" si="31"/>
        <v>76804775.653750479</v>
      </c>
      <c r="AB40" s="22"/>
      <c r="AC40" s="39">
        <f t="shared" si="14"/>
        <v>76804775.653750479</v>
      </c>
      <c r="AD40" s="42">
        <f t="shared" si="32"/>
        <v>-2775168004.1701522</v>
      </c>
      <c r="AF40" s="62"/>
      <c r="AG40" s="62"/>
      <c r="AH40" s="62"/>
    </row>
    <row r="41" spans="1:34" x14ac:dyDescent="0.25">
      <c r="A41" s="1" t="s">
        <v>72</v>
      </c>
      <c r="B41" t="s">
        <v>20</v>
      </c>
      <c r="C41" t="s">
        <v>73</v>
      </c>
      <c r="D41" s="22">
        <v>-509873508.13866991</v>
      </c>
      <c r="E41" s="72">
        <v>37.984780764507022</v>
      </c>
      <c r="F41" s="3">
        <v>3096</v>
      </c>
      <c r="G41" s="3">
        <v>42322</v>
      </c>
      <c r="H41" s="3">
        <v>78979</v>
      </c>
      <c r="I41" s="3">
        <v>2209</v>
      </c>
      <c r="J41" s="18">
        <v>19.329857704069138</v>
      </c>
      <c r="K41" s="17">
        <v>-0.24329043479623402</v>
      </c>
      <c r="L41" s="15">
        <v>73.288113695090445</v>
      </c>
      <c r="M41" s="15">
        <v>7.2795781103230963</v>
      </c>
      <c r="N41" s="15">
        <v>21.774558623811679</v>
      </c>
      <c r="O41" s="2">
        <f t="shared" si="25"/>
        <v>0</v>
      </c>
      <c r="P41" s="2">
        <f t="shared" si="26"/>
        <v>23.488260101409523</v>
      </c>
      <c r="Q41" s="2">
        <f t="shared" si="27"/>
        <v>3.7073829500538453</v>
      </c>
      <c r="R41" s="2">
        <f t="shared" si="8"/>
        <v>0</v>
      </c>
      <c r="S41" s="2">
        <f t="shared" si="9"/>
        <v>0</v>
      </c>
      <c r="T41" s="2">
        <f t="shared" si="10"/>
        <v>72719.653273963879</v>
      </c>
      <c r="U41" s="2">
        <f t="shared" si="11"/>
        <v>292805.39801230264</v>
      </c>
      <c r="V41" s="2">
        <f t="shared" si="12"/>
        <v>0</v>
      </c>
      <c r="W41" s="2">
        <f t="shared" si="28"/>
        <v>0</v>
      </c>
      <c r="X41" s="2">
        <f t="shared" si="29"/>
        <v>1.4294781759048598E-3</v>
      </c>
      <c r="Y41" s="2">
        <f t="shared" si="30"/>
        <v>5.049267101194012E-3</v>
      </c>
      <c r="Z41" s="20">
        <f t="shared" si="13"/>
        <v>0</v>
      </c>
      <c r="AA41" s="22">
        <f t="shared" si="31"/>
        <v>51083632.761240676</v>
      </c>
      <c r="AB41" s="22"/>
      <c r="AC41" s="39">
        <f t="shared" si="14"/>
        <v>51083632.761240676</v>
      </c>
      <c r="AD41" s="42">
        <f t="shared" si="32"/>
        <v>-458789875.37742925</v>
      </c>
      <c r="AF41" s="62"/>
      <c r="AG41" s="62"/>
      <c r="AH41" s="62"/>
    </row>
    <row r="42" spans="1:34" x14ac:dyDescent="0.25">
      <c r="A42" s="1" t="s">
        <v>112</v>
      </c>
      <c r="B42" t="s">
        <v>20</v>
      </c>
      <c r="C42" t="s">
        <v>38</v>
      </c>
      <c r="D42" s="22">
        <v>-4572426920.0969906</v>
      </c>
      <c r="E42" s="72">
        <v>66.874721355327694</v>
      </c>
      <c r="F42" s="3">
        <v>86955</v>
      </c>
      <c r="G42" s="3">
        <v>724612</v>
      </c>
      <c r="H42" s="3">
        <v>1148416</v>
      </c>
      <c r="I42" s="3">
        <v>50035</v>
      </c>
      <c r="J42" s="18">
        <v>0</v>
      </c>
      <c r="K42" s="17">
        <v>-1.0547542769206399</v>
      </c>
      <c r="L42" s="15">
        <v>9.6337185900753237</v>
      </c>
      <c r="M42" s="15">
        <v>10.756743499635025</v>
      </c>
      <c r="N42" s="15">
        <v>14.749675227340861</v>
      </c>
      <c r="O42" s="2">
        <f t="shared" si="25"/>
        <v>0</v>
      </c>
      <c r="P42" s="2">
        <f t="shared" si="26"/>
        <v>0</v>
      </c>
      <c r="Q42" s="2">
        <f t="shared" si="27"/>
        <v>0.23021756074191657</v>
      </c>
      <c r="R42" s="2">
        <f t="shared" si="8"/>
        <v>0</v>
      </c>
      <c r="S42" s="2">
        <f t="shared" si="9"/>
        <v>0</v>
      </c>
      <c r="T42" s="2">
        <f t="shared" si="10"/>
        <v>0</v>
      </c>
      <c r="U42" s="2">
        <f t="shared" si="11"/>
        <v>264385.53023698885</v>
      </c>
      <c r="V42" s="2">
        <f t="shared" si="12"/>
        <v>0</v>
      </c>
      <c r="W42" s="2">
        <f t="shared" si="28"/>
        <v>0</v>
      </c>
      <c r="X42" s="2">
        <f t="shared" si="29"/>
        <v>0</v>
      </c>
      <c r="Y42" s="2">
        <f t="shared" si="30"/>
        <v>4.5591822040154887E-3</v>
      </c>
      <c r="Z42" s="20">
        <f t="shared" si="13"/>
        <v>0</v>
      </c>
      <c r="AA42" s="22">
        <f t="shared" si="31"/>
        <v>21630509.903567664</v>
      </c>
      <c r="AB42" s="22"/>
      <c r="AC42" s="39">
        <f t="shared" si="14"/>
        <v>21630509.903567664</v>
      </c>
      <c r="AD42" s="42">
        <f t="shared" si="32"/>
        <v>-4550796410.1934233</v>
      </c>
      <c r="AF42" s="62"/>
      <c r="AG42" s="62"/>
      <c r="AH42" s="62"/>
    </row>
    <row r="43" spans="1:34" x14ac:dyDescent="0.25">
      <c r="A43" s="1" t="s">
        <v>113</v>
      </c>
      <c r="B43" t="s">
        <v>20</v>
      </c>
      <c r="C43" t="s">
        <v>59</v>
      </c>
      <c r="D43" s="22">
        <v>-6781780486.9293242</v>
      </c>
      <c r="E43" s="72">
        <v>52.464882190029655</v>
      </c>
      <c r="F43" s="3">
        <v>43454</v>
      </c>
      <c r="G43" s="3">
        <v>760933</v>
      </c>
      <c r="H43" s="3">
        <v>1292293</v>
      </c>
      <c r="I43" s="3">
        <v>25876</v>
      </c>
      <c r="J43" s="18">
        <v>14.900651260329939</v>
      </c>
      <c r="K43" s="17">
        <v>-0.42922770000653004</v>
      </c>
      <c r="L43" s="15">
        <v>70.159248860864366</v>
      </c>
      <c r="M43" s="15">
        <v>12.086111162855321</v>
      </c>
      <c r="N43" s="15">
        <v>40.334673056113772</v>
      </c>
      <c r="O43" s="2">
        <f t="shared" si="25"/>
        <v>0</v>
      </c>
      <c r="P43" s="2">
        <f t="shared" si="26"/>
        <v>20.359395267183444</v>
      </c>
      <c r="Q43" s="2">
        <f t="shared" si="27"/>
        <v>0</v>
      </c>
      <c r="R43" s="2">
        <f t="shared" si="8"/>
        <v>1.7538649392926473</v>
      </c>
      <c r="S43" s="2">
        <f t="shared" si="9"/>
        <v>0</v>
      </c>
      <c r="T43" s="2">
        <f t="shared" si="10"/>
        <v>884697.16194018943</v>
      </c>
      <c r="U43" s="2">
        <f t="shared" si="11"/>
        <v>0</v>
      </c>
      <c r="V43" s="2">
        <f t="shared" si="12"/>
        <v>45383.009169136545</v>
      </c>
      <c r="W43" s="2">
        <f t="shared" si="28"/>
        <v>0</v>
      </c>
      <c r="X43" s="2">
        <f t="shared" si="29"/>
        <v>1.7390832166292218E-2</v>
      </c>
      <c r="Y43" s="2">
        <f t="shared" si="30"/>
        <v>0</v>
      </c>
      <c r="Z43" s="20">
        <f t="shared" si="13"/>
        <v>3.0319516909366345E-3</v>
      </c>
      <c r="AA43" s="22">
        <f t="shared" si="31"/>
        <v>344419867.51746774</v>
      </c>
      <c r="AB43" s="22"/>
      <c r="AC43" s="39">
        <f t="shared" si="14"/>
        <v>344419867.51746774</v>
      </c>
      <c r="AD43" s="42">
        <f t="shared" si="32"/>
        <v>-6437360619.4118567</v>
      </c>
      <c r="AF43" s="62"/>
      <c r="AG43" s="62"/>
      <c r="AH43" s="62"/>
    </row>
    <row r="44" spans="1:34" x14ac:dyDescent="0.25">
      <c r="A44" s="1" t="s">
        <v>74</v>
      </c>
      <c r="B44" t="s">
        <v>20</v>
      </c>
      <c r="C44" t="s">
        <v>75</v>
      </c>
      <c r="D44" s="23">
        <v>8377451603.6049976</v>
      </c>
      <c r="E44" s="72">
        <v>105.78005916681323</v>
      </c>
      <c r="F44" s="3">
        <v>113007</v>
      </c>
      <c r="G44" s="3">
        <v>740107</v>
      </c>
      <c r="H44" s="3">
        <v>1199659</v>
      </c>
      <c r="I44" s="3">
        <v>85376</v>
      </c>
      <c r="J44" s="18">
        <v>0</v>
      </c>
      <c r="K44" s="17">
        <v>-1.0547542769206399</v>
      </c>
      <c r="L44" s="15">
        <v>76.706752679037578</v>
      </c>
      <c r="M44" s="15">
        <v>13.983221743708752</v>
      </c>
      <c r="N44" s="15">
        <v>16.833770614692654</v>
      </c>
      <c r="O44" s="2">
        <f t="shared" si="25"/>
        <v>0</v>
      </c>
      <c r="P44" s="2">
        <f t="shared" si="26"/>
        <v>26.906899085356656</v>
      </c>
      <c r="Q44" s="2">
        <f t="shared" si="27"/>
        <v>0</v>
      </c>
      <c r="R44" s="2">
        <f t="shared" si="8"/>
        <v>0</v>
      </c>
      <c r="S44" s="2">
        <f t="shared" si="9"/>
        <v>0</v>
      </c>
      <c r="T44" s="2">
        <f t="shared" si="10"/>
        <v>3040667.9449388995</v>
      </c>
      <c r="U44" s="2">
        <f t="shared" si="11"/>
        <v>0</v>
      </c>
      <c r="V44" s="2">
        <f t="shared" si="12"/>
        <v>0</v>
      </c>
      <c r="W44" s="2">
        <f t="shared" si="28"/>
        <v>0</v>
      </c>
      <c r="X44" s="2">
        <f t="shared" si="29"/>
        <v>5.9771578545463951E-2</v>
      </c>
      <c r="Y44" s="2">
        <f t="shared" si="30"/>
        <v>0</v>
      </c>
      <c r="Z44" s="20">
        <f t="shared" si="13"/>
        <v>0</v>
      </c>
      <c r="AA44" s="22">
        <f t="shared" si="31"/>
        <v>1134317220.7865007</v>
      </c>
      <c r="AB44" s="22">
        <f>D44*$F$61</f>
        <v>5026470962.1629982</v>
      </c>
      <c r="AC44" s="39">
        <f t="shared" si="14"/>
        <v>6160788182.9494991</v>
      </c>
      <c r="AD44" s="42">
        <f>AC44</f>
        <v>6160788182.9494991</v>
      </c>
      <c r="AF44" s="62"/>
      <c r="AG44" s="62"/>
      <c r="AH44" s="62"/>
    </row>
    <row r="45" spans="1:34" x14ac:dyDescent="0.25">
      <c r="A45" s="1" t="s">
        <v>118</v>
      </c>
      <c r="B45" t="s">
        <v>20</v>
      </c>
      <c r="C45" t="s">
        <v>76</v>
      </c>
      <c r="D45" s="23">
        <v>11001083432.208162</v>
      </c>
      <c r="E45" s="72">
        <v>103.15274024895471</v>
      </c>
      <c r="F45" s="3">
        <v>166603</v>
      </c>
      <c r="G45" s="3">
        <v>1022260</v>
      </c>
      <c r="H45" s="3">
        <v>1671308</v>
      </c>
      <c r="I45" s="3">
        <v>141097</v>
      </c>
      <c r="J45" s="18">
        <v>46.419047736095607</v>
      </c>
      <c r="K45" s="17">
        <v>0.8939087396601274</v>
      </c>
      <c r="L45" s="15">
        <v>73.909233327130963</v>
      </c>
      <c r="M45" s="15">
        <v>15.586935850465387</v>
      </c>
      <c r="N45" s="15">
        <v>47.185269708073172</v>
      </c>
      <c r="O45" s="2">
        <f t="shared" si="25"/>
        <v>0.53242543342821735</v>
      </c>
      <c r="P45" s="2">
        <f t="shared" si="26"/>
        <v>24.109379733450041</v>
      </c>
      <c r="Q45" s="2">
        <f t="shared" si="27"/>
        <v>0</v>
      </c>
      <c r="R45" s="2">
        <f t="shared" si="8"/>
        <v>8.604461591252047</v>
      </c>
      <c r="S45" s="2">
        <f t="shared" si="9"/>
        <v>544277.22357632942</v>
      </c>
      <c r="T45" s="2">
        <f t="shared" si="10"/>
        <v>4016694.9917319771</v>
      </c>
      <c r="U45" s="2">
        <f t="shared" si="11"/>
        <v>0</v>
      </c>
      <c r="V45" s="2">
        <f t="shared" si="12"/>
        <v>1214063.7171408902</v>
      </c>
      <c r="W45" s="2">
        <f t="shared" si="28"/>
        <v>5.7686247278953294E-2</v>
      </c>
      <c r="X45" s="2">
        <f t="shared" si="29"/>
        <v>7.8957717363085461E-2</v>
      </c>
      <c r="Y45" s="2">
        <f t="shared" si="30"/>
        <v>0</v>
      </c>
      <c r="Z45" s="20">
        <f t="shared" si="13"/>
        <v>8.1109265504444555E-2</v>
      </c>
      <c r="AA45" s="22">
        <f t="shared" si="31"/>
        <v>2977979094.7193165</v>
      </c>
      <c r="AB45" s="22">
        <f t="shared" ref="AB45" si="33">D45*$F$61</f>
        <v>6600650059.3248968</v>
      </c>
      <c r="AC45" s="39">
        <f t="shared" si="14"/>
        <v>9578629154.0442123</v>
      </c>
      <c r="AD45" s="42">
        <f t="shared" ref="AD45" si="34">AC45</f>
        <v>9578629154.0442123</v>
      </c>
      <c r="AF45" s="62"/>
      <c r="AG45" s="62"/>
      <c r="AH45" s="62"/>
    </row>
    <row r="46" spans="1:34" x14ac:dyDescent="0.25">
      <c r="A46" s="1" t="s">
        <v>119</v>
      </c>
      <c r="B46" t="s">
        <v>20</v>
      </c>
      <c r="C46" t="s">
        <v>61</v>
      </c>
      <c r="D46" s="23">
        <v>-6079842567.7579927</v>
      </c>
      <c r="E46" s="72">
        <v>52.395813634715658</v>
      </c>
      <c r="F46" s="3">
        <v>16438</v>
      </c>
      <c r="G46" s="3">
        <v>464598</v>
      </c>
      <c r="H46" s="3">
        <v>830219</v>
      </c>
      <c r="I46" s="3">
        <v>0</v>
      </c>
      <c r="J46" s="18">
        <v>9.5701208789730696</v>
      </c>
      <c r="K46" s="17">
        <v>-0.65300237698752772</v>
      </c>
      <c r="L46" s="15">
        <v>18.055724540698382</v>
      </c>
      <c r="M46" s="15"/>
      <c r="N46" s="15">
        <v>0</v>
      </c>
      <c r="O46" s="2">
        <f t="shared" si="25"/>
        <v>0</v>
      </c>
      <c r="P46" s="2">
        <f t="shared" si="26"/>
        <v>0</v>
      </c>
      <c r="Q46" s="2"/>
      <c r="R46" s="2" t="s">
        <v>138</v>
      </c>
      <c r="S46" s="2">
        <f t="shared" si="9"/>
        <v>0</v>
      </c>
      <c r="T46" s="2">
        <f t="shared" si="10"/>
        <v>0</v>
      </c>
      <c r="U46" s="2">
        <f t="shared" si="11"/>
        <v>0</v>
      </c>
      <c r="V46" s="2"/>
      <c r="W46" s="2">
        <f t="shared" si="28"/>
        <v>0</v>
      </c>
      <c r="X46" s="2">
        <f t="shared" si="29"/>
        <v>0</v>
      </c>
      <c r="Y46" s="2">
        <f t="shared" si="30"/>
        <v>0</v>
      </c>
      <c r="Z46" s="20" t="s">
        <v>138</v>
      </c>
      <c r="AA46" s="22">
        <v>0</v>
      </c>
      <c r="AB46" s="22"/>
      <c r="AC46" s="39">
        <f t="shared" si="14"/>
        <v>0</v>
      </c>
      <c r="AD46" s="42">
        <f t="shared" si="32"/>
        <v>-6079842567.7579927</v>
      </c>
      <c r="AF46" s="62"/>
      <c r="AG46" s="62"/>
      <c r="AH46" s="62"/>
    </row>
    <row r="47" spans="1:34" x14ac:dyDescent="0.25">
      <c r="A47" s="1" t="s">
        <v>77</v>
      </c>
      <c r="B47" t="s">
        <v>20</v>
      </c>
      <c r="C47" t="s">
        <v>78</v>
      </c>
      <c r="D47" s="22">
        <v>-4550659947.7075176</v>
      </c>
      <c r="E47" s="72">
        <v>35.199876291764248</v>
      </c>
      <c r="F47" s="3">
        <v>9592</v>
      </c>
      <c r="G47" s="3">
        <v>291685</v>
      </c>
      <c r="H47" s="3">
        <v>491479</v>
      </c>
      <c r="I47" s="3">
        <v>5397</v>
      </c>
      <c r="J47" s="18">
        <v>8.1796171531623738</v>
      </c>
      <c r="K47" s="17">
        <v>-0.71137546555905518</v>
      </c>
      <c r="L47" s="15">
        <v>51.000834028356955</v>
      </c>
      <c r="M47" s="15">
        <v>10.392976545851777</v>
      </c>
      <c r="N47" s="15">
        <v>21.326662960904205</v>
      </c>
      <c r="O47" s="2">
        <f t="shared" si="25"/>
        <v>0</v>
      </c>
      <c r="P47" s="2">
        <f t="shared" si="26"/>
        <v>1.2009804346760333</v>
      </c>
      <c r="Q47" s="2">
        <f t="shared" si="27"/>
        <v>0.59398451452516454</v>
      </c>
      <c r="R47" s="2">
        <f t="shared" si="8"/>
        <v>0</v>
      </c>
      <c r="S47" s="2">
        <f t="shared" si="9"/>
        <v>0</v>
      </c>
      <c r="T47" s="2">
        <f t="shared" si="10"/>
        <v>11519.804329412511</v>
      </c>
      <c r="U47" s="2">
        <f t="shared" si="11"/>
        <v>291930.91521431337</v>
      </c>
      <c r="V47" s="2">
        <f t="shared" si="12"/>
        <v>0</v>
      </c>
      <c r="W47" s="2">
        <f t="shared" si="28"/>
        <v>0</v>
      </c>
      <c r="X47" s="2">
        <f t="shared" si="29"/>
        <v>2.2644922160933024E-4</v>
      </c>
      <c r="Y47" s="2">
        <f t="shared" si="30"/>
        <v>5.0341871291292141E-3</v>
      </c>
      <c r="Z47" s="20">
        <f t="shared" si="13"/>
        <v>0</v>
      </c>
      <c r="AA47" s="22">
        <f t="shared" si="31"/>
        <v>28181563.562557951</v>
      </c>
      <c r="AB47" s="22"/>
      <c r="AC47" s="39">
        <f t="shared" si="14"/>
        <v>28181563.562557951</v>
      </c>
      <c r="AD47" s="42">
        <f t="shared" ref="AD47:AD54" si="35">D47+AC47</f>
        <v>-4522478384.1449594</v>
      </c>
      <c r="AF47" s="62"/>
      <c r="AG47" s="62"/>
      <c r="AH47" s="62"/>
    </row>
    <row r="48" spans="1:34" x14ac:dyDescent="0.25">
      <c r="A48" s="1" t="s">
        <v>79</v>
      </c>
      <c r="B48" t="s">
        <v>20</v>
      </c>
      <c r="C48" t="s">
        <v>80</v>
      </c>
      <c r="D48" s="22">
        <v>-10718277157.661934</v>
      </c>
      <c r="E48" s="72">
        <v>48.884677670491712</v>
      </c>
      <c r="F48" s="3">
        <v>125207</v>
      </c>
      <c r="G48" s="3">
        <v>1178888</v>
      </c>
      <c r="H48" s="3">
        <v>1955623</v>
      </c>
      <c r="I48" s="3">
        <v>86803</v>
      </c>
      <c r="J48" s="18">
        <v>0</v>
      </c>
      <c r="K48" s="17">
        <v>-1.0547542769206399</v>
      </c>
      <c r="L48" s="15">
        <v>0</v>
      </c>
      <c r="M48" s="15">
        <v>10.042819198639627</v>
      </c>
      <c r="N48" s="15">
        <v>17.662983998248908</v>
      </c>
      <c r="O48" s="2">
        <f t="shared" si="25"/>
        <v>0</v>
      </c>
      <c r="P48" s="2">
        <f t="shared" si="26"/>
        <v>0</v>
      </c>
      <c r="Q48" s="2">
        <f t="shared" si="27"/>
        <v>0.94414186173731451</v>
      </c>
      <c r="R48" s="2">
        <f t="shared" si="8"/>
        <v>0</v>
      </c>
      <c r="S48" s="2">
        <f t="shared" si="9"/>
        <v>0</v>
      </c>
      <c r="T48" s="2">
        <f t="shared" si="10"/>
        <v>0</v>
      </c>
      <c r="U48" s="2">
        <f t="shared" si="11"/>
        <v>1846385.5400763121</v>
      </c>
      <c r="V48" s="2">
        <f t="shared" si="12"/>
        <v>0</v>
      </c>
      <c r="W48" s="2">
        <f t="shared" si="28"/>
        <v>0</v>
      </c>
      <c r="X48" s="2">
        <f t="shared" si="29"/>
        <v>0</v>
      </c>
      <c r="Y48" s="2">
        <f t="shared" si="30"/>
        <v>3.1839897170324524E-2</v>
      </c>
      <c r="Z48" s="20">
        <f t="shared" si="13"/>
        <v>0</v>
      </c>
      <c r="AA48" s="22">
        <f t="shared" si="31"/>
        <v>151060690.32834402</v>
      </c>
      <c r="AB48" s="22"/>
      <c r="AC48" s="39">
        <f t="shared" si="14"/>
        <v>151060690.32834402</v>
      </c>
      <c r="AD48" s="42">
        <f t="shared" si="35"/>
        <v>-10567216467.33359</v>
      </c>
      <c r="AF48" s="62"/>
      <c r="AG48" s="62"/>
      <c r="AH48" s="62"/>
    </row>
    <row r="49" spans="1:34" x14ac:dyDescent="0.25">
      <c r="A49" s="1" t="s">
        <v>81</v>
      </c>
      <c r="B49" t="s">
        <v>20</v>
      </c>
      <c r="C49" t="s">
        <v>82</v>
      </c>
      <c r="D49" s="22">
        <v>-9161323127.8033295</v>
      </c>
      <c r="E49" s="72">
        <v>54.241761968557142</v>
      </c>
      <c r="F49" s="3">
        <v>121629</v>
      </c>
      <c r="G49" s="3">
        <v>1142224</v>
      </c>
      <c r="H49" s="3">
        <v>1957901</v>
      </c>
      <c r="I49" s="3">
        <v>92188</v>
      </c>
      <c r="J49" s="18">
        <v>29.393087796465295</v>
      </c>
      <c r="K49" s="17">
        <v>0.17916209848023754</v>
      </c>
      <c r="L49" s="15">
        <v>66.94949395292241</v>
      </c>
      <c r="M49" s="15">
        <v>7.7165433419276717</v>
      </c>
      <c r="N49" s="15">
        <v>27.376665075714847</v>
      </c>
      <c r="O49" s="2">
        <f t="shared" si="25"/>
        <v>0</v>
      </c>
      <c r="P49" s="2">
        <f t="shared" si="26"/>
        <v>17.149640359241488</v>
      </c>
      <c r="Q49" s="2">
        <f t="shared" si="27"/>
        <v>3.27041771844927</v>
      </c>
      <c r="R49" s="2">
        <f t="shared" si="8"/>
        <v>0</v>
      </c>
      <c r="S49" s="2">
        <f t="shared" si="9"/>
        <v>0</v>
      </c>
      <c r="T49" s="2">
        <f t="shared" si="10"/>
        <v>2085893.6072541829</v>
      </c>
      <c r="U49" s="2">
        <f t="shared" si="11"/>
        <v>6403154.1213695444</v>
      </c>
      <c r="V49" s="2">
        <f t="shared" si="12"/>
        <v>0</v>
      </c>
      <c r="W49" s="2">
        <f t="shared" si="28"/>
        <v>0</v>
      </c>
      <c r="X49" s="2">
        <f t="shared" si="29"/>
        <v>4.1003212399761013E-2</v>
      </c>
      <c r="Y49" s="2">
        <f t="shared" si="30"/>
        <v>0.11041885043235318</v>
      </c>
      <c r="Z49" s="20">
        <f t="shared" si="13"/>
        <v>0</v>
      </c>
      <c r="AA49" s="22">
        <f t="shared" si="31"/>
        <v>1302009294.595387</v>
      </c>
      <c r="AB49" s="22"/>
      <c r="AC49" s="39">
        <f t="shared" si="14"/>
        <v>1302009294.595387</v>
      </c>
      <c r="AD49" s="42">
        <f t="shared" si="35"/>
        <v>-7859313833.207943</v>
      </c>
      <c r="AF49" s="62"/>
      <c r="AG49" s="62"/>
      <c r="AH49" s="62"/>
    </row>
    <row r="50" spans="1:34" x14ac:dyDescent="0.25">
      <c r="A50" s="1" t="s">
        <v>83</v>
      </c>
      <c r="B50" t="s">
        <v>20</v>
      </c>
      <c r="C50" t="s">
        <v>84</v>
      </c>
      <c r="D50" s="22">
        <v>-5083291280.3534317</v>
      </c>
      <c r="E50" s="72">
        <v>45.60667616294468</v>
      </c>
      <c r="F50" s="3">
        <v>107741</v>
      </c>
      <c r="G50" s="3">
        <v>568498</v>
      </c>
      <c r="H50" s="3">
        <v>977927</v>
      </c>
      <c r="I50" s="3">
        <v>50013</v>
      </c>
      <c r="J50" s="18">
        <v>54.776840229828125</v>
      </c>
      <c r="K50" s="17">
        <v>1.2447673187801909</v>
      </c>
      <c r="L50" s="15">
        <v>22.678460381841635</v>
      </c>
      <c r="M50" s="15">
        <v>10.478676934851068</v>
      </c>
      <c r="N50" s="15">
        <v>29.174414652190428</v>
      </c>
      <c r="O50" s="2">
        <f t="shared" si="25"/>
        <v>0.88328401254828082</v>
      </c>
      <c r="P50" s="2">
        <f t="shared" si="26"/>
        <v>0</v>
      </c>
      <c r="Q50" s="2">
        <f t="shared" si="27"/>
        <v>0.50828412552587388</v>
      </c>
      <c r="R50" s="2">
        <f t="shared" si="8"/>
        <v>0</v>
      </c>
      <c r="S50" s="2">
        <f t="shared" si="9"/>
        <v>502145.19456567254</v>
      </c>
      <c r="T50" s="2">
        <f t="shared" si="10"/>
        <v>0</v>
      </c>
      <c r="U50" s="2">
        <f t="shared" si="11"/>
        <v>497064.77002314129</v>
      </c>
      <c r="V50" s="2">
        <f t="shared" si="12"/>
        <v>0</v>
      </c>
      <c r="W50" s="2">
        <f t="shared" si="28"/>
        <v>5.3220804782750909E-2</v>
      </c>
      <c r="X50" s="2">
        <f t="shared" si="29"/>
        <v>0</v>
      </c>
      <c r="Y50" s="2">
        <f t="shared" si="30"/>
        <v>8.571606969947191E-3</v>
      </c>
      <c r="Z50" s="20">
        <f t="shared" si="13"/>
        <v>0</v>
      </c>
      <c r="AA50" s="22">
        <f t="shared" si="31"/>
        <v>1050666675.4731872</v>
      </c>
      <c r="AB50" s="22"/>
      <c r="AC50" s="39">
        <f t="shared" si="14"/>
        <v>1050666675.4731872</v>
      </c>
      <c r="AD50" s="42">
        <f t="shared" si="35"/>
        <v>-4032624604.8802443</v>
      </c>
      <c r="AF50" s="62"/>
      <c r="AG50" s="62"/>
      <c r="AH50" s="62"/>
    </row>
    <row r="51" spans="1:34" x14ac:dyDescent="0.25">
      <c r="A51" s="1" t="s">
        <v>85</v>
      </c>
      <c r="B51" t="s">
        <v>20</v>
      </c>
      <c r="C51" t="s">
        <v>135</v>
      </c>
      <c r="D51" s="22">
        <v>-1778758754.3773675</v>
      </c>
      <c r="E51" s="72">
        <v>61.743008324109205</v>
      </c>
      <c r="F51" s="3">
        <v>15832</v>
      </c>
      <c r="G51" s="3">
        <v>188635</v>
      </c>
      <c r="H51" s="3">
        <v>312586</v>
      </c>
      <c r="I51" s="3">
        <v>9066</v>
      </c>
      <c r="J51" s="18">
        <v>20.929138798353947</v>
      </c>
      <c r="K51" s="17">
        <v>-0.17615291100928532</v>
      </c>
      <c r="L51" s="15">
        <v>50.176856998484084</v>
      </c>
      <c r="M51" s="15">
        <v>7.9693942799728745</v>
      </c>
      <c r="N51" s="15">
        <v>20.26251930288992</v>
      </c>
      <c r="O51" s="2">
        <f t="shared" si="25"/>
        <v>0</v>
      </c>
      <c r="P51" s="2">
        <f t="shared" si="26"/>
        <v>0.37700340480316186</v>
      </c>
      <c r="Q51" s="2">
        <f t="shared" si="27"/>
        <v>3.0175667804040671</v>
      </c>
      <c r="R51" s="2">
        <f t="shared" si="8"/>
        <v>0</v>
      </c>
      <c r="S51" s="2">
        <f t="shared" si="9"/>
        <v>0</v>
      </c>
      <c r="T51" s="2">
        <f t="shared" si="10"/>
        <v>5968.7179048436583</v>
      </c>
      <c r="U51" s="2">
        <f t="shared" si="11"/>
        <v>943249.1296193857</v>
      </c>
      <c r="V51" s="2">
        <f t="shared" si="12"/>
        <v>0</v>
      </c>
      <c r="W51" s="2">
        <f t="shared" si="28"/>
        <v>0</v>
      </c>
      <c r="X51" s="2">
        <f t="shared" si="29"/>
        <v>1.1732938207175682E-4</v>
      </c>
      <c r="Y51" s="2">
        <f t="shared" si="30"/>
        <v>1.6265809410443102E-2</v>
      </c>
      <c r="Z51" s="20">
        <f t="shared" si="13"/>
        <v>0</v>
      </c>
      <c r="AA51" s="22">
        <f t="shared" si="31"/>
        <v>79397864.08773987</v>
      </c>
      <c r="AB51" s="22"/>
      <c r="AC51" s="39">
        <f t="shared" si="14"/>
        <v>79397864.08773987</v>
      </c>
      <c r="AD51" s="42">
        <f t="shared" si="35"/>
        <v>-1699360890.2896276</v>
      </c>
      <c r="AF51" s="62"/>
      <c r="AG51" s="62"/>
      <c r="AH51" s="62"/>
    </row>
    <row r="52" spans="1:34" x14ac:dyDescent="0.25">
      <c r="A52" s="1" t="s">
        <v>86</v>
      </c>
      <c r="B52" t="s">
        <v>20</v>
      </c>
      <c r="C52" t="s">
        <v>87</v>
      </c>
      <c r="D52" s="22">
        <v>-3145314742.5320163</v>
      </c>
      <c r="E52" s="72">
        <v>67.708578848354207</v>
      </c>
      <c r="F52" s="3">
        <v>117260</v>
      </c>
      <c r="G52" s="3">
        <v>1186646</v>
      </c>
      <c r="H52" s="3">
        <v>1866824</v>
      </c>
      <c r="I52" s="3">
        <v>84510</v>
      </c>
      <c r="J52" s="18">
        <v>29.078500935507801</v>
      </c>
      <c r="K52" s="17">
        <v>0.16595580039038216</v>
      </c>
      <c r="L52" s="15">
        <v>77.250554323725055</v>
      </c>
      <c r="M52" s="15">
        <v>11.36117781586516</v>
      </c>
      <c r="N52" s="15">
        <v>33.985327180215357</v>
      </c>
      <c r="O52" s="2">
        <f t="shared" si="25"/>
        <v>0</v>
      </c>
      <c r="P52" s="2">
        <f t="shared" si="26"/>
        <v>27.450700730044133</v>
      </c>
      <c r="Q52" s="2">
        <f t="shared" si="27"/>
        <v>0</v>
      </c>
      <c r="R52" s="2">
        <f t="shared" si="8"/>
        <v>0</v>
      </c>
      <c r="S52" s="2">
        <f t="shared" si="9"/>
        <v>0</v>
      </c>
      <c r="T52" s="2">
        <f t="shared" si="10"/>
        <v>3218869.1676049749</v>
      </c>
      <c r="U52" s="2">
        <f t="shared" si="11"/>
        <v>0</v>
      </c>
      <c r="V52" s="2">
        <f t="shared" si="12"/>
        <v>0</v>
      </c>
      <c r="W52" s="2">
        <f t="shared" si="28"/>
        <v>0</v>
      </c>
      <c r="X52" s="2">
        <f t="shared" si="29"/>
        <v>6.3274548475216366E-2</v>
      </c>
      <c r="Y52" s="2">
        <f t="shared" si="30"/>
        <v>0</v>
      </c>
      <c r="Z52" s="20">
        <f t="shared" si="13"/>
        <v>0</v>
      </c>
      <c r="AA52" s="22">
        <f t="shared" si="31"/>
        <v>1200794955.0526805</v>
      </c>
      <c r="AB52" s="22"/>
      <c r="AC52" s="39">
        <f t="shared" si="14"/>
        <v>1200794955.0526805</v>
      </c>
      <c r="AD52" s="42">
        <f t="shared" si="35"/>
        <v>-1944519787.4793358</v>
      </c>
      <c r="AF52" s="62"/>
      <c r="AG52" s="62"/>
      <c r="AH52" s="62"/>
    </row>
    <row r="53" spans="1:34" x14ac:dyDescent="0.25">
      <c r="A53" s="1" t="s">
        <v>88</v>
      </c>
      <c r="B53" t="s">
        <v>20</v>
      </c>
      <c r="C53" t="s">
        <v>89</v>
      </c>
      <c r="D53" s="22">
        <v>-8850940792.4315472</v>
      </c>
      <c r="E53" s="72">
        <v>55.030167943327463</v>
      </c>
      <c r="F53" s="3">
        <v>78576</v>
      </c>
      <c r="G53" s="3">
        <v>1103895</v>
      </c>
      <c r="H53" s="3">
        <v>1875335</v>
      </c>
      <c r="I53" s="3">
        <v>63735</v>
      </c>
      <c r="J53" s="18">
        <v>17.909859066222864</v>
      </c>
      <c r="K53" s="17">
        <v>-0.30290171430583918</v>
      </c>
      <c r="L53" s="15">
        <v>0</v>
      </c>
      <c r="M53" s="15">
        <v>8.9630384549977826</v>
      </c>
      <c r="N53" s="15">
        <v>7.3193692633560836</v>
      </c>
      <c r="O53" s="2">
        <f t="shared" si="25"/>
        <v>0</v>
      </c>
      <c r="P53" s="2">
        <f t="shared" si="26"/>
        <v>0</v>
      </c>
      <c r="Q53" s="2">
        <f t="shared" si="27"/>
        <v>2.023922605379159</v>
      </c>
      <c r="R53" s="2">
        <f t="shared" si="8"/>
        <v>0</v>
      </c>
      <c r="S53" s="2">
        <f t="shared" si="9"/>
        <v>0</v>
      </c>
      <c r="T53" s="2">
        <f t="shared" si="10"/>
        <v>0</v>
      </c>
      <c r="U53" s="2">
        <f t="shared" si="11"/>
        <v>3795532.899158725</v>
      </c>
      <c r="V53" s="2">
        <f t="shared" si="12"/>
        <v>0</v>
      </c>
      <c r="W53" s="2">
        <f t="shared" si="28"/>
        <v>0</v>
      </c>
      <c r="X53" s="2">
        <f t="shared" si="29"/>
        <v>0</v>
      </c>
      <c r="Y53" s="2">
        <f t="shared" si="30"/>
        <v>6.5451865058910041E-2</v>
      </c>
      <c r="Z53" s="20">
        <f t="shared" si="13"/>
        <v>0</v>
      </c>
      <c r="AA53" s="22">
        <f t="shared" si="31"/>
        <v>310528764.15353686</v>
      </c>
      <c r="AB53" s="22"/>
      <c r="AC53" s="39">
        <f t="shared" si="14"/>
        <v>310528764.15353686</v>
      </c>
      <c r="AD53" s="42">
        <f t="shared" si="35"/>
        <v>-8540412028.2780104</v>
      </c>
      <c r="AF53" s="62"/>
      <c r="AG53" s="62"/>
      <c r="AH53" s="62"/>
    </row>
    <row r="54" spans="1:34" ht="15.75" thickBot="1" x14ac:dyDescent="0.3">
      <c r="A54" s="1" t="s">
        <v>90</v>
      </c>
      <c r="B54" t="s">
        <v>20</v>
      </c>
      <c r="C54" t="s">
        <v>91</v>
      </c>
      <c r="D54" s="43">
        <v>-2733301488.8683319</v>
      </c>
      <c r="E54" s="72">
        <v>58.808367115389125</v>
      </c>
      <c r="F54" s="3">
        <v>80610</v>
      </c>
      <c r="G54" s="3">
        <v>798361</v>
      </c>
      <c r="H54" s="3">
        <v>1322941</v>
      </c>
      <c r="I54" s="3">
        <v>63991</v>
      </c>
      <c r="J54" s="18">
        <v>31.657147744753871</v>
      </c>
      <c r="K54" s="17">
        <v>0.27420691528980368</v>
      </c>
      <c r="L54" s="76">
        <v>37.413472273911431</v>
      </c>
      <c r="M54" s="76">
        <v>16.187281117988366</v>
      </c>
      <c r="N54" s="76">
        <v>16.161647731712272</v>
      </c>
      <c r="O54" s="2">
        <f t="shared" si="25"/>
        <v>0</v>
      </c>
      <c r="P54" s="2">
        <f t="shared" si="26"/>
        <v>0</v>
      </c>
      <c r="Q54" s="2">
        <f t="shared" si="27"/>
        <v>0</v>
      </c>
      <c r="R54" s="2">
        <f t="shared" si="8"/>
        <v>0</v>
      </c>
      <c r="S54" s="2">
        <f t="shared" si="9"/>
        <v>0</v>
      </c>
      <c r="T54" s="2">
        <f t="shared" si="10"/>
        <v>0</v>
      </c>
      <c r="U54" s="2">
        <f t="shared" si="11"/>
        <v>0</v>
      </c>
      <c r="V54" s="2">
        <f t="shared" si="12"/>
        <v>0</v>
      </c>
      <c r="W54" s="2">
        <f t="shared" si="28"/>
        <v>0</v>
      </c>
      <c r="X54" s="2">
        <f t="shared" si="29"/>
        <v>0</v>
      </c>
      <c r="Y54" s="2">
        <f t="shared" si="30"/>
        <v>0</v>
      </c>
      <c r="Z54" s="2">
        <f>+V54/$V$55</f>
        <v>0</v>
      </c>
      <c r="AA54" s="43">
        <f t="shared" si="31"/>
        <v>0</v>
      </c>
      <c r="AB54" s="43"/>
      <c r="AC54" s="44">
        <f t="shared" si="14"/>
        <v>0</v>
      </c>
      <c r="AD54" s="45">
        <f t="shared" si="35"/>
        <v>-2733301488.8683319</v>
      </c>
      <c r="AF54" s="62"/>
      <c r="AG54" s="62"/>
      <c r="AH54" s="62"/>
    </row>
    <row r="55" spans="1:34" ht="15.75" thickBot="1" x14ac:dyDescent="0.3">
      <c r="A55" s="58" t="s">
        <v>114</v>
      </c>
      <c r="B55" s="46"/>
      <c r="C55" s="46"/>
      <c r="D55" s="56">
        <f>SUMIF(D8:D54,"&gt;0")</f>
        <v>118609593429.47865</v>
      </c>
      <c r="E55" s="74">
        <v>75.116705967262732</v>
      </c>
      <c r="F55" s="48">
        <f>SUM(F8:F54)</f>
        <v>3635089</v>
      </c>
      <c r="G55" s="48">
        <f>+SUM(G8:G54)</f>
        <v>28426914</v>
      </c>
      <c r="H55" s="48">
        <f>+SUM(H8:H54)</f>
        <v>43861082</v>
      </c>
      <c r="I55" s="48">
        <f>+SUM(I8:I54)</f>
        <v>2524338</v>
      </c>
      <c r="J55" s="49">
        <v>33.736156235654668</v>
      </c>
      <c r="K55" s="50">
        <v>0.36148330623191005</v>
      </c>
      <c r="L55" s="51">
        <v>49.799853593680922</v>
      </c>
      <c r="M55" s="52">
        <v>10.986961060376942</v>
      </c>
      <c r="N55" s="53">
        <v>38.580808116821125</v>
      </c>
      <c r="O55" s="54">
        <f t="shared" ref="O55:V55" si="36">+SUM(O8:O54)</f>
        <v>11.647379071527302</v>
      </c>
      <c r="P55" s="54">
        <f t="shared" si="36"/>
        <v>722.64298497463335</v>
      </c>
      <c r="Q55" s="54">
        <f t="shared" si="36"/>
        <v>78.190349788941433</v>
      </c>
      <c r="R55" s="54">
        <f t="shared" si="36"/>
        <v>257.70140599871178</v>
      </c>
      <c r="S55" s="54">
        <f t="shared" si="36"/>
        <v>9435129.6756117437</v>
      </c>
      <c r="T55" s="54">
        <f t="shared" si="36"/>
        <v>50871467.994208679</v>
      </c>
      <c r="U55" s="54">
        <f t="shared" si="36"/>
        <v>57989682.887455545</v>
      </c>
      <c r="V55" s="54">
        <f t="shared" si="36"/>
        <v>14968249.429830713</v>
      </c>
      <c r="W55" s="54">
        <f>SUM(W8:W54)</f>
        <v>1</v>
      </c>
      <c r="X55" s="54">
        <f t="shared" ref="X55:Z55" si="37">SUM(X8:X54)</f>
        <v>1</v>
      </c>
      <c r="Y55" s="54">
        <f t="shared" si="37"/>
        <v>1</v>
      </c>
      <c r="Z55" s="54">
        <f t="shared" si="37"/>
        <v>0.99999999999999978</v>
      </c>
      <c r="AA55" s="47">
        <f>+SUM(AA8:AA54)</f>
        <v>47443837371.791466</v>
      </c>
      <c r="AB55" s="47">
        <f>+SUM(AB8:AB54)</f>
        <v>71165756057.68718</v>
      </c>
      <c r="AC55" s="55">
        <f>SUM(AC8:AC54)</f>
        <v>118609593429.47867</v>
      </c>
      <c r="AD55" s="56">
        <f>SUM(AD8:AD54)</f>
        <v>8.58306884765625E-6</v>
      </c>
      <c r="AF55" s="62"/>
      <c r="AG55" s="62"/>
      <c r="AH55" s="62"/>
    </row>
    <row r="56" spans="1:34" s="25" customFormat="1" x14ac:dyDescent="0.25">
      <c r="D56" s="59"/>
      <c r="F56" s="60"/>
      <c r="G56" s="60"/>
      <c r="H56" s="60"/>
      <c r="I56" s="60"/>
      <c r="J56" s="60"/>
      <c r="K56" s="60"/>
      <c r="L56" s="61"/>
      <c r="M56" s="61"/>
      <c r="N56" s="61"/>
      <c r="O56" s="59"/>
      <c r="S56" s="62"/>
      <c r="X56" s="59"/>
      <c r="Y56" s="59"/>
      <c r="Z56" s="59"/>
      <c r="AA56" s="63"/>
      <c r="AB56" s="63"/>
      <c r="AC56" s="63"/>
      <c r="AF56" s="62"/>
      <c r="AG56" s="62"/>
      <c r="AH56" s="62"/>
    </row>
    <row r="57" spans="1:34" s="25" customFormat="1" x14ac:dyDescent="0.25">
      <c r="F57" s="60"/>
      <c r="G57" s="60"/>
      <c r="H57" s="60"/>
      <c r="I57" s="60"/>
      <c r="J57" s="60"/>
      <c r="K57" s="64"/>
      <c r="L57" s="61"/>
      <c r="M57" s="61"/>
      <c r="N57" s="61"/>
      <c r="O57" s="59"/>
      <c r="AA57" s="63"/>
      <c r="AB57" s="63"/>
      <c r="AC57" s="63"/>
      <c r="AF57" s="62"/>
      <c r="AG57" s="62"/>
      <c r="AH57" s="62"/>
    </row>
    <row r="58" spans="1:34" s="25" customFormat="1" x14ac:dyDescent="0.25"/>
    <row r="59" spans="1:34" s="25" customFormat="1" ht="16.5" thickBot="1" x14ac:dyDescent="0.3">
      <c r="A59" s="57" t="s">
        <v>92</v>
      </c>
      <c r="B59" s="57"/>
      <c r="C59" s="57"/>
      <c r="D59" s="57"/>
      <c r="E59" s="57"/>
      <c r="F59" s="57"/>
      <c r="G59" s="57"/>
      <c r="H59" s="57"/>
      <c r="I59" s="57"/>
      <c r="J59" s="19"/>
    </row>
    <row r="60" spans="1:34" ht="45.75" thickBot="1" x14ac:dyDescent="0.3">
      <c r="A60" s="4" t="s">
        <v>93</v>
      </c>
      <c r="B60" s="5" t="s">
        <v>94</v>
      </c>
      <c r="C60" s="5" t="s">
        <v>95</v>
      </c>
      <c r="D60" s="5" t="s">
        <v>96</v>
      </c>
      <c r="E60" s="5" t="s">
        <v>97</v>
      </c>
      <c r="F60" s="5" t="s">
        <v>98</v>
      </c>
      <c r="G60" s="4" t="s">
        <v>99</v>
      </c>
      <c r="H60" s="5" t="s">
        <v>100</v>
      </c>
      <c r="I60" s="65"/>
      <c r="J60" s="6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</row>
    <row r="61" spans="1:34" ht="15.75" thickBot="1" x14ac:dyDescent="0.3">
      <c r="A61" s="6">
        <v>0.4</v>
      </c>
      <c r="B61" s="7">
        <v>0.4</v>
      </c>
      <c r="C61" s="7">
        <v>0.1</v>
      </c>
      <c r="D61" s="7">
        <v>0.1</v>
      </c>
      <c r="E61" s="7">
        <v>0.4</v>
      </c>
      <c r="F61" s="7">
        <v>0.6</v>
      </c>
      <c r="G61" s="8">
        <f>+E61*SUMIF($D$8:$D$54,"&gt;0")</f>
        <v>47443837371.791466</v>
      </c>
      <c r="H61" s="8">
        <f>+F61*SUMIF($D$8:$D$54,"&gt;0")</f>
        <v>71165756057.687195</v>
      </c>
      <c r="I61" s="66"/>
      <c r="J61" s="6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</row>
    <row r="62" spans="1:34" s="25" customFormat="1" x14ac:dyDescent="0.25">
      <c r="A62" s="67"/>
      <c r="B62" s="67"/>
      <c r="C62" s="67"/>
      <c r="D62" s="67"/>
      <c r="E62" s="67"/>
      <c r="F62" s="66"/>
    </row>
    <row r="63" spans="1:34" s="25" customFormat="1" ht="15.75" thickBot="1" x14ac:dyDescent="0.3"/>
    <row r="64" spans="1:34" ht="26.25" customHeight="1" thickBot="1" x14ac:dyDescent="0.3">
      <c r="A64" s="9" t="s">
        <v>101</v>
      </c>
      <c r="B64" s="77" t="s">
        <v>117</v>
      </c>
      <c r="C64" s="78"/>
      <c r="D64" s="6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</row>
    <row r="65" spans="1:30" ht="22.5" customHeight="1" thickBot="1" x14ac:dyDescent="0.3">
      <c r="A65" s="79" t="s">
        <v>111</v>
      </c>
      <c r="B65" s="10" t="s">
        <v>102</v>
      </c>
      <c r="C65" s="81">
        <f>+K55</f>
        <v>0.36148330623191005</v>
      </c>
      <c r="D65" s="83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</row>
    <row r="66" spans="1:30" ht="15.75" thickBot="1" x14ac:dyDescent="0.3">
      <c r="A66" s="80"/>
      <c r="B66" s="10" t="s">
        <v>103</v>
      </c>
      <c r="C66" s="82"/>
      <c r="D66" s="83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</row>
    <row r="67" spans="1:30" ht="150.75" thickBot="1" x14ac:dyDescent="0.3">
      <c r="A67" s="11" t="s">
        <v>104</v>
      </c>
      <c r="B67" s="10" t="s">
        <v>105</v>
      </c>
      <c r="C67" s="16">
        <f>L55</f>
        <v>49.799853593680922</v>
      </c>
      <c r="D67" s="6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</row>
    <row r="68" spans="1:30" ht="105.75" thickBot="1" x14ac:dyDescent="0.3">
      <c r="A68" s="11" t="s">
        <v>106</v>
      </c>
      <c r="B68" s="10"/>
      <c r="C68" s="12">
        <f>M55</f>
        <v>10.986961060376942</v>
      </c>
      <c r="D68" s="6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</row>
    <row r="69" spans="1:30" ht="75.75" thickBot="1" x14ac:dyDescent="0.3">
      <c r="A69" s="11" t="s">
        <v>137</v>
      </c>
      <c r="B69" s="10"/>
      <c r="C69" s="12">
        <f>N55</f>
        <v>38.580808116821125</v>
      </c>
      <c r="D69" s="69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</row>
    <row r="70" spans="1:30" s="25" customFormat="1" x14ac:dyDescent="0.25"/>
    <row r="71" spans="1:30" s="25" customFormat="1" x14ac:dyDescent="0.25"/>
    <row r="72" spans="1:30" s="25" customFormat="1" ht="15.75" thickBot="1" x14ac:dyDescent="0.3">
      <c r="A72" s="71" t="s">
        <v>107</v>
      </c>
      <c r="B72" s="70"/>
      <c r="C72" s="70"/>
      <c r="D72" s="70"/>
      <c r="E72" s="70"/>
      <c r="F72" s="70"/>
    </row>
    <row r="73" spans="1:30" ht="45.75" customHeight="1" thickBot="1" x14ac:dyDescent="0.3">
      <c r="A73" s="4" t="s">
        <v>93</v>
      </c>
      <c r="B73" s="5" t="s">
        <v>94</v>
      </c>
      <c r="C73" s="5" t="s">
        <v>95</v>
      </c>
      <c r="D73" s="5" t="s">
        <v>137</v>
      </c>
      <c r="E73" s="5" t="s">
        <v>97</v>
      </c>
      <c r="F73" s="5" t="s">
        <v>109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</row>
    <row r="74" spans="1:30" ht="15.75" thickBot="1" x14ac:dyDescent="0.3">
      <c r="A74" s="13">
        <v>0.4</v>
      </c>
      <c r="B74" s="14">
        <v>0.4</v>
      </c>
      <c r="C74" s="14">
        <v>0.1</v>
      </c>
      <c r="D74" s="14">
        <v>0.1</v>
      </c>
      <c r="E74" s="14">
        <v>0.4</v>
      </c>
      <c r="F74" s="14">
        <v>0.6</v>
      </c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</row>
    <row r="75" spans="1:30" s="25" customFormat="1" x14ac:dyDescent="0.25"/>
    <row r="76" spans="1:30" s="25" customFormat="1" x14ac:dyDescent="0.25"/>
    <row r="77" spans="1:30" s="25" customFormat="1" x14ac:dyDescent="0.25"/>
    <row r="78" spans="1:30" s="25" customFormat="1" x14ac:dyDescent="0.25"/>
    <row r="79" spans="1:30" s="25" customFormat="1" x14ac:dyDescent="0.25"/>
    <row r="80" spans="1:30" s="25" customFormat="1" x14ac:dyDescent="0.25"/>
    <row r="81" s="25" customFormat="1" x14ac:dyDescent="0.25"/>
    <row r="82" s="25" customFormat="1" x14ac:dyDescent="0.25"/>
    <row r="83" s="25" customFormat="1" x14ac:dyDescent="0.25"/>
    <row r="84" s="25" customFormat="1" x14ac:dyDescent="0.25"/>
    <row r="85" s="25" customFormat="1" x14ac:dyDescent="0.25"/>
    <row r="86" s="25" customFormat="1" x14ac:dyDescent="0.25"/>
    <row r="87" s="25" customFormat="1" x14ac:dyDescent="0.25"/>
    <row r="88" s="25" customFormat="1" x14ac:dyDescent="0.25"/>
    <row r="89" s="25" customFormat="1" x14ac:dyDescent="0.25"/>
    <row r="90" s="25" customFormat="1" x14ac:dyDescent="0.25"/>
    <row r="91" s="25" customFormat="1" x14ac:dyDescent="0.25"/>
    <row r="92" s="25" customFormat="1" x14ac:dyDescent="0.25"/>
    <row r="93" s="25" customFormat="1" x14ac:dyDescent="0.25"/>
    <row r="94" s="25" customFormat="1" x14ac:dyDescent="0.25"/>
    <row r="95" s="25" customFormat="1" x14ac:dyDescent="0.25"/>
    <row r="96" s="25" customFormat="1" x14ac:dyDescent="0.25"/>
    <row r="97" s="25" customFormat="1" x14ac:dyDescent="0.25"/>
    <row r="98" s="25" customFormat="1" x14ac:dyDescent="0.25"/>
    <row r="99" s="25" customFormat="1" x14ac:dyDescent="0.25"/>
    <row r="100" s="25" customFormat="1" x14ac:dyDescent="0.25"/>
    <row r="101" s="25" customFormat="1" x14ac:dyDescent="0.25"/>
    <row r="102" s="25" customFormat="1" x14ac:dyDescent="0.25"/>
    <row r="103" s="25" customFormat="1" x14ac:dyDescent="0.25"/>
    <row r="104" s="25" customFormat="1" x14ac:dyDescent="0.25"/>
    <row r="105" s="25" customFormat="1" x14ac:dyDescent="0.25"/>
    <row r="106" s="25" customFormat="1" x14ac:dyDescent="0.25"/>
    <row r="107" s="25" customFormat="1" x14ac:dyDescent="0.25"/>
    <row r="108" s="25" customFormat="1" x14ac:dyDescent="0.25"/>
    <row r="109" s="25" customFormat="1" x14ac:dyDescent="0.25"/>
    <row r="110" s="25" customFormat="1" x14ac:dyDescent="0.25"/>
    <row r="111" s="25" customFormat="1" x14ac:dyDescent="0.25"/>
    <row r="112" s="25" customFormat="1" x14ac:dyDescent="0.25"/>
    <row r="113" s="25" customFormat="1" x14ac:dyDescent="0.25"/>
    <row r="114" s="25" customFormat="1" x14ac:dyDescent="0.25"/>
    <row r="115" s="25" customFormat="1" x14ac:dyDescent="0.25"/>
    <row r="116" s="25" customFormat="1" x14ac:dyDescent="0.25"/>
    <row r="117" s="25" customFormat="1" x14ac:dyDescent="0.25"/>
    <row r="118" s="25" customFormat="1" x14ac:dyDescent="0.25"/>
    <row r="119" s="25" customFormat="1" x14ac:dyDescent="0.25"/>
    <row r="120" s="25" customFormat="1" x14ac:dyDescent="0.25"/>
    <row r="121" s="25" customFormat="1" x14ac:dyDescent="0.25"/>
    <row r="122" s="25" customFormat="1" x14ac:dyDescent="0.25"/>
    <row r="123" s="25" customFormat="1" x14ac:dyDescent="0.25"/>
    <row r="124" s="25" customFormat="1" x14ac:dyDescent="0.25"/>
    <row r="125" s="25" customFormat="1" x14ac:dyDescent="0.25"/>
    <row r="126" s="25" customFormat="1" x14ac:dyDescent="0.25"/>
    <row r="127" s="25" customFormat="1" x14ac:dyDescent="0.25"/>
    <row r="128" s="25" customFormat="1" x14ac:dyDescent="0.25"/>
    <row r="129" s="25" customFormat="1" x14ac:dyDescent="0.25"/>
    <row r="130" s="25" customFormat="1" x14ac:dyDescent="0.25"/>
    <row r="131" s="25" customFormat="1" x14ac:dyDescent="0.25"/>
    <row r="132" s="25" customFormat="1" x14ac:dyDescent="0.25"/>
    <row r="133" s="25" customFormat="1" x14ac:dyDescent="0.25"/>
    <row r="134" s="25" customFormat="1" x14ac:dyDescent="0.25"/>
    <row r="135" s="25" customFormat="1" x14ac:dyDescent="0.25"/>
    <row r="136" s="25" customFormat="1" x14ac:dyDescent="0.25"/>
    <row r="137" s="25" customFormat="1" x14ac:dyDescent="0.25"/>
    <row r="138" s="25" customFormat="1" x14ac:dyDescent="0.25"/>
    <row r="139" s="25" customFormat="1" x14ac:dyDescent="0.25"/>
    <row r="140" s="25" customFormat="1" x14ac:dyDescent="0.25"/>
    <row r="141" s="25" customFormat="1" x14ac:dyDescent="0.25"/>
    <row r="142" s="25" customFormat="1" x14ac:dyDescent="0.25"/>
    <row r="143" s="25" customFormat="1" x14ac:dyDescent="0.25"/>
    <row r="144" s="25" customFormat="1" x14ac:dyDescent="0.25"/>
    <row r="145" s="25" customFormat="1" x14ac:dyDescent="0.25"/>
    <row r="146" s="25" customFormat="1" x14ac:dyDescent="0.25"/>
    <row r="147" s="25" customFormat="1" x14ac:dyDescent="0.25"/>
    <row r="148" s="25" customFormat="1" x14ac:dyDescent="0.25"/>
    <row r="149" s="25" customFormat="1" x14ac:dyDescent="0.25"/>
    <row r="150" s="25" customFormat="1" x14ac:dyDescent="0.25"/>
    <row r="151" s="25" customFormat="1" x14ac:dyDescent="0.25"/>
    <row r="152" s="25" customFormat="1" x14ac:dyDescent="0.25"/>
    <row r="153" s="25" customFormat="1" x14ac:dyDescent="0.25"/>
    <row r="154" s="25" customFormat="1" x14ac:dyDescent="0.25"/>
    <row r="155" s="25" customFormat="1" x14ac:dyDescent="0.25"/>
    <row r="156" s="25" customFormat="1" x14ac:dyDescent="0.25"/>
    <row r="157" s="25" customFormat="1" x14ac:dyDescent="0.25"/>
    <row r="158" s="25" customFormat="1" x14ac:dyDescent="0.25"/>
    <row r="159" s="25" customFormat="1" x14ac:dyDescent="0.25"/>
    <row r="160" s="25" customFormat="1" x14ac:dyDescent="0.25"/>
    <row r="161" s="25" customFormat="1" x14ac:dyDescent="0.25"/>
    <row r="162" s="25" customFormat="1" x14ac:dyDescent="0.25"/>
    <row r="163" s="25" customFormat="1" x14ac:dyDescent="0.25"/>
    <row r="164" s="25" customFormat="1" x14ac:dyDescent="0.25"/>
    <row r="165" s="25" customFormat="1" x14ac:dyDescent="0.25"/>
    <row r="166" s="25" customFormat="1" x14ac:dyDescent="0.25"/>
    <row r="167" s="25" customFormat="1" x14ac:dyDescent="0.25"/>
    <row r="168" s="25" customFormat="1" x14ac:dyDescent="0.25"/>
    <row r="169" s="25" customFormat="1" x14ac:dyDescent="0.25"/>
    <row r="170" s="25" customFormat="1" x14ac:dyDescent="0.25"/>
    <row r="171" s="25" customFormat="1" x14ac:dyDescent="0.25"/>
    <row r="172" s="25" customFormat="1" x14ac:dyDescent="0.25"/>
    <row r="173" s="25" customFormat="1" x14ac:dyDescent="0.25"/>
    <row r="174" s="25" customFormat="1" x14ac:dyDescent="0.25"/>
    <row r="175" s="25" customFormat="1" x14ac:dyDescent="0.25"/>
    <row r="176" s="25" customFormat="1" x14ac:dyDescent="0.25"/>
    <row r="177" s="25" customFormat="1" x14ac:dyDescent="0.25"/>
    <row r="178" s="25" customFormat="1" x14ac:dyDescent="0.25"/>
    <row r="179" s="25" customFormat="1" x14ac:dyDescent="0.25"/>
    <row r="180" s="25" customFormat="1" x14ac:dyDescent="0.25"/>
    <row r="181" s="25" customFormat="1" x14ac:dyDescent="0.25"/>
    <row r="182" s="25" customFormat="1" x14ac:dyDescent="0.25"/>
    <row r="183" s="25" customFormat="1" x14ac:dyDescent="0.25"/>
    <row r="184" s="25" customFormat="1" x14ac:dyDescent="0.25"/>
    <row r="185" s="25" customFormat="1" x14ac:dyDescent="0.25"/>
    <row r="186" s="25" customFormat="1" x14ac:dyDescent="0.25"/>
    <row r="187" s="25" customFormat="1" x14ac:dyDescent="0.25"/>
    <row r="188" s="25" customFormat="1" x14ac:dyDescent="0.25"/>
    <row r="189" s="25" customFormat="1" x14ac:dyDescent="0.25"/>
    <row r="190" s="25" customFormat="1" x14ac:dyDescent="0.25"/>
    <row r="191" s="25" customFormat="1" x14ac:dyDescent="0.25"/>
    <row r="192" s="25" customFormat="1" x14ac:dyDescent="0.25"/>
    <row r="193" s="25" customFormat="1" x14ac:dyDescent="0.25"/>
    <row r="194" s="25" customFormat="1" x14ac:dyDescent="0.25"/>
    <row r="195" s="25" customFormat="1" x14ac:dyDescent="0.25"/>
    <row r="196" s="25" customFormat="1" x14ac:dyDescent="0.25"/>
    <row r="197" s="25" customFormat="1" x14ac:dyDescent="0.25"/>
    <row r="198" s="25" customFormat="1" x14ac:dyDescent="0.25"/>
    <row r="199" s="25" customFormat="1" x14ac:dyDescent="0.25"/>
    <row r="200" s="25" customFormat="1" x14ac:dyDescent="0.25"/>
    <row r="201" s="25" customFormat="1" x14ac:dyDescent="0.25"/>
    <row r="202" s="25" customFormat="1" x14ac:dyDescent="0.25"/>
    <row r="203" s="25" customFormat="1" x14ac:dyDescent="0.25"/>
    <row r="204" s="25" customFormat="1" x14ac:dyDescent="0.25"/>
    <row r="205" s="25" customFormat="1" x14ac:dyDescent="0.25"/>
    <row r="206" s="25" customFormat="1" x14ac:dyDescent="0.25"/>
    <row r="207" s="25" customFormat="1" x14ac:dyDescent="0.25"/>
    <row r="208" s="25" customFormat="1" x14ac:dyDescent="0.25"/>
    <row r="209" s="25" customFormat="1" x14ac:dyDescent="0.25"/>
    <row r="210" s="25" customFormat="1" x14ac:dyDescent="0.25"/>
    <row r="211" s="25" customFormat="1" x14ac:dyDescent="0.25"/>
    <row r="212" s="25" customFormat="1" x14ac:dyDescent="0.25"/>
    <row r="213" s="25" customFormat="1" x14ac:dyDescent="0.25"/>
    <row r="214" s="25" customFormat="1" x14ac:dyDescent="0.25"/>
    <row r="215" s="25" customFormat="1" x14ac:dyDescent="0.25"/>
    <row r="216" s="25" customFormat="1" x14ac:dyDescent="0.25"/>
    <row r="217" s="25" customFormat="1" x14ac:dyDescent="0.25"/>
    <row r="218" s="25" customFormat="1" x14ac:dyDescent="0.25"/>
    <row r="219" s="25" customFormat="1" x14ac:dyDescent="0.25"/>
    <row r="220" s="25" customFormat="1" x14ac:dyDescent="0.25"/>
    <row r="221" s="25" customFormat="1" x14ac:dyDescent="0.25"/>
    <row r="222" s="25" customFormat="1" x14ac:dyDescent="0.25"/>
    <row r="223" s="25" customFormat="1" x14ac:dyDescent="0.25"/>
    <row r="224" s="25" customFormat="1" x14ac:dyDescent="0.25"/>
    <row r="225" s="25" customFormat="1" x14ac:dyDescent="0.25"/>
    <row r="226" s="25" customFormat="1" x14ac:dyDescent="0.25"/>
    <row r="227" s="25" customFormat="1" x14ac:dyDescent="0.25"/>
    <row r="228" s="25" customFormat="1" x14ac:dyDescent="0.25"/>
    <row r="229" s="25" customFormat="1" x14ac:dyDescent="0.25"/>
    <row r="230" s="25" customFormat="1" x14ac:dyDescent="0.25"/>
    <row r="231" s="25" customFormat="1" x14ac:dyDescent="0.25"/>
    <row r="232" s="25" customFormat="1" x14ac:dyDescent="0.25"/>
    <row r="233" s="25" customFormat="1" x14ac:dyDescent="0.25"/>
    <row r="234" s="25" customFormat="1" x14ac:dyDescent="0.25"/>
    <row r="235" s="25" customFormat="1" x14ac:dyDescent="0.25"/>
    <row r="236" s="25" customFormat="1" x14ac:dyDescent="0.25"/>
    <row r="237" s="25" customFormat="1" x14ac:dyDescent="0.25"/>
    <row r="238" s="25" customFormat="1" x14ac:dyDescent="0.25"/>
    <row r="239" s="25" customFormat="1" x14ac:dyDescent="0.25"/>
    <row r="240" s="25" customFormat="1" x14ac:dyDescent="0.25"/>
    <row r="241" spans="10:30" s="25" customFormat="1" x14ac:dyDescent="0.25"/>
    <row r="242" spans="10:30" s="25" customFormat="1" x14ac:dyDescent="0.25"/>
    <row r="243" spans="10:30" x14ac:dyDescent="0.25"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</row>
    <row r="244" spans="10:30" x14ac:dyDescent="0.25"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</row>
    <row r="245" spans="10:30" x14ac:dyDescent="0.25"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</row>
    <row r="246" spans="10:30" x14ac:dyDescent="0.25"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</row>
    <row r="247" spans="10:30" x14ac:dyDescent="0.25"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</row>
    <row r="248" spans="10:30" x14ac:dyDescent="0.25"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</row>
    <row r="249" spans="10:30" x14ac:dyDescent="0.25"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</row>
    <row r="250" spans="10:30" x14ac:dyDescent="0.25"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</row>
    <row r="251" spans="10:30" x14ac:dyDescent="0.25"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</row>
    <row r="252" spans="10:30" x14ac:dyDescent="0.25"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</row>
    <row r="253" spans="10:30" x14ac:dyDescent="0.25"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</row>
    <row r="254" spans="10:30" x14ac:dyDescent="0.25"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</row>
    <row r="255" spans="10:30" x14ac:dyDescent="0.25"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</row>
    <row r="256" spans="10:30" x14ac:dyDescent="0.25"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</row>
    <row r="257" spans="10:30" x14ac:dyDescent="0.25"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</row>
    <row r="258" spans="10:30" x14ac:dyDescent="0.25"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</row>
    <row r="259" spans="10:30" x14ac:dyDescent="0.25"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</row>
    <row r="260" spans="10:30" x14ac:dyDescent="0.25"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</row>
    <row r="261" spans="10:30" x14ac:dyDescent="0.25"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</row>
    <row r="262" spans="10:30" x14ac:dyDescent="0.25"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</row>
    <row r="263" spans="10:30" x14ac:dyDescent="0.25"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</row>
    <row r="264" spans="10:30" x14ac:dyDescent="0.25"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</row>
    <row r="265" spans="10:30" x14ac:dyDescent="0.25"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</row>
    <row r="266" spans="10:30" x14ac:dyDescent="0.25"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</row>
    <row r="267" spans="10:30" x14ac:dyDescent="0.25"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</row>
    <row r="268" spans="10:30" x14ac:dyDescent="0.25"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</row>
    <row r="269" spans="10:30" x14ac:dyDescent="0.25"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</row>
    <row r="270" spans="10:30" x14ac:dyDescent="0.25"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</row>
    <row r="271" spans="10:30" x14ac:dyDescent="0.25"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</row>
    <row r="272" spans="10:30" x14ac:dyDescent="0.25"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</row>
    <row r="273" spans="10:30" x14ac:dyDescent="0.25"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</row>
    <row r="274" spans="10:30" x14ac:dyDescent="0.25"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</row>
    <row r="275" spans="10:30" x14ac:dyDescent="0.25"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</row>
    <row r="276" spans="10:30" x14ac:dyDescent="0.25"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</row>
    <row r="277" spans="10:30" x14ac:dyDescent="0.25"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</row>
    <row r="278" spans="10:30" x14ac:dyDescent="0.25"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</row>
    <row r="279" spans="10:30" x14ac:dyDescent="0.25"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</row>
    <row r="280" spans="10:30" x14ac:dyDescent="0.25"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</row>
    <row r="281" spans="10:30" x14ac:dyDescent="0.25"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</row>
    <row r="282" spans="10:30" x14ac:dyDescent="0.25"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</row>
    <row r="283" spans="10:30" x14ac:dyDescent="0.25"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</row>
    <row r="284" spans="10:30" x14ac:dyDescent="0.25"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</row>
    <row r="285" spans="10:30" x14ac:dyDescent="0.25"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</row>
    <row r="286" spans="10:30" x14ac:dyDescent="0.25"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</row>
    <row r="287" spans="10:30" x14ac:dyDescent="0.25"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</row>
    <row r="288" spans="10:30" x14ac:dyDescent="0.25"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</row>
    <row r="289" spans="10:30" x14ac:dyDescent="0.25"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</row>
    <row r="290" spans="10:30" x14ac:dyDescent="0.25"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</row>
    <row r="291" spans="10:30" x14ac:dyDescent="0.25"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</row>
    <row r="292" spans="10:30" x14ac:dyDescent="0.25"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</row>
    <row r="293" spans="10:30" x14ac:dyDescent="0.25"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</row>
    <row r="294" spans="10:30" x14ac:dyDescent="0.25"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</row>
    <row r="295" spans="10:30" x14ac:dyDescent="0.25"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</row>
    <row r="296" spans="10:30" x14ac:dyDescent="0.25"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</row>
    <row r="297" spans="10:30" x14ac:dyDescent="0.25"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</row>
    <row r="298" spans="10:30" x14ac:dyDescent="0.25"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</row>
    <row r="299" spans="10:30" x14ac:dyDescent="0.25"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</row>
    <row r="300" spans="10:30" x14ac:dyDescent="0.25"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</row>
    <row r="301" spans="10:30" x14ac:dyDescent="0.25"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</row>
    <row r="302" spans="10:30" x14ac:dyDescent="0.25"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</row>
    <row r="303" spans="10:30" x14ac:dyDescent="0.25"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</row>
    <row r="304" spans="10:30" x14ac:dyDescent="0.25"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</row>
    <row r="305" spans="10:30" x14ac:dyDescent="0.25"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</row>
    <row r="306" spans="10:30" x14ac:dyDescent="0.25"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</row>
    <row r="307" spans="10:30" x14ac:dyDescent="0.25"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</row>
    <row r="308" spans="10:30" x14ac:dyDescent="0.25"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</row>
    <row r="309" spans="10:30" x14ac:dyDescent="0.25"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</row>
    <row r="310" spans="10:30" x14ac:dyDescent="0.25"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</row>
    <row r="311" spans="10:30" x14ac:dyDescent="0.25"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</row>
    <row r="312" spans="10:30" x14ac:dyDescent="0.25"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</row>
    <row r="313" spans="10:30" x14ac:dyDescent="0.25"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</row>
    <row r="314" spans="10:30" x14ac:dyDescent="0.25"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</row>
    <row r="315" spans="10:30" x14ac:dyDescent="0.25"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</row>
    <row r="316" spans="10:30" x14ac:dyDescent="0.25"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</row>
    <row r="317" spans="10:30" x14ac:dyDescent="0.25"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</row>
    <row r="318" spans="10:30" x14ac:dyDescent="0.25"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</row>
    <row r="319" spans="10:30" x14ac:dyDescent="0.25"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</row>
    <row r="320" spans="10:30" x14ac:dyDescent="0.25"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</row>
    <row r="321" spans="10:30" x14ac:dyDescent="0.25"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</row>
    <row r="322" spans="10:30" x14ac:dyDescent="0.25"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</row>
    <row r="323" spans="10:30" x14ac:dyDescent="0.25"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</row>
    <row r="324" spans="10:30" x14ac:dyDescent="0.25"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</row>
    <row r="325" spans="10:30" x14ac:dyDescent="0.25"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</row>
    <row r="326" spans="10:30" x14ac:dyDescent="0.25"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</row>
    <row r="327" spans="10:30" x14ac:dyDescent="0.25"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</row>
    <row r="328" spans="10:30" x14ac:dyDescent="0.25"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</row>
    <row r="329" spans="10:30" x14ac:dyDescent="0.25"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</row>
    <row r="330" spans="10:30" x14ac:dyDescent="0.25"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</row>
    <row r="331" spans="10:30" x14ac:dyDescent="0.25"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</row>
    <row r="332" spans="10:30" x14ac:dyDescent="0.25"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</row>
    <row r="333" spans="10:30" x14ac:dyDescent="0.25"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</row>
    <row r="334" spans="10:30" x14ac:dyDescent="0.25"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</row>
    <row r="335" spans="10:30" x14ac:dyDescent="0.25"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</row>
    <row r="336" spans="10:30" x14ac:dyDescent="0.25"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</row>
    <row r="337" spans="10:30" x14ac:dyDescent="0.25"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</row>
    <row r="338" spans="10:30" x14ac:dyDescent="0.25"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</row>
    <row r="339" spans="10:30" x14ac:dyDescent="0.25"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</row>
    <row r="340" spans="10:30" x14ac:dyDescent="0.25"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</row>
    <row r="341" spans="10:30" x14ac:dyDescent="0.25"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</row>
    <row r="342" spans="10:30" x14ac:dyDescent="0.25"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</row>
    <row r="343" spans="10:30" x14ac:dyDescent="0.25"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</row>
    <row r="344" spans="10:30" x14ac:dyDescent="0.25"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</row>
    <row r="345" spans="10:30" x14ac:dyDescent="0.25"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</row>
    <row r="346" spans="10:30" x14ac:dyDescent="0.25"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</row>
    <row r="347" spans="10:30" x14ac:dyDescent="0.25"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</row>
    <row r="348" spans="10:30" x14ac:dyDescent="0.25"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</row>
    <row r="349" spans="10:30" x14ac:dyDescent="0.25"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</row>
    <row r="350" spans="10:30" x14ac:dyDescent="0.25"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</row>
    <row r="351" spans="10:30" x14ac:dyDescent="0.25"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</row>
    <row r="352" spans="10:30" x14ac:dyDescent="0.25"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</row>
    <row r="353" spans="10:30" x14ac:dyDescent="0.25"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</row>
    <row r="354" spans="10:30" x14ac:dyDescent="0.25"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</row>
    <row r="355" spans="10:30" x14ac:dyDescent="0.25"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</row>
    <row r="356" spans="10:30" x14ac:dyDescent="0.25"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</row>
    <row r="357" spans="10:30" x14ac:dyDescent="0.25"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</row>
    <row r="358" spans="10:30" x14ac:dyDescent="0.25"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</row>
    <row r="359" spans="10:30" x14ac:dyDescent="0.25"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</row>
    <row r="360" spans="10:30" x14ac:dyDescent="0.25"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</row>
    <row r="361" spans="10:30" x14ac:dyDescent="0.25"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</row>
    <row r="362" spans="10:30" x14ac:dyDescent="0.25"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</row>
    <row r="363" spans="10:30" x14ac:dyDescent="0.25"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</row>
    <row r="364" spans="10:30" x14ac:dyDescent="0.25"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</row>
    <row r="365" spans="10:30" x14ac:dyDescent="0.25"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</row>
    <row r="366" spans="10:30" x14ac:dyDescent="0.25"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</row>
    <row r="367" spans="10:30" x14ac:dyDescent="0.25"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</row>
    <row r="368" spans="10:30" x14ac:dyDescent="0.25"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</row>
    <row r="369" spans="10:30" x14ac:dyDescent="0.25"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</row>
    <row r="370" spans="10:30" x14ac:dyDescent="0.25"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</row>
    <row r="371" spans="10:30" x14ac:dyDescent="0.25"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</row>
    <row r="372" spans="10:30" x14ac:dyDescent="0.25"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</row>
    <row r="373" spans="10:30" x14ac:dyDescent="0.25"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</row>
    <row r="374" spans="10:30" x14ac:dyDescent="0.25"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</row>
    <row r="375" spans="10:30" x14ac:dyDescent="0.25"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</row>
    <row r="376" spans="10:30" x14ac:dyDescent="0.25"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</row>
    <row r="377" spans="10:30" x14ac:dyDescent="0.25"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</row>
    <row r="378" spans="10:30" x14ac:dyDescent="0.25"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</row>
    <row r="379" spans="10:30" x14ac:dyDescent="0.25"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</row>
    <row r="380" spans="10:30" x14ac:dyDescent="0.25"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</row>
    <row r="381" spans="10:30" x14ac:dyDescent="0.25"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</row>
    <row r="382" spans="10:30" x14ac:dyDescent="0.25"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</row>
    <row r="383" spans="10:30" x14ac:dyDescent="0.25"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</row>
    <row r="384" spans="10:30" x14ac:dyDescent="0.25"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</row>
    <row r="385" spans="10:30" x14ac:dyDescent="0.25"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</row>
    <row r="386" spans="10:30" x14ac:dyDescent="0.25"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</row>
    <row r="387" spans="10:30" x14ac:dyDescent="0.25"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</row>
    <row r="388" spans="10:30" x14ac:dyDescent="0.25"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</row>
    <row r="389" spans="10:30" x14ac:dyDescent="0.25"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0:30" x14ac:dyDescent="0.25"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</row>
    <row r="391" spans="10:30" x14ac:dyDescent="0.25"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0:30" x14ac:dyDescent="0.25"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0:30" x14ac:dyDescent="0.25"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0:30" x14ac:dyDescent="0.25"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0:30" x14ac:dyDescent="0.25"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0:30" x14ac:dyDescent="0.25"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0:30" x14ac:dyDescent="0.25"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0:30" x14ac:dyDescent="0.25"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0:30" x14ac:dyDescent="0.25"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0:30" x14ac:dyDescent="0.25"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0:30" x14ac:dyDescent="0.25"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0:30" x14ac:dyDescent="0.25"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0:30" x14ac:dyDescent="0.25"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0:30" x14ac:dyDescent="0.25"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0:30" x14ac:dyDescent="0.25"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0:30" x14ac:dyDescent="0.25"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0:30" x14ac:dyDescent="0.25"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0:30" x14ac:dyDescent="0.25"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0:30" x14ac:dyDescent="0.25"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0:30" x14ac:dyDescent="0.25"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0:30" x14ac:dyDescent="0.25"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0:30" x14ac:dyDescent="0.25"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0:30" x14ac:dyDescent="0.25"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0:30" x14ac:dyDescent="0.25"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0:30" x14ac:dyDescent="0.25"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0:30" x14ac:dyDescent="0.25"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0:30" x14ac:dyDescent="0.25"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0:30" x14ac:dyDescent="0.25"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0:30" x14ac:dyDescent="0.25"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0:30" x14ac:dyDescent="0.25"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  <row r="421" spans="10:30" x14ac:dyDescent="0.25"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</row>
    <row r="422" spans="10:30" x14ac:dyDescent="0.25"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</row>
    <row r="423" spans="10:30" x14ac:dyDescent="0.25"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</row>
    <row r="424" spans="10:30" x14ac:dyDescent="0.25"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</row>
    <row r="425" spans="10:30" x14ac:dyDescent="0.25"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</row>
    <row r="426" spans="10:30" x14ac:dyDescent="0.25"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</row>
    <row r="427" spans="10:30" x14ac:dyDescent="0.25"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</row>
    <row r="428" spans="10:30" x14ac:dyDescent="0.25"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</row>
    <row r="429" spans="10:30" x14ac:dyDescent="0.25"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</row>
    <row r="430" spans="10:30" x14ac:dyDescent="0.25"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</row>
    <row r="431" spans="10:30" x14ac:dyDescent="0.25"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</row>
    <row r="432" spans="10:30" x14ac:dyDescent="0.25"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</row>
    <row r="433" spans="10:30" x14ac:dyDescent="0.25"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</row>
    <row r="434" spans="10:30" x14ac:dyDescent="0.25"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</row>
    <row r="435" spans="10:30" x14ac:dyDescent="0.25"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</row>
    <row r="436" spans="10:30" x14ac:dyDescent="0.25"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</row>
    <row r="437" spans="10:30" x14ac:dyDescent="0.25"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</row>
    <row r="438" spans="10:30" x14ac:dyDescent="0.25"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</row>
    <row r="439" spans="10:30" x14ac:dyDescent="0.25"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</row>
    <row r="440" spans="10:30" x14ac:dyDescent="0.25"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</row>
    <row r="441" spans="10:30" x14ac:dyDescent="0.25"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</row>
    <row r="442" spans="10:30" x14ac:dyDescent="0.25"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</row>
    <row r="443" spans="10:30" x14ac:dyDescent="0.25"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</row>
    <row r="444" spans="10:30" x14ac:dyDescent="0.25"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</row>
    <row r="445" spans="10:30" x14ac:dyDescent="0.25"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</row>
    <row r="446" spans="10:30" x14ac:dyDescent="0.25"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</row>
    <row r="447" spans="10:30" x14ac:dyDescent="0.25"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</row>
    <row r="448" spans="10:30" x14ac:dyDescent="0.25"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</row>
    <row r="449" spans="10:30" x14ac:dyDescent="0.25"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</row>
    <row r="450" spans="10:30" x14ac:dyDescent="0.25"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</row>
    <row r="451" spans="10:30" x14ac:dyDescent="0.25"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</row>
    <row r="452" spans="10:30" x14ac:dyDescent="0.25"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</row>
    <row r="453" spans="10:30" x14ac:dyDescent="0.25"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</row>
    <row r="454" spans="10:30" x14ac:dyDescent="0.25"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</row>
    <row r="455" spans="10:30" x14ac:dyDescent="0.25"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</row>
    <row r="456" spans="10:30" x14ac:dyDescent="0.25"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</row>
    <row r="457" spans="10:30" x14ac:dyDescent="0.25"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</row>
    <row r="458" spans="10:30" x14ac:dyDescent="0.25"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</row>
    <row r="459" spans="10:30" x14ac:dyDescent="0.25"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</row>
    <row r="460" spans="10:30" x14ac:dyDescent="0.25"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</row>
    <row r="461" spans="10:30" x14ac:dyDescent="0.25"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</row>
    <row r="462" spans="10:30" x14ac:dyDescent="0.25"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</row>
    <row r="463" spans="10:30" x14ac:dyDescent="0.25"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</row>
    <row r="464" spans="10:30" x14ac:dyDescent="0.25"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</row>
    <row r="465" spans="10:30" x14ac:dyDescent="0.25"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</row>
    <row r="466" spans="10:30" x14ac:dyDescent="0.25"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</row>
    <row r="467" spans="10:30" x14ac:dyDescent="0.25"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</row>
    <row r="468" spans="10:30" x14ac:dyDescent="0.25"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</row>
    <row r="469" spans="10:30" x14ac:dyDescent="0.25"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</row>
    <row r="470" spans="10:30" x14ac:dyDescent="0.25"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</row>
    <row r="471" spans="10:30" x14ac:dyDescent="0.25"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</row>
    <row r="472" spans="10:30" x14ac:dyDescent="0.25"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</row>
    <row r="473" spans="10:30" x14ac:dyDescent="0.25"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</row>
    <row r="474" spans="10:30" x14ac:dyDescent="0.25"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</row>
    <row r="475" spans="10:30" x14ac:dyDescent="0.25"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</row>
    <row r="476" spans="10:30" x14ac:dyDescent="0.25"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</row>
    <row r="477" spans="10:30" x14ac:dyDescent="0.25"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</row>
    <row r="478" spans="10:30" x14ac:dyDescent="0.25"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</row>
    <row r="479" spans="10:30" x14ac:dyDescent="0.25"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</row>
    <row r="480" spans="10:30" x14ac:dyDescent="0.25"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</row>
    <row r="481" spans="10:30" x14ac:dyDescent="0.25"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</row>
    <row r="482" spans="10:30" x14ac:dyDescent="0.25"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</row>
    <row r="483" spans="10:30" x14ac:dyDescent="0.25"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</row>
    <row r="484" spans="10:30" x14ac:dyDescent="0.25"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</row>
    <row r="485" spans="10:30" x14ac:dyDescent="0.25"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</row>
    <row r="486" spans="10:30" x14ac:dyDescent="0.25"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</row>
    <row r="487" spans="10:30" x14ac:dyDescent="0.25"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</row>
    <row r="488" spans="10:30" x14ac:dyDescent="0.25"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</row>
    <row r="489" spans="10:30" x14ac:dyDescent="0.25"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</row>
    <row r="490" spans="10:30" x14ac:dyDescent="0.25"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</row>
  </sheetData>
  <sheetProtection password="DCD8" sheet="1" objects="1" scenarios="1" autoFilter="0"/>
  <scenarios current="2" show="2">
    <scenario name="IGUAL %" locked="1" count="3" user="Marcelita" comment="Creado por Marcelita el 18/09/2013_x000a_Modificado por Marcelita el 18/09/2013">
      <inputCells r="A61" val="0,33" numFmtId="9"/>
      <inputCells r="B61" val="0,33" numFmtId="9"/>
      <inputCells r="C61" val="0,33" numFmtId="9"/>
    </scenario>
    <scenario name="ESCENARIO 2 " locked="1" count="3" user="Marcelita" comment="Creado por Marcelita el 18/09/2013_x000a_Modificado por Marcelita el 18/09/2013">
      <inputCells r="A61" val="0,35" numFmtId="9"/>
      <inputCells r="B61" val="0,35" numFmtId="9"/>
      <inputCells r="C61" val="0,3" numFmtId="9"/>
    </scenario>
    <scenario name="40-60" locked="1" count="2" user="Marcelita" comment="Creado por Marcelita el 18/09/2013_x000a_Modificado por Marcelita el 18/09/2013">
      <inputCells r="E61" val="0,6" numFmtId="9"/>
      <inputCells r="F61" val="0,4" numFmtId="9"/>
    </scenario>
    <scenario name="30-70" locked="1" count="2" user="Marcelita" comment="Creado por Marcelita el 18/09/2013">
      <inputCells r="E61" val="0,7" numFmtId="9"/>
      <inputCells r="F61" val="0,3" numFmtId="9"/>
    </scenario>
  </scenarios>
  <autoFilter ref="A7:AD55"/>
  <mergeCells count="4">
    <mergeCell ref="B64:C64"/>
    <mergeCell ref="A65:A66"/>
    <mergeCell ref="C65:C66"/>
    <mergeCell ref="D65:D66"/>
  </mergeCells>
  <dataValidations count="6">
    <dataValidation type="list" allowBlank="1" showInputMessage="1" showErrorMessage="1" sqref="D61">
      <formula1>$D$74:$D$74</formula1>
    </dataValidation>
    <dataValidation type="list" allowBlank="1" showInputMessage="1" showErrorMessage="1" sqref="E62 F61">
      <formula1>$F$74:$F$74</formula1>
    </dataValidation>
    <dataValidation type="list" allowBlank="1" showInputMessage="1" showErrorMessage="1" sqref="D62 E61">
      <formula1>$E$74:$E$74</formula1>
    </dataValidation>
    <dataValidation type="list" allowBlank="1" showInputMessage="1" showErrorMessage="1" sqref="C61:C62">
      <formula1>$C$74:$C$74</formula1>
    </dataValidation>
    <dataValidation type="list" allowBlank="1" showInputMessage="1" showErrorMessage="1" sqref="B61:B62">
      <formula1>$B$74:$B$74</formula1>
    </dataValidation>
    <dataValidation type="list" allowBlank="1" showInputMessage="1" showErrorMessage="1" sqref="A61:A62">
      <formula1>$A$74:$A$74</formula1>
    </dataValidation>
  </dataValidations>
  <pageMargins left="0.7" right="0.7" top="0.75" bottom="0.75" header="0.3" footer="0.3"/>
  <pageSetup paperSize="9" orientation="portrait" r:id="rId1"/>
  <ignoredErrors>
    <ignoredError sqref="AD16 AD28" 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399D9AF1-623C-4DB2-B2D9-12B7BE75573B}">
            <x14:iconSet iconSet="3Symbols2" custom="1">
              <x14:cfvo type="percent">
                <xm:f>0</xm:f>
              </x14:cfvo>
              <x14:cfvo type="num">
                <xm:f>-1.06</xm:f>
              </x14:cfvo>
              <x14:cfvo type="num">
                <xm:f>$C$65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K8:K55</xm:sqref>
        </x14:conditionalFormatting>
        <x14:conditionalFormatting xmlns:xm="http://schemas.microsoft.com/office/excel/2006/main">
          <x14:cfRule type="iconSet" priority="39" id="{47E77A08-C3A4-4D44-A487-B3C5E4AE494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$C$67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L8:L55</xm:sqref>
        </x14:conditionalFormatting>
        <x14:conditionalFormatting xmlns:xm="http://schemas.microsoft.com/office/excel/2006/main">
          <x14:cfRule type="iconSet" priority="41" id="{F30ED904-0587-45D2-8AD2-F204C1A75F3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 gte="0">
                <xm:f>$C$68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M8:M55</xm:sqref>
        </x14:conditionalFormatting>
        <x14:conditionalFormatting xmlns:xm="http://schemas.microsoft.com/office/excel/2006/main">
          <x14:cfRule type="iconSet" priority="1" id="{69614B44-0111-444C-AD51-731B09F2DC3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$C$69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N8:N55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Redistribucion por GR ERC2016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</dc:creator>
  <cp:lastModifiedBy>Luis Alberto Soler</cp:lastModifiedBy>
  <dcterms:created xsi:type="dcterms:W3CDTF">2014-12-04T20:13:11Z</dcterms:created>
  <dcterms:modified xsi:type="dcterms:W3CDTF">2017-02-09T01:48:47Z</dcterms:modified>
</cp:coreProperties>
</file>