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ngerlist\Desktop\LEIDER\PASANTIA\ANEXOS\ANEXOS\13.3 PRESUPUESTOS\"/>
    </mc:Choice>
  </mc:AlternateContent>
  <bookViews>
    <workbookView xWindow="0" yWindow="0" windowWidth="13416" windowHeight="3864"/>
  </bookViews>
  <sheets>
    <sheet name="P. ESCENARIOS DEPORTIVOS" sheetId="1" r:id="rId1"/>
    <sheet name="P. ALCANTARILLADO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1" l="1"/>
  <c r="F38" i="1"/>
  <c r="F44" i="1"/>
  <c r="F17" i="1"/>
  <c r="F28" i="1"/>
  <c r="F37" i="1"/>
  <c r="D25" i="1"/>
  <c r="D27" i="1"/>
  <c r="D26" i="1"/>
  <c r="F26" i="1" s="1"/>
  <c r="F42" i="1"/>
  <c r="F27" i="1" l="1"/>
  <c r="D41" i="1"/>
  <c r="F41" i="1" s="1"/>
  <c r="F40" i="1" l="1"/>
  <c r="F16" i="1"/>
  <c r="F29" i="2" l="1"/>
  <c r="F23" i="2"/>
  <c r="F22" i="2"/>
  <c r="F27" i="2"/>
  <c r="F28" i="2"/>
  <c r="D21" i="2"/>
  <c r="D17" i="2" l="1"/>
  <c r="D16" i="2"/>
  <c r="D20" i="2"/>
  <c r="F13" i="2" l="1"/>
  <c r="F10" i="2"/>
  <c r="F12" i="2"/>
  <c r="F7" i="1" l="1"/>
  <c r="F14" i="1" l="1"/>
  <c r="F43" i="1" l="1"/>
  <c r="F13" i="1"/>
  <c r="D5" i="2" l="1"/>
  <c r="F12" i="1" l="1"/>
  <c r="F15" i="1"/>
  <c r="F18" i="1" s="1"/>
  <c r="F45" i="1" s="1"/>
  <c r="D10" i="1" l="1"/>
  <c r="F10" i="1" s="1"/>
  <c r="F17" i="2"/>
  <c r="F16" i="2"/>
  <c r="F5" i="2"/>
  <c r="D35" i="1" l="1"/>
  <c r="F26" i="2" l="1"/>
  <c r="F21" i="2"/>
  <c r="F20" i="2"/>
  <c r="D36" i="1" l="1"/>
  <c r="F11" i="2" l="1"/>
  <c r="F19" i="2"/>
  <c r="F18" i="2"/>
  <c r="D3" i="2"/>
  <c r="D6" i="2" l="1"/>
  <c r="D24" i="2"/>
  <c r="D15" i="2"/>
  <c r="F15" i="2"/>
  <c r="F24" i="2"/>
  <c r="F9" i="2"/>
  <c r="F14" i="2" l="1"/>
  <c r="F8" i="2" l="1"/>
  <c r="F6" i="2"/>
  <c r="F3" i="2"/>
  <c r="F30" i="2" l="1"/>
  <c r="F31" i="2" s="1"/>
  <c r="D9" i="1"/>
  <c r="F32" i="1" l="1"/>
  <c r="F34" i="1"/>
  <c r="F31" i="1"/>
  <c r="F22" i="1"/>
  <c r="F23" i="1"/>
  <c r="F5" i="1"/>
  <c r="F9" i="1"/>
  <c r="F11" i="1"/>
  <c r="F3" i="1"/>
  <c r="F20" i="1"/>
  <c r="F36" i="1" l="1"/>
  <c r="F35" i="1"/>
  <c r="D33" i="1"/>
  <c r="F33" i="1" s="1"/>
  <c r="D21" i="1"/>
  <c r="F21" i="1" s="1"/>
  <c r="D4" i="1"/>
  <c r="F4" i="1" s="1"/>
  <c r="F6" i="1"/>
  <c r="D8" i="1"/>
  <c r="F8" i="1" s="1"/>
  <c r="F25" i="1" l="1"/>
  <c r="D24" i="1"/>
  <c r="F24" i="1" s="1"/>
  <c r="F46" i="1" l="1"/>
  <c r="F47" i="1" s="1"/>
</calcChain>
</file>

<file path=xl/sharedStrings.xml><?xml version="1.0" encoding="utf-8"?>
<sst xmlns="http://schemas.openxmlformats.org/spreadsheetml/2006/main" count="203" uniqueCount="124">
  <si>
    <t>ITEM</t>
  </si>
  <si>
    <t xml:space="preserve">UNIDAD </t>
  </si>
  <si>
    <t>CANTIDAD</t>
  </si>
  <si>
    <t xml:space="preserve">VALOR UNITARIO </t>
  </si>
  <si>
    <t>VALOR TOTAL</t>
  </si>
  <si>
    <t>POLIDEPORTIVO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</si>
  <si>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</si>
  <si>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UN</t>
  </si>
  <si>
    <t>CANCHAS PARQUE BIOSALUDABLE</t>
  </si>
  <si>
    <t>MANTENIMIENTO DE LOS ESCENARIOS DEPORTIVOS LIMPIEZA EN GENERAL</t>
  </si>
  <si>
    <t>MANTENIMIENTO DE REJAS INCLUYE SOLDADURA, ANTICORROSIVO Y ESMALTE</t>
  </si>
  <si>
    <t>MANTENIMIENTO DE LOS ARCOS INCLUYE ANTICORROSIVO Y ESMALTE</t>
  </si>
  <si>
    <t>ML</t>
  </si>
  <si>
    <t>ESTADIO</t>
  </si>
  <si>
    <t xml:space="preserve">REVISION Y ADECUACION DE LA RED DE ALCANTARILLADO SANITARIO </t>
  </si>
  <si>
    <t>ADECUACION DE BODEGA PARA ALMACENAMIENTO DE HERRAMIENTAS Y EQUIPAMENTOS DEPORTIVOS</t>
  </si>
  <si>
    <t>Kg</t>
  </si>
  <si>
    <t>UD</t>
  </si>
  <si>
    <t>INSTALACION O MANTENIMIENTO DE LA RED HIDRAULICA DESDE LA ACOMETIDA HASTA LAS UNIDADES DE SERVICIO</t>
  </si>
  <si>
    <t>REJAS PARA VENTANAS EN VARILLA CUADRADA d = 11 mm INCLUYE INSTALACION, ANTICIRROSIVO Y ESMALTE</t>
  </si>
  <si>
    <t xml:space="preserve">REJILLA PARA CAJA DE INSPECCION EN VARILLA d = 1/2" Y PLATINA D = 1" X 1/2" INCLUYE ANTICORROSIVO </t>
  </si>
  <si>
    <t>Jornal</t>
  </si>
  <si>
    <t>SUMINISTRO E INSTALACION DE LUMINARIA LED CAMPANA DE 200 W</t>
  </si>
  <si>
    <t>SUBTOTAL</t>
  </si>
  <si>
    <t>MANTENIMIENTO DE LAS PUERTAS DE ACCESO INCLUYE ANTICORROSIVO Y ESMALTE</t>
  </si>
  <si>
    <t>PRELIMINARES</t>
  </si>
  <si>
    <t>LOCALIZACION Y REPLANTEO</t>
  </si>
  <si>
    <t>ACTIVIDAD</t>
  </si>
  <si>
    <t>1.1</t>
  </si>
  <si>
    <t>1.2</t>
  </si>
  <si>
    <t xml:space="preserve">EXCAVACION </t>
  </si>
  <si>
    <t>2.1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</si>
  <si>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</si>
  <si>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2.2</t>
  </si>
  <si>
    <t>CONTRUCCION</t>
  </si>
  <si>
    <t>3.1</t>
  </si>
  <si>
    <t>3.2</t>
  </si>
  <si>
    <t>3.3</t>
  </si>
  <si>
    <t>3.4</t>
  </si>
  <si>
    <t>3.5</t>
  </si>
  <si>
    <t>3.6</t>
  </si>
  <si>
    <t>3.7</t>
  </si>
  <si>
    <t>1.3</t>
  </si>
  <si>
    <t>1.4</t>
  </si>
  <si>
    <t>1.5</t>
  </si>
  <si>
    <t>1.6</t>
  </si>
  <si>
    <t>1.7</t>
  </si>
  <si>
    <t>2.3</t>
  </si>
  <si>
    <t>2.4</t>
  </si>
  <si>
    <t>2.5</t>
  </si>
  <si>
    <t>2.6</t>
  </si>
  <si>
    <t>TOTAL</t>
  </si>
  <si>
    <t>A.I.U</t>
  </si>
  <si>
    <t>PUERTA METALICA (1,93 X 1,28) m INCLUYE INTALACION, ANTICORROSIVO Y ESMALTE</t>
  </si>
  <si>
    <t>3.8</t>
  </si>
  <si>
    <t>3.9</t>
  </si>
  <si>
    <t>3.10</t>
  </si>
  <si>
    <t>3.11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</si>
  <si>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/>
    </r>
  </si>
  <si>
    <t>OBRAS COMPLEMENTARIAS</t>
  </si>
  <si>
    <t>4.1</t>
  </si>
  <si>
    <t>4.2</t>
  </si>
  <si>
    <t>LIMPIEZA DEL CANAL ABIERTO EXISTENTE INCLUYE EL AREA DE FLUJO DEL AGUA Y EXTERIORES</t>
  </si>
  <si>
    <t>MALLA PARA CERRAMIENTO EN NYLON DE ALTA TENACIDAD RESISTENTE A LA INTEMPERIE TIPO CANCHA SINTETICA CALIBRE 3</t>
  </si>
  <si>
    <t>1.8</t>
  </si>
  <si>
    <t>SUMINISTRO E INSTALACION DE CONCRETO SIMPLE DE 17,5 MPA PARA SOLADO DE LIMPIEZA e = 0,05 m</t>
  </si>
  <si>
    <t>POZO DE INSPECCION DIAMETRO INTERIOR 1,50 m ALTURA 2,00 &lt; H &lt; 2,50</t>
  </si>
  <si>
    <t>DESALOJO DEL MATERIAL SOBRANTE ESCOMBROS, MATERIAL DE EXCAVACION ETC</t>
  </si>
  <si>
    <t>RECONSTRUCCION DE CIELO RASO EN PVC</t>
  </si>
  <si>
    <t>3.12</t>
  </si>
  <si>
    <t>3.13</t>
  </si>
  <si>
    <t>3.14</t>
  </si>
  <si>
    <t xml:space="preserve">REJA PARA CARCAMO EN VARILLA D = 1/2" Y PLATINA DE 1" X 1/2" INCLUYE ANTICORROSIVO </t>
  </si>
  <si>
    <t>ARREGLOS EN GENERAL DE APARATOS SANITARIOS Y RESANES EN CONCRETO SIMPLE DE 17,5 MPA</t>
  </si>
  <si>
    <t>1.9</t>
  </si>
  <si>
    <t>1.10</t>
  </si>
  <si>
    <t>1.11</t>
  </si>
  <si>
    <t xml:space="preserve">SUMINISTRO E INSTALACION DE LAVAMANOS DE PEDAL EN ACERO INOXIDABLE PARA DESINFECCION </t>
  </si>
  <si>
    <t>2.7</t>
  </si>
  <si>
    <t>INSTALACION DE SILLETERIA EN POLIPROPILENO CON FILTRO UV EN PLASTICO 100% RECICLADO PARA LAS GRADERIAS</t>
  </si>
  <si>
    <t xml:space="preserve">REVISION Y MANTENIMIENTO DE UNA BOMBA HIDRAULICA </t>
  </si>
  <si>
    <t xml:space="preserve">SUMINISTRO E INSTALACION DE GRADAS EN PLASTICO CON MARCOS METALICOS INCLUYE ANTICORROSIVO </t>
  </si>
  <si>
    <t xml:space="preserve">SUMINISTRO E INSTALACION DE GRADAS EN ALUMINIO CON MARCOS METALICOS INCLUYE ANTICORROSIVO </t>
  </si>
  <si>
    <t xml:space="preserve">MANTENIMIENTO DE LA RED HIDRAULICA DESDE LA ACOMETIDA HASTA LAS UNIDADES DE SERVICIO INCLUYE INSTALACION DE LLAVE PARA LAVADO DE LA CANCHA </t>
  </si>
  <si>
    <t>INSTALACION DE FAROLAS LED PARA EL ALUMBRADO EXTERIOR DEL POLIDEPORTIVO</t>
  </si>
  <si>
    <t>1.12</t>
  </si>
  <si>
    <t>1.13</t>
  </si>
  <si>
    <t>EMBELLECIMIENTO DE LOS EXTERIORES LIMPIEZA DE HIERBA, LAVADO DE CORREDORES, RESANES DE MATERAS, ARREGLO DE BAJANTES, ARREGLO DE LA FACHADA PRINCIPAL Y MEJORAMIENTO DE OFICINAS Y CABINAS DE TRANSMICION</t>
  </si>
  <si>
    <t>DISEÑO E INSTALACION DE UN AVISO CON EL NOMBRE DEL POLIDEPORTIVO MUNICIPAL</t>
  </si>
  <si>
    <t xml:space="preserve">EXCAVACION MANUAL EN MATERIAL COMUN </t>
  </si>
  <si>
    <t>EXCAVACION DE CORTES, CANALES Y PRESTAMOS EN MATERIAL COMUN A MAQUINA INCLUYENDO CARGUE Y ACARREO A 5 KM</t>
  </si>
  <si>
    <t>POZO DE INSPECCION DIAMETRO INTERIOR 1,20 m ALTURA 1,00 &lt; H &lt; 1,50</t>
  </si>
  <si>
    <t>CONCRETO SIMPLE DE 17,5 MPA PARA BASE DE CAJA DE INSPECCION</t>
  </si>
  <si>
    <t>CONCRETO SIMPLE DE 17,5 MPA PARA ELEVACIONES DE CAJA DE INSPECCION</t>
  </si>
  <si>
    <t>SUMINISTRO Y FIGURADO DE ACERO DE REFUERZO PARA CAJA DE INSPECCION DE 60000 PSI</t>
  </si>
  <si>
    <t>KG</t>
  </si>
  <si>
    <t>CONCRETO SIMPLE DE 21 MPA IMPERMEABILIZADO PARA TAPAS</t>
  </si>
  <si>
    <t>SUMINISTRO E INSTALACION DE CONCRETO CICLOPEO DE 17,5 MPA 60 % RAJON PARA ATRAQUE DE TUBERIA</t>
  </si>
  <si>
    <t>RELLENO CON MATERIAL SELECCIONADO PROVENIENTE DE EXCAVACION Y CONFORMACION DEL TERRENO</t>
  </si>
  <si>
    <t>SUMINISTRO E INSTALACION DE CONCRETO CICLOPEO DE 17,5 MPA 60 % RAJON PARA ATRAQUE DE TUBERIA PASO VIA</t>
  </si>
  <si>
    <r>
      <rPr>
        <sz val="10"/>
        <color theme="1"/>
        <rFont val="Calibri"/>
        <family val="2"/>
        <scheme val="minor"/>
      </rPr>
      <t>SOLADO DE LIMPIEZA EN CONCRETO SIMPLE DE 17,5 MPA PARA BASE DE TUBERIA EN EL PASO DE VIA PUBLICA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e = 0,25 m </t>
    </r>
  </si>
  <si>
    <t>RELLENO EN AFIRMADO PARA BASE DE TUBERIA PLUVIAL e = 0,15 m</t>
  </si>
  <si>
    <t>CONCRETO CICLOPEO DE 17,5 MPA 60% RAJON PARA ELVACIONES DE MUROS CABEZAL DE ENTRADA Y SALIDA</t>
  </si>
  <si>
    <t>3.15</t>
  </si>
  <si>
    <t>INSTALACION DE TUBERIA EN CONCRETO REFORZADO d = 24" ENVOQUILLADO</t>
  </si>
  <si>
    <t>SUMINISTRO E INSTALACION DE TUBERIA EN CONCRETO REFORZADO d = 36" ENVOQUILLADO</t>
  </si>
  <si>
    <t>3.16</t>
  </si>
  <si>
    <t>ARO TAPA EN HF TIPO LIVIANO PARA POZOS DE INSPECCION</t>
  </si>
  <si>
    <t xml:space="preserve">BASE Y CAÑUELA EN CONCRETO SIMPLE DE 17,5 MPA </t>
  </si>
  <si>
    <t>3.17</t>
  </si>
  <si>
    <t>CERCA EN ALAMBRE DE PUAS CAL 12,5 CON POSTES DE MADERA INMUNIZADA EN LA PATA, PUNTA DE LANZA, 10X10 CM, h = 2,10 m 5 LINEAS. DISTANCIA ENTRE POSTES 2,2 m, PIE DE AMIGO CADA 10 POSTES, EN CAMBIO DE RUMBO O DONDE AMERITE.</t>
  </si>
  <si>
    <t>DEMARCACION DE CANCHA CON PINTURA TIPO TRAFICO e = 0,08 m</t>
  </si>
  <si>
    <t>OTROS ESCENARIOS DEPORTIVOS</t>
  </si>
  <si>
    <t>TABLERO PARA BALONCESTO EN ACRILICO 10 MM</t>
  </si>
  <si>
    <t>2.8</t>
  </si>
  <si>
    <t>1.14</t>
  </si>
  <si>
    <t>PINTURA GENERAL DE LAS CANCHAS Y DEMARCACION DE CON PINTURA TIPO TRAFICO e = 0,08 m</t>
  </si>
  <si>
    <t xml:space="preserve">PINTURA GENERAL DE LAS CANCHAS EN MATERIAL ANTIDESLIZANTE DE ALTA RESISTENCIA </t>
  </si>
  <si>
    <t>DEMARCACION DE CANCHAS CON PINTURA TIPO TRAFICO e = 0,08 m</t>
  </si>
  <si>
    <t>AROS PARA CANCHAS DE BALONCESTO CON MALLA EN NYLON DE ALTA TENACIDAD CAL 3</t>
  </si>
  <si>
    <t>4.3</t>
  </si>
  <si>
    <t>2.9</t>
  </si>
  <si>
    <t>1.15</t>
  </si>
  <si>
    <t>4.4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</si>
</sst>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\ * #,##0.00_-;\-&quot;$&quot;\ * #,##0.00_-;_-&quot;$&quot;\ * &quot;-&quot;??_-;_-@_-"/>
    <numFmt numFmtId="164" formatCode="0.0"/>
    <numFmt numFmtId="165" formatCode="_-&quot;$&quot;\ * #,##0_-;\-&quot;$&quot;\ * #,##0_-;_-&quot;$&quot;\ * &quot;-&quot;??_-;_-@_-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8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5" fontId="1" fillId="0" borderId="1" xfId="1" applyNumberFormat="1" applyFont="1" applyBorder="1" applyAlignment="1">
      <alignment horizontal="center"/>
    </xf>
    <xf numFmtId="165" fontId="0" fillId="0" borderId="1" xfId="1" applyNumberFormat="1" applyFont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/>
    </xf>
    <xf numFmtId="165" fontId="0" fillId="0" borderId="0" xfId="1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165" fontId="0" fillId="0" borderId="1" xfId="1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vertical="center" wrapText="1"/>
    </xf>
    <xf numFmtId="2" fontId="0" fillId="0" borderId="1" xfId="0" applyNumberFormat="1" applyBorder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165" fontId="2" fillId="0" borderId="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2" fontId="2" fillId="0" borderId="1" xfId="0" applyNumberFormat="1" applyFont="1" applyBorder="1" applyAlignment="1">
      <alignment horizontal="right" vertical="center"/>
    </xf>
    <xf numFmtId="2" fontId="2" fillId="0" borderId="0" xfId="0" applyNumberFormat="1" applyFont="1" applyAlignment="1">
      <alignment horizontal="right" vertical="center"/>
    </xf>
    <xf numFmtId="2" fontId="2" fillId="0" borderId="3" xfId="0" applyNumberFormat="1" applyFont="1" applyBorder="1" applyAlignment="1">
      <alignment horizontal="right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topLeftCell="A29" workbookViewId="0">
      <selection activeCell="A47" sqref="A47:E47"/>
    </sheetView>
  </sheetViews>
  <sheetFormatPr baseColWidth="10" defaultRowHeight="14.4" x14ac:dyDescent="0.3"/>
  <cols>
    <col min="1" max="1" width="6.6640625" style="3" customWidth="1"/>
    <col min="2" max="2" width="59.6640625" style="2" customWidth="1"/>
    <col min="3" max="4" width="11.5546875" style="3"/>
    <col min="5" max="5" width="17.77734375" style="15" bestFit="1" customWidth="1"/>
    <col min="6" max="6" width="13.88671875" style="15" bestFit="1" customWidth="1"/>
    <col min="7" max="16384" width="11.5546875" style="3"/>
  </cols>
  <sheetData>
    <row r="1" spans="1:9" ht="15.6" x14ac:dyDescent="0.3">
      <c r="A1" s="4" t="s">
        <v>0</v>
      </c>
      <c r="B1" s="4" t="s">
        <v>0</v>
      </c>
      <c r="C1" s="1" t="s">
        <v>1</v>
      </c>
      <c r="D1" s="1" t="s">
        <v>2</v>
      </c>
      <c r="E1" s="12" t="s">
        <v>3</v>
      </c>
      <c r="F1" s="12" t="s">
        <v>4</v>
      </c>
    </row>
    <row r="2" spans="1:9" x14ac:dyDescent="0.3">
      <c r="A2" s="30">
        <v>1</v>
      </c>
      <c r="B2" s="33" t="s">
        <v>5</v>
      </c>
      <c r="C2" s="33"/>
      <c r="D2" s="33"/>
      <c r="E2" s="33"/>
      <c r="F2" s="33"/>
    </row>
    <row r="3" spans="1:9" ht="45" customHeight="1" x14ac:dyDescent="0.3">
      <c r="A3" s="6" t="s">
        <v>28</v>
      </c>
      <c r="B3" s="5" t="s">
        <v>83</v>
      </c>
      <c r="C3" s="6" t="s">
        <v>12</v>
      </c>
      <c r="D3" s="6">
        <v>140</v>
      </c>
      <c r="E3" s="13">
        <v>10000</v>
      </c>
      <c r="F3" s="13">
        <f>+E3*D3</f>
        <v>1400000</v>
      </c>
    </row>
    <row r="4" spans="1:9" ht="28.8" customHeight="1" x14ac:dyDescent="0.3">
      <c r="A4" s="6" t="s">
        <v>29</v>
      </c>
      <c r="B4" s="5" t="s">
        <v>79</v>
      </c>
      <c r="C4" s="6" t="s">
        <v>7</v>
      </c>
      <c r="D4" s="11">
        <f>21/0.5*6+36.9/0.5*6</f>
        <v>694.8</v>
      </c>
      <c r="E4" s="13">
        <v>74100</v>
      </c>
      <c r="F4" s="13">
        <f t="shared" ref="F4:F11" si="0">+E4*D4</f>
        <v>51484680</v>
      </c>
    </row>
    <row r="5" spans="1:9" ht="29.4" customHeight="1" x14ac:dyDescent="0.3">
      <c r="A5" s="6" t="s">
        <v>42</v>
      </c>
      <c r="B5" s="5" t="s">
        <v>24</v>
      </c>
      <c r="C5" s="6" t="s">
        <v>6</v>
      </c>
      <c r="D5" s="6">
        <v>90</v>
      </c>
      <c r="E5" s="13">
        <v>4500</v>
      </c>
      <c r="F5" s="13">
        <f t="shared" si="0"/>
        <v>405000</v>
      </c>
    </row>
    <row r="6" spans="1:9" ht="56.4" customHeight="1" x14ac:dyDescent="0.3">
      <c r="A6" s="6" t="s">
        <v>43</v>
      </c>
      <c r="B6" s="7" t="s">
        <v>87</v>
      </c>
      <c r="C6" s="6" t="s">
        <v>6</v>
      </c>
      <c r="D6" s="6">
        <v>1100</v>
      </c>
      <c r="E6" s="13">
        <v>7000</v>
      </c>
      <c r="F6" s="13">
        <f t="shared" si="0"/>
        <v>7700000</v>
      </c>
    </row>
    <row r="7" spans="1:9" ht="31.2" customHeight="1" x14ac:dyDescent="0.3">
      <c r="A7" s="6" t="s">
        <v>44</v>
      </c>
      <c r="B7" s="7" t="s">
        <v>88</v>
      </c>
      <c r="C7" s="6" t="s">
        <v>7</v>
      </c>
      <c r="D7" s="6">
        <v>1</v>
      </c>
      <c r="E7" s="13">
        <v>2400000</v>
      </c>
      <c r="F7" s="13">
        <f t="shared" ref="F7" si="1">+E7*D7</f>
        <v>2400000</v>
      </c>
    </row>
    <row r="8" spans="1:9" ht="28.8" customHeight="1" x14ac:dyDescent="0.3">
      <c r="A8" s="6" t="s">
        <v>45</v>
      </c>
      <c r="B8" s="7" t="s">
        <v>20</v>
      </c>
      <c r="C8" s="6" t="s">
        <v>16</v>
      </c>
      <c r="D8" s="10">
        <f>4*0.5+4*0.55+12*0.72+4.98*2.38</f>
        <v>24.692399999999999</v>
      </c>
      <c r="E8" s="13">
        <v>9000</v>
      </c>
      <c r="F8" s="13">
        <f t="shared" si="0"/>
        <v>222231.6</v>
      </c>
      <c r="I8"/>
    </row>
    <row r="9" spans="1:9" ht="28.8" customHeight="1" x14ac:dyDescent="0.3">
      <c r="A9" s="6" t="s">
        <v>46</v>
      </c>
      <c r="B9" s="5" t="s">
        <v>72</v>
      </c>
      <c r="C9" s="6" t="s">
        <v>16</v>
      </c>
      <c r="D9" s="10">
        <f>(23.2/0.06)*0.35+47.1*2.38</f>
        <v>247.43133333333333</v>
      </c>
      <c r="E9" s="13">
        <v>9000</v>
      </c>
      <c r="F9" s="13">
        <f t="shared" si="0"/>
        <v>2226882</v>
      </c>
    </row>
    <row r="10" spans="1:9" ht="28.8" customHeight="1" x14ac:dyDescent="0.3">
      <c r="A10" s="6" t="s">
        <v>64</v>
      </c>
      <c r="B10" s="5" t="s">
        <v>68</v>
      </c>
      <c r="C10" s="6" t="s">
        <v>6</v>
      </c>
      <c r="D10" s="10">
        <f>1.9*1.2+2.95*1.2</f>
        <v>5.82</v>
      </c>
      <c r="E10" s="13">
        <v>57000</v>
      </c>
      <c r="F10" s="13">
        <f t="shared" si="0"/>
        <v>331740</v>
      </c>
    </row>
    <row r="11" spans="1:9" ht="29.4" customHeight="1" x14ac:dyDescent="0.3">
      <c r="A11" s="6" t="s">
        <v>74</v>
      </c>
      <c r="B11" s="5" t="s">
        <v>22</v>
      </c>
      <c r="C11" s="6" t="s">
        <v>7</v>
      </c>
      <c r="D11" s="6">
        <v>5</v>
      </c>
      <c r="E11" s="13">
        <v>330000</v>
      </c>
      <c r="F11" s="13">
        <f t="shared" si="0"/>
        <v>1650000</v>
      </c>
    </row>
    <row r="12" spans="1:9" ht="29.4" customHeight="1" x14ac:dyDescent="0.3">
      <c r="A12" s="6" t="s">
        <v>75</v>
      </c>
      <c r="B12" s="5" t="s">
        <v>73</v>
      </c>
      <c r="C12" s="6" t="s">
        <v>32</v>
      </c>
      <c r="D12" s="6">
        <v>1</v>
      </c>
      <c r="E12" s="13">
        <v>330000</v>
      </c>
      <c r="F12" s="13">
        <f t="shared" ref="F12:F16" si="2">+E12*D12</f>
        <v>330000</v>
      </c>
    </row>
    <row r="13" spans="1:9" ht="29.4" customHeight="1" x14ac:dyDescent="0.3">
      <c r="A13" s="6" t="s">
        <v>76</v>
      </c>
      <c r="B13" s="5" t="s">
        <v>77</v>
      </c>
      <c r="C13" s="6" t="s">
        <v>7</v>
      </c>
      <c r="D13" s="6">
        <v>1</v>
      </c>
      <c r="E13" s="13">
        <v>450000</v>
      </c>
      <c r="F13" s="13">
        <f t="shared" si="2"/>
        <v>450000</v>
      </c>
    </row>
    <row r="14" spans="1:9" ht="29.4" customHeight="1" x14ac:dyDescent="0.3">
      <c r="A14" s="6" t="s">
        <v>85</v>
      </c>
      <c r="B14" s="5" t="s">
        <v>84</v>
      </c>
      <c r="C14" s="6" t="s">
        <v>7</v>
      </c>
      <c r="D14" s="6">
        <v>4</v>
      </c>
      <c r="E14" s="27">
        <v>215000</v>
      </c>
      <c r="F14" s="13">
        <f t="shared" si="2"/>
        <v>860000</v>
      </c>
    </row>
    <row r="15" spans="1:9" ht="29.4" customHeight="1" x14ac:dyDescent="0.3">
      <c r="A15" s="6" t="s">
        <v>86</v>
      </c>
      <c r="B15" s="5" t="s">
        <v>80</v>
      </c>
      <c r="C15" s="6" t="s">
        <v>7</v>
      </c>
      <c r="D15" s="6">
        <v>1</v>
      </c>
      <c r="E15" s="13">
        <v>270000</v>
      </c>
      <c r="F15" s="13">
        <f t="shared" si="2"/>
        <v>270000</v>
      </c>
    </row>
    <row r="16" spans="1:9" ht="29.4" customHeight="1" x14ac:dyDescent="0.3">
      <c r="A16" s="6" t="s">
        <v>115</v>
      </c>
      <c r="B16" s="5" t="s">
        <v>111</v>
      </c>
      <c r="C16" s="6" t="s">
        <v>12</v>
      </c>
      <c r="D16" s="6">
        <v>200</v>
      </c>
      <c r="E16" s="13">
        <v>5450</v>
      </c>
      <c r="F16" s="13">
        <f t="shared" si="2"/>
        <v>1090000</v>
      </c>
    </row>
    <row r="17" spans="1:6" ht="29.4" customHeight="1" x14ac:dyDescent="0.3">
      <c r="A17" s="6" t="s">
        <v>122</v>
      </c>
      <c r="B17" s="5" t="s">
        <v>77</v>
      </c>
      <c r="C17" s="6" t="s">
        <v>7</v>
      </c>
      <c r="D17" s="6">
        <v>2</v>
      </c>
      <c r="E17" s="13">
        <v>835000</v>
      </c>
      <c r="F17" s="13">
        <f>+E17*D17</f>
        <v>1670000</v>
      </c>
    </row>
    <row r="18" spans="1:6" ht="15.6" customHeight="1" x14ac:dyDescent="0.3">
      <c r="A18" s="35" t="s">
        <v>23</v>
      </c>
      <c r="B18" s="35"/>
      <c r="C18" s="35"/>
      <c r="D18" s="35"/>
      <c r="E18" s="35"/>
      <c r="F18" s="26">
        <f>SUM(F3:F17)</f>
        <v>72490533.599999994</v>
      </c>
    </row>
    <row r="19" spans="1:6" ht="15.6" customHeight="1" x14ac:dyDescent="0.3">
      <c r="A19" s="23">
        <v>2</v>
      </c>
      <c r="B19" s="34" t="s">
        <v>8</v>
      </c>
      <c r="C19" s="34"/>
      <c r="D19" s="34"/>
      <c r="E19" s="34"/>
      <c r="F19" s="34"/>
    </row>
    <row r="20" spans="1:6" ht="29.4" customHeight="1" x14ac:dyDescent="0.3">
      <c r="A20" s="17" t="s">
        <v>31</v>
      </c>
      <c r="B20" s="5" t="s">
        <v>9</v>
      </c>
      <c r="C20" s="6" t="s">
        <v>21</v>
      </c>
      <c r="D20" s="6">
        <v>2</v>
      </c>
      <c r="E20" s="13">
        <v>40000</v>
      </c>
      <c r="F20" s="13">
        <f>+E20*D20</f>
        <v>80000</v>
      </c>
    </row>
    <row r="21" spans="1:6" ht="29.4" customHeight="1" x14ac:dyDescent="0.3">
      <c r="A21" s="17" t="s">
        <v>33</v>
      </c>
      <c r="B21" s="5" t="s">
        <v>10</v>
      </c>
      <c r="C21" s="6" t="s">
        <v>6</v>
      </c>
      <c r="D21" s="6">
        <f>30*12+18*12</f>
        <v>576</v>
      </c>
      <c r="E21" s="13">
        <v>5000</v>
      </c>
      <c r="F21" s="13">
        <f t="shared" ref="F21:F36" si="3">+E21*D21</f>
        <v>2880000</v>
      </c>
    </row>
    <row r="22" spans="1:6" ht="29.4" customHeight="1" x14ac:dyDescent="0.3">
      <c r="A22" s="17" t="s">
        <v>47</v>
      </c>
      <c r="B22" s="5" t="s">
        <v>11</v>
      </c>
      <c r="C22" s="6" t="s">
        <v>17</v>
      </c>
      <c r="D22" s="6">
        <v>4</v>
      </c>
      <c r="E22" s="13">
        <v>75000</v>
      </c>
      <c r="F22" s="13">
        <f t="shared" si="3"/>
        <v>300000</v>
      </c>
    </row>
    <row r="23" spans="1:6" ht="29.4" customHeight="1" x14ac:dyDescent="0.3">
      <c r="A23" s="17" t="s">
        <v>48</v>
      </c>
      <c r="B23" s="5" t="s">
        <v>113</v>
      </c>
      <c r="C23" s="6" t="s">
        <v>7</v>
      </c>
      <c r="D23" s="6">
        <v>2</v>
      </c>
      <c r="E23" s="13">
        <v>480000</v>
      </c>
      <c r="F23" s="13">
        <f t="shared" si="3"/>
        <v>960000</v>
      </c>
    </row>
    <row r="24" spans="1:6" ht="29.4" customHeight="1" x14ac:dyDescent="0.3">
      <c r="A24" s="17" t="s">
        <v>49</v>
      </c>
      <c r="B24" s="24" t="s">
        <v>81</v>
      </c>
      <c r="C24" s="6" t="s">
        <v>12</v>
      </c>
      <c r="D24" s="6">
        <f>13*3+16*3</f>
        <v>87</v>
      </c>
      <c r="E24" s="13">
        <v>135000</v>
      </c>
      <c r="F24" s="13">
        <f t="shared" si="3"/>
        <v>11745000</v>
      </c>
    </row>
    <row r="25" spans="1:6" ht="29.4" customHeight="1" x14ac:dyDescent="0.3">
      <c r="A25" s="17" t="s">
        <v>50</v>
      </c>
      <c r="B25" s="5" t="s">
        <v>63</v>
      </c>
      <c r="C25" s="6" t="s">
        <v>6</v>
      </c>
      <c r="D25" s="6">
        <f>50*6</f>
        <v>300</v>
      </c>
      <c r="E25" s="13">
        <v>4500</v>
      </c>
      <c r="F25" s="13">
        <f t="shared" si="3"/>
        <v>1350000</v>
      </c>
    </row>
    <row r="26" spans="1:6" ht="29.4" customHeight="1" x14ac:dyDescent="0.3">
      <c r="A26" s="17" t="s">
        <v>78</v>
      </c>
      <c r="B26" s="28" t="s">
        <v>117</v>
      </c>
      <c r="C26" s="6" t="s">
        <v>6</v>
      </c>
      <c r="D26" s="6">
        <f>38*20*2</f>
        <v>1520</v>
      </c>
      <c r="E26" s="13">
        <v>5450</v>
      </c>
      <c r="F26" s="13">
        <f t="shared" ref="F26" si="4">+E26*D26</f>
        <v>8284000</v>
      </c>
    </row>
    <row r="27" spans="1:6" ht="29.4" customHeight="1" x14ac:dyDescent="0.3">
      <c r="A27" s="17" t="s">
        <v>114</v>
      </c>
      <c r="B27" s="28" t="s">
        <v>116</v>
      </c>
      <c r="C27" s="6" t="s">
        <v>12</v>
      </c>
      <c r="D27" s="6">
        <f>190*2</f>
        <v>380</v>
      </c>
      <c r="E27" s="13">
        <v>5450</v>
      </c>
      <c r="F27" s="13">
        <f t="shared" si="3"/>
        <v>2071000</v>
      </c>
    </row>
    <row r="28" spans="1:6" ht="28.8" x14ac:dyDescent="0.3">
      <c r="A28" s="17" t="s">
        <v>121</v>
      </c>
      <c r="B28" s="5" t="s">
        <v>77</v>
      </c>
      <c r="C28" s="6" t="s">
        <v>7</v>
      </c>
      <c r="D28" s="6">
        <v>1</v>
      </c>
      <c r="E28" s="13">
        <v>835000</v>
      </c>
      <c r="F28" s="13">
        <f>+E28*D28</f>
        <v>835000</v>
      </c>
    </row>
    <row r="29" spans="1:6" ht="15.6" customHeight="1" x14ac:dyDescent="0.3">
      <c r="A29" s="36" t="s">
        <v>23</v>
      </c>
      <c r="B29" s="36"/>
      <c r="C29" s="36"/>
      <c r="D29" s="36"/>
      <c r="E29" s="37"/>
      <c r="F29" s="29">
        <f>SUM(F20:F28)</f>
        <v>28505000</v>
      </c>
    </row>
    <row r="30" spans="1:6" ht="28.8" customHeight="1" x14ac:dyDescent="0.3">
      <c r="A30" s="30">
        <v>3</v>
      </c>
      <c r="B30" s="33" t="s">
        <v>13</v>
      </c>
      <c r="C30" s="33"/>
      <c r="D30" s="33"/>
      <c r="E30" s="33"/>
      <c r="F30" s="33"/>
    </row>
    <row r="31" spans="1:6" ht="28.8" customHeight="1" x14ac:dyDescent="0.3">
      <c r="A31" s="6" t="s">
        <v>35</v>
      </c>
      <c r="B31" s="5" t="s">
        <v>14</v>
      </c>
      <c r="C31" s="6" t="s">
        <v>12</v>
      </c>
      <c r="D31" s="6">
        <v>30</v>
      </c>
      <c r="E31" s="13">
        <v>22000</v>
      </c>
      <c r="F31" s="13">
        <f t="shared" si="3"/>
        <v>660000</v>
      </c>
    </row>
    <row r="32" spans="1:6" ht="28.8" customHeight="1" x14ac:dyDescent="0.3">
      <c r="A32" s="6" t="s">
        <v>36</v>
      </c>
      <c r="B32" s="5" t="s">
        <v>18</v>
      </c>
      <c r="C32" s="6" t="s">
        <v>12</v>
      </c>
      <c r="D32" s="6">
        <v>45</v>
      </c>
      <c r="E32" s="13">
        <v>14000</v>
      </c>
      <c r="F32" s="13">
        <f t="shared" si="3"/>
        <v>630000</v>
      </c>
    </row>
    <row r="33" spans="1:6" ht="28.8" customHeight="1" x14ac:dyDescent="0.3">
      <c r="A33" s="6" t="s">
        <v>37</v>
      </c>
      <c r="B33" s="5" t="s">
        <v>15</v>
      </c>
      <c r="C33" s="6" t="s">
        <v>6</v>
      </c>
      <c r="D33" s="6">
        <f>4.5*5</f>
        <v>22.5</v>
      </c>
      <c r="E33" s="13">
        <v>15000</v>
      </c>
      <c r="F33" s="13">
        <f t="shared" si="3"/>
        <v>337500</v>
      </c>
    </row>
    <row r="34" spans="1:6" ht="29.4" customHeight="1" x14ac:dyDescent="0.3">
      <c r="A34" s="6" t="s">
        <v>38</v>
      </c>
      <c r="B34" s="8" t="s">
        <v>53</v>
      </c>
      <c r="C34" s="6" t="s">
        <v>7</v>
      </c>
      <c r="D34" s="6">
        <v>1</v>
      </c>
      <c r="E34" s="13">
        <v>975000</v>
      </c>
      <c r="F34" s="13">
        <f t="shared" si="3"/>
        <v>975000</v>
      </c>
    </row>
    <row r="35" spans="1:6" ht="31.2" customHeight="1" x14ac:dyDescent="0.3">
      <c r="A35" s="6" t="s">
        <v>39</v>
      </c>
      <c r="B35" s="5" t="s">
        <v>19</v>
      </c>
      <c r="C35" s="9" t="s">
        <v>16</v>
      </c>
      <c r="D35" s="6">
        <f>(20.8+20.9)*2+16.64+17.37</f>
        <v>117.41000000000001</v>
      </c>
      <c r="E35" s="13">
        <v>9000</v>
      </c>
      <c r="F35" s="13">
        <f t="shared" si="3"/>
        <v>1056690</v>
      </c>
    </row>
    <row r="36" spans="1:6" ht="31.2" customHeight="1" x14ac:dyDescent="0.3">
      <c r="A36" s="6" t="s">
        <v>40</v>
      </c>
      <c r="B36" s="5" t="s">
        <v>82</v>
      </c>
      <c r="C36" s="6" t="s">
        <v>12</v>
      </c>
      <c r="D36" s="6">
        <f>3*20</f>
        <v>60</v>
      </c>
      <c r="E36" s="13">
        <v>135000</v>
      </c>
      <c r="F36" s="13">
        <f t="shared" si="3"/>
        <v>8100000</v>
      </c>
    </row>
    <row r="37" spans="1:6" ht="28.8" x14ac:dyDescent="0.3">
      <c r="A37" s="6" t="s">
        <v>41</v>
      </c>
      <c r="B37" s="5" t="s">
        <v>77</v>
      </c>
      <c r="C37" s="6" t="s">
        <v>7</v>
      </c>
      <c r="D37" s="6">
        <v>2</v>
      </c>
      <c r="E37" s="13">
        <v>835000</v>
      </c>
      <c r="F37" s="13">
        <f>+E37*D37</f>
        <v>1670000</v>
      </c>
    </row>
    <row r="38" spans="1:6" x14ac:dyDescent="0.3">
      <c r="A38" s="36" t="s">
        <v>23</v>
      </c>
      <c r="B38" s="36"/>
      <c r="C38" s="36"/>
      <c r="D38" s="36"/>
      <c r="E38" s="37"/>
      <c r="F38" s="29">
        <f>SUM(F31:F37)</f>
        <v>13429190</v>
      </c>
    </row>
    <row r="39" spans="1:6" x14ac:dyDescent="0.3">
      <c r="A39" s="30">
        <v>4</v>
      </c>
      <c r="B39" s="33" t="s">
        <v>112</v>
      </c>
      <c r="C39" s="33"/>
      <c r="D39" s="33"/>
      <c r="E39" s="33"/>
      <c r="F39" s="33"/>
    </row>
    <row r="40" spans="1:6" x14ac:dyDescent="0.3">
      <c r="A40" s="19" t="s">
        <v>60</v>
      </c>
      <c r="B40" s="5" t="s">
        <v>113</v>
      </c>
      <c r="C40" s="6" t="s">
        <v>7</v>
      </c>
      <c r="D40" s="6">
        <v>10</v>
      </c>
      <c r="E40" s="13">
        <v>480000</v>
      </c>
      <c r="F40" s="13">
        <f t="shared" ref="F40:F42" si="5">+E40*D40</f>
        <v>4800000</v>
      </c>
    </row>
    <row r="41" spans="1:6" x14ac:dyDescent="0.3">
      <c r="A41" s="19" t="s">
        <v>61</v>
      </c>
      <c r="B41" s="5" t="s">
        <v>118</v>
      </c>
      <c r="C41" s="19" t="s">
        <v>12</v>
      </c>
      <c r="D41" s="6">
        <f>180*8</f>
        <v>1440</v>
      </c>
      <c r="E41" s="13">
        <v>5450</v>
      </c>
      <c r="F41" s="13">
        <f t="shared" si="5"/>
        <v>7848000</v>
      </c>
    </row>
    <row r="42" spans="1:6" ht="29.4" customHeight="1" x14ac:dyDescent="0.3">
      <c r="A42" s="6" t="s">
        <v>120</v>
      </c>
      <c r="B42" s="5" t="s">
        <v>119</v>
      </c>
      <c r="C42" s="6" t="s">
        <v>7</v>
      </c>
      <c r="D42" s="6">
        <v>8</v>
      </c>
      <c r="E42" s="13">
        <v>175000</v>
      </c>
      <c r="F42" s="13">
        <f t="shared" si="5"/>
        <v>1400000</v>
      </c>
    </row>
    <row r="43" spans="1:6" ht="28.8" x14ac:dyDescent="0.3">
      <c r="A43" s="6" t="s">
        <v>123</v>
      </c>
      <c r="B43" s="5" t="s">
        <v>77</v>
      </c>
      <c r="C43" s="6" t="s">
        <v>7</v>
      </c>
      <c r="D43" s="6">
        <v>1</v>
      </c>
      <c r="E43" s="13">
        <v>835000</v>
      </c>
      <c r="F43" s="13">
        <f>+E43*D43</f>
        <v>835000</v>
      </c>
    </row>
    <row r="44" spans="1:6" x14ac:dyDescent="0.3">
      <c r="A44" s="32" t="s">
        <v>23</v>
      </c>
      <c r="B44" s="32"/>
      <c r="C44" s="32"/>
      <c r="D44" s="32"/>
      <c r="E44" s="32"/>
      <c r="F44" s="31">
        <f>SUM(F40:F43)</f>
        <v>14883000</v>
      </c>
    </row>
    <row r="45" spans="1:6" x14ac:dyDescent="0.3">
      <c r="A45" s="32" t="s">
        <v>23</v>
      </c>
      <c r="B45" s="32"/>
      <c r="C45" s="32"/>
      <c r="D45" s="32"/>
      <c r="E45" s="32"/>
      <c r="F45" s="14">
        <f>+F44+F38+F29+F18</f>
        <v>129307723.59999999</v>
      </c>
    </row>
    <row r="46" spans="1:6" x14ac:dyDescent="0.3">
      <c r="A46" s="32" t="s">
        <v>52</v>
      </c>
      <c r="B46" s="32"/>
      <c r="C46" s="32"/>
      <c r="D46" s="32"/>
      <c r="E46" s="32"/>
      <c r="F46" s="14">
        <f>+F45*30%</f>
        <v>38792317.079999998</v>
      </c>
    </row>
    <row r="47" spans="1:6" x14ac:dyDescent="0.3">
      <c r="A47" s="32" t="s">
        <v>51</v>
      </c>
      <c r="B47" s="32"/>
      <c r="C47" s="32"/>
      <c r="D47" s="32"/>
      <c r="E47" s="32"/>
      <c r="F47" s="14">
        <f>SUM(F45:F46)</f>
        <v>168100040.68000001</v>
      </c>
    </row>
  </sheetData>
  <mergeCells count="11">
    <mergeCell ref="A47:E47"/>
    <mergeCell ref="A44:E44"/>
    <mergeCell ref="A46:E46"/>
    <mergeCell ref="A45:E45"/>
    <mergeCell ref="B2:F2"/>
    <mergeCell ref="B19:F19"/>
    <mergeCell ref="B30:F30"/>
    <mergeCell ref="A18:E18"/>
    <mergeCell ref="A29:E29"/>
    <mergeCell ref="A38:E38"/>
    <mergeCell ref="B39:F39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opLeftCell="A17" workbookViewId="0">
      <selection activeCell="F30" sqref="F30"/>
    </sheetView>
  </sheetViews>
  <sheetFormatPr baseColWidth="10" defaultRowHeight="14.4" x14ac:dyDescent="0.3"/>
  <cols>
    <col min="1" max="1" width="7.6640625" style="3" customWidth="1"/>
    <col min="2" max="2" width="50.77734375" style="16" customWidth="1"/>
    <col min="3" max="4" width="11.5546875" style="3"/>
    <col min="5" max="5" width="19.109375" style="15" bestFit="1" customWidth="1"/>
    <col min="6" max="6" width="15.21875" style="15" bestFit="1" customWidth="1"/>
    <col min="7" max="16384" width="11.5546875" style="3"/>
  </cols>
  <sheetData>
    <row r="1" spans="1:6" ht="15.6" x14ac:dyDescent="0.3">
      <c r="A1" s="4" t="s">
        <v>0</v>
      </c>
      <c r="B1" s="4" t="s">
        <v>27</v>
      </c>
      <c r="C1" s="1" t="s">
        <v>1</v>
      </c>
      <c r="D1" s="1" t="s">
        <v>2</v>
      </c>
      <c r="E1" s="12" t="s">
        <v>3</v>
      </c>
      <c r="F1" s="12" t="s">
        <v>4</v>
      </c>
    </row>
    <row r="2" spans="1:6" x14ac:dyDescent="0.3">
      <c r="A2" s="18">
        <v>1</v>
      </c>
      <c r="B2" s="33" t="s">
        <v>25</v>
      </c>
      <c r="C2" s="33"/>
      <c r="D2" s="33"/>
      <c r="E2" s="33"/>
      <c r="F2" s="33"/>
    </row>
    <row r="3" spans="1:6" x14ac:dyDescent="0.3">
      <c r="A3" s="19" t="s">
        <v>28</v>
      </c>
      <c r="B3" s="20" t="s">
        <v>26</v>
      </c>
      <c r="C3" s="19" t="s">
        <v>12</v>
      </c>
      <c r="D3" s="19">
        <f>16+27+50+32</f>
        <v>125</v>
      </c>
      <c r="E3" s="14">
        <v>3000</v>
      </c>
      <c r="F3" s="14">
        <f>+D3*E3</f>
        <v>375000</v>
      </c>
    </row>
    <row r="4" spans="1:6" x14ac:dyDescent="0.3">
      <c r="A4" s="18">
        <v>2</v>
      </c>
      <c r="B4" s="33" t="s">
        <v>30</v>
      </c>
      <c r="C4" s="33"/>
      <c r="D4" s="33"/>
      <c r="E4" s="33"/>
      <c r="F4" s="33"/>
    </row>
    <row r="5" spans="1:6" ht="16.2" x14ac:dyDescent="0.3">
      <c r="A5" s="6" t="s">
        <v>31</v>
      </c>
      <c r="B5" s="21" t="s">
        <v>89</v>
      </c>
      <c r="C5" s="9" t="s">
        <v>32</v>
      </c>
      <c r="D5" s="6">
        <f>5*1.5*1.3</f>
        <v>9.75</v>
      </c>
      <c r="E5" s="13">
        <v>58000</v>
      </c>
      <c r="F5" s="13">
        <f>+D5*E5</f>
        <v>565500</v>
      </c>
    </row>
    <row r="6" spans="1:6" ht="45" customHeight="1" x14ac:dyDescent="0.3">
      <c r="A6" s="6" t="s">
        <v>47</v>
      </c>
      <c r="B6" s="21" t="s">
        <v>90</v>
      </c>
      <c r="C6" s="9" t="s">
        <v>32</v>
      </c>
      <c r="D6" s="9">
        <f>+D3*1.3*1.5</f>
        <v>243.75</v>
      </c>
      <c r="E6" s="22">
        <v>11500</v>
      </c>
      <c r="F6" s="22">
        <f>+E6*D6</f>
        <v>2803125</v>
      </c>
    </row>
    <row r="7" spans="1:6" x14ac:dyDescent="0.3">
      <c r="A7" s="18">
        <v>3</v>
      </c>
      <c r="B7" s="33" t="s">
        <v>34</v>
      </c>
      <c r="C7" s="33"/>
      <c r="D7" s="33"/>
      <c r="E7" s="33"/>
      <c r="F7" s="33"/>
    </row>
    <row r="8" spans="1:6" ht="29.4" customHeight="1" x14ac:dyDescent="0.3">
      <c r="A8" s="9" t="s">
        <v>35</v>
      </c>
      <c r="B8" s="21" t="s">
        <v>91</v>
      </c>
      <c r="C8" s="9" t="s">
        <v>7</v>
      </c>
      <c r="D8" s="9">
        <v>1</v>
      </c>
      <c r="E8" s="22">
        <v>1045000</v>
      </c>
      <c r="F8" s="22">
        <f t="shared" ref="F8:F24" si="0">+E8*D8</f>
        <v>1045000</v>
      </c>
    </row>
    <row r="9" spans="1:6" ht="29.4" customHeight="1" x14ac:dyDescent="0.3">
      <c r="A9" s="9" t="s">
        <v>36</v>
      </c>
      <c r="B9" s="21" t="s">
        <v>66</v>
      </c>
      <c r="C9" s="9" t="s">
        <v>7</v>
      </c>
      <c r="D9" s="9">
        <v>2</v>
      </c>
      <c r="E9" s="22">
        <v>2100000</v>
      </c>
      <c r="F9" s="22">
        <f t="shared" si="0"/>
        <v>4200000</v>
      </c>
    </row>
    <row r="10" spans="1:6" ht="29.4" customHeight="1" x14ac:dyDescent="0.3">
      <c r="A10" s="9" t="s">
        <v>37</v>
      </c>
      <c r="B10" s="21" t="s">
        <v>92</v>
      </c>
      <c r="C10" s="9" t="s">
        <v>32</v>
      </c>
      <c r="D10" s="9">
        <v>0.25</v>
      </c>
      <c r="E10" s="22">
        <v>605000</v>
      </c>
      <c r="F10" s="22">
        <f t="shared" si="0"/>
        <v>151250</v>
      </c>
    </row>
    <row r="11" spans="1:6" ht="29.4" customHeight="1" x14ac:dyDescent="0.3">
      <c r="A11" s="9" t="s">
        <v>38</v>
      </c>
      <c r="B11" s="21" t="s">
        <v>93</v>
      </c>
      <c r="C11" s="9" t="s">
        <v>32</v>
      </c>
      <c r="D11" s="25">
        <v>0.57999999999999996</v>
      </c>
      <c r="E11" s="22">
        <v>650000</v>
      </c>
      <c r="F11" s="22">
        <f t="shared" si="0"/>
        <v>377000</v>
      </c>
    </row>
    <row r="12" spans="1:6" ht="29.4" customHeight="1" x14ac:dyDescent="0.3">
      <c r="A12" s="9" t="s">
        <v>39</v>
      </c>
      <c r="B12" s="21" t="s">
        <v>94</v>
      </c>
      <c r="C12" s="9" t="s">
        <v>95</v>
      </c>
      <c r="D12" s="9">
        <v>226.6</v>
      </c>
      <c r="E12" s="22">
        <v>3850</v>
      </c>
      <c r="F12" s="22">
        <f>+E12*D12</f>
        <v>872410</v>
      </c>
    </row>
    <row r="13" spans="1:6" ht="29.4" customHeight="1" x14ac:dyDescent="0.3">
      <c r="A13" s="9" t="s">
        <v>40</v>
      </c>
      <c r="B13" s="21" t="s">
        <v>96</v>
      </c>
      <c r="C13" s="9" t="s">
        <v>32</v>
      </c>
      <c r="D13" s="9">
        <v>0.2</v>
      </c>
      <c r="E13" s="22">
        <v>661550</v>
      </c>
      <c r="F13" s="22">
        <f>+E13*D13</f>
        <v>132310</v>
      </c>
    </row>
    <row r="14" spans="1:6" ht="28.2" customHeight="1" x14ac:dyDescent="0.3">
      <c r="A14" s="9" t="s">
        <v>41</v>
      </c>
      <c r="B14" s="21" t="s">
        <v>101</v>
      </c>
      <c r="C14" s="9" t="s">
        <v>32</v>
      </c>
      <c r="D14" s="9">
        <v>5.3</v>
      </c>
      <c r="E14" s="22">
        <v>20000</v>
      </c>
      <c r="F14" s="22">
        <f t="shared" si="0"/>
        <v>106000</v>
      </c>
    </row>
    <row r="15" spans="1:6" ht="28.2" customHeight="1" x14ac:dyDescent="0.3">
      <c r="A15" s="9" t="s">
        <v>54</v>
      </c>
      <c r="B15" s="21" t="s">
        <v>65</v>
      </c>
      <c r="C15" s="9" t="s">
        <v>32</v>
      </c>
      <c r="D15" s="9">
        <f>+D3*1.5*0.05</f>
        <v>9.375</v>
      </c>
      <c r="E15" s="22">
        <v>605000</v>
      </c>
      <c r="F15" s="22">
        <f t="shared" si="0"/>
        <v>5671875</v>
      </c>
    </row>
    <row r="16" spans="1:6" ht="29.4" customHeight="1" x14ac:dyDescent="0.3">
      <c r="A16" s="9" t="s">
        <v>55</v>
      </c>
      <c r="B16" s="21" t="s">
        <v>100</v>
      </c>
      <c r="C16" s="9" t="s">
        <v>32</v>
      </c>
      <c r="D16" s="25">
        <f>8*1.5*0.25</f>
        <v>3</v>
      </c>
      <c r="E16" s="22">
        <v>605000</v>
      </c>
      <c r="F16" s="22">
        <f t="shared" si="0"/>
        <v>1815000</v>
      </c>
    </row>
    <row r="17" spans="1:6" ht="29.4" customHeight="1" x14ac:dyDescent="0.3">
      <c r="A17" s="9" t="s">
        <v>56</v>
      </c>
      <c r="B17" s="21" t="s">
        <v>99</v>
      </c>
      <c r="C17" s="9" t="s">
        <v>32</v>
      </c>
      <c r="D17" s="25">
        <f>(1.2*1-PI()*0.55^2)*8</f>
        <v>1.9973457783126989</v>
      </c>
      <c r="E17" s="22">
        <v>380000</v>
      </c>
      <c r="F17" s="22">
        <f t="shared" si="0"/>
        <v>758991.39575882559</v>
      </c>
    </row>
    <row r="18" spans="1:6" ht="30" customHeight="1" x14ac:dyDescent="0.3">
      <c r="A18" s="9" t="s">
        <v>57</v>
      </c>
      <c r="B18" s="21" t="s">
        <v>104</v>
      </c>
      <c r="C18" s="9" t="s">
        <v>7</v>
      </c>
      <c r="D18" s="9">
        <v>16</v>
      </c>
      <c r="E18" s="22">
        <v>15000</v>
      </c>
      <c r="F18" s="22">
        <f t="shared" si="0"/>
        <v>240000</v>
      </c>
    </row>
    <row r="19" spans="1:6" ht="28.8" x14ac:dyDescent="0.3">
      <c r="A19" s="9" t="s">
        <v>69</v>
      </c>
      <c r="B19" s="21" t="s">
        <v>105</v>
      </c>
      <c r="C19" s="9" t="s">
        <v>7</v>
      </c>
      <c r="D19" s="9">
        <v>107</v>
      </c>
      <c r="E19" s="22">
        <v>350000</v>
      </c>
      <c r="F19" s="22">
        <f t="shared" si="0"/>
        <v>37450000</v>
      </c>
    </row>
    <row r="20" spans="1:6" ht="29.4" customHeight="1" x14ac:dyDescent="0.3">
      <c r="A20" s="9" t="s">
        <v>70</v>
      </c>
      <c r="B20" s="21" t="s">
        <v>102</v>
      </c>
      <c r="C20" s="9" t="s">
        <v>32</v>
      </c>
      <c r="D20" s="25">
        <f>((1.5*1.2-(PI()*0.55^2))*0.2+((0.2*0.3)/2*1.5))*4</f>
        <v>0.85973457783126972</v>
      </c>
      <c r="E20" s="22">
        <v>380000</v>
      </c>
      <c r="F20" s="22">
        <f>+E20*D20</f>
        <v>326699.13957588247</v>
      </c>
    </row>
    <row r="21" spans="1:6" ht="29.4" customHeight="1" x14ac:dyDescent="0.3">
      <c r="A21" s="9" t="s">
        <v>71</v>
      </c>
      <c r="B21" s="21" t="s">
        <v>97</v>
      </c>
      <c r="C21" s="9" t="s">
        <v>58</v>
      </c>
      <c r="D21" s="25">
        <f>(1.5*1.3-PI()*0.55^2)*0.3*12</f>
        <v>3.5988056002407154</v>
      </c>
      <c r="E21" s="22">
        <v>380000</v>
      </c>
      <c r="F21" s="22">
        <f>+E21*D21</f>
        <v>1367546.1280914717</v>
      </c>
    </row>
    <row r="22" spans="1:6" ht="29.4" customHeight="1" x14ac:dyDescent="0.3">
      <c r="A22" s="9" t="s">
        <v>103</v>
      </c>
      <c r="B22" s="21" t="s">
        <v>107</v>
      </c>
      <c r="C22" s="9" t="s">
        <v>17</v>
      </c>
      <c r="D22" s="25">
        <v>3</v>
      </c>
      <c r="E22" s="22">
        <v>195000</v>
      </c>
      <c r="F22" s="22">
        <f>+E22*D22</f>
        <v>585000</v>
      </c>
    </row>
    <row r="23" spans="1:6" ht="29.4" customHeight="1" x14ac:dyDescent="0.3">
      <c r="A23" s="9" t="s">
        <v>106</v>
      </c>
      <c r="B23" s="21" t="s">
        <v>108</v>
      </c>
      <c r="C23" s="9" t="s">
        <v>58</v>
      </c>
      <c r="D23" s="25">
        <v>2.1</v>
      </c>
      <c r="E23" s="22">
        <v>605000</v>
      </c>
      <c r="F23" s="22">
        <f>+E23*D23</f>
        <v>1270500</v>
      </c>
    </row>
    <row r="24" spans="1:6" ht="29.4" customHeight="1" x14ac:dyDescent="0.3">
      <c r="A24" s="9" t="s">
        <v>109</v>
      </c>
      <c r="B24" s="21" t="s">
        <v>98</v>
      </c>
      <c r="C24" s="9" t="s">
        <v>32</v>
      </c>
      <c r="D24" s="25">
        <f>(1.5*1.5-PI()*0.55^2)*D3</f>
        <v>162.45852778613593</v>
      </c>
      <c r="E24" s="22">
        <v>18000</v>
      </c>
      <c r="F24" s="22">
        <f t="shared" si="0"/>
        <v>2924253.5001504468</v>
      </c>
    </row>
    <row r="25" spans="1:6" x14ac:dyDescent="0.3">
      <c r="A25" s="18">
        <v>4</v>
      </c>
      <c r="B25" s="33" t="s">
        <v>59</v>
      </c>
      <c r="C25" s="33"/>
      <c r="D25" s="33"/>
      <c r="E25" s="33"/>
      <c r="F25" s="33"/>
    </row>
    <row r="26" spans="1:6" ht="28.8" customHeight="1" x14ac:dyDescent="0.3">
      <c r="A26" s="9" t="s">
        <v>60</v>
      </c>
      <c r="B26" s="21" t="s">
        <v>62</v>
      </c>
      <c r="C26" s="9" t="s">
        <v>12</v>
      </c>
      <c r="D26" s="9">
        <v>60</v>
      </c>
      <c r="E26" s="22">
        <v>3000</v>
      </c>
      <c r="F26" s="22">
        <f>+E26*D26</f>
        <v>180000</v>
      </c>
    </row>
    <row r="27" spans="1:6" ht="28.8" customHeight="1" x14ac:dyDescent="0.3">
      <c r="A27" s="9" t="s">
        <v>61</v>
      </c>
      <c r="B27" s="21" t="s">
        <v>67</v>
      </c>
      <c r="C27" s="9" t="s">
        <v>58</v>
      </c>
      <c r="D27" s="9">
        <v>35</v>
      </c>
      <c r="E27" s="22">
        <v>20000</v>
      </c>
      <c r="F27" s="22">
        <f>+E27*D27</f>
        <v>700000</v>
      </c>
    </row>
    <row r="28" spans="1:6" ht="70.8" customHeight="1" x14ac:dyDescent="0.3">
      <c r="A28" s="9">
        <v>4.3</v>
      </c>
      <c r="B28" s="21" t="s">
        <v>110</v>
      </c>
      <c r="C28" s="9" t="s">
        <v>12</v>
      </c>
      <c r="D28" s="9">
        <v>40</v>
      </c>
      <c r="E28" s="22">
        <v>25570</v>
      </c>
      <c r="F28" s="22">
        <f>+E28*D28</f>
        <v>1022800</v>
      </c>
    </row>
    <row r="29" spans="1:6" x14ac:dyDescent="0.3">
      <c r="A29" s="32" t="s">
        <v>23</v>
      </c>
      <c r="B29" s="32"/>
      <c r="C29" s="32"/>
      <c r="D29" s="32"/>
      <c r="E29" s="32"/>
      <c r="F29" s="14">
        <f>SUM(F2:F28)</f>
        <v>64940260.163576625</v>
      </c>
    </row>
    <row r="30" spans="1:6" x14ac:dyDescent="0.3">
      <c r="A30" s="32" t="s">
        <v>52</v>
      </c>
      <c r="B30" s="32"/>
      <c r="C30" s="32"/>
      <c r="D30" s="32"/>
      <c r="E30" s="32"/>
      <c r="F30" s="14">
        <f>+F29*30%</f>
        <v>19482078.049072988</v>
      </c>
    </row>
    <row r="31" spans="1:6" x14ac:dyDescent="0.3">
      <c r="A31" s="32" t="s">
        <v>51</v>
      </c>
      <c r="B31" s="32"/>
      <c r="C31" s="32"/>
      <c r="D31" s="32"/>
      <c r="E31" s="32"/>
      <c r="F31" s="14">
        <f>SUM(F29:F30)</f>
        <v>84422338.212649614</v>
      </c>
    </row>
  </sheetData>
  <mergeCells count="7">
    <mergeCell ref="A30:E30"/>
    <mergeCell ref="A31:E31"/>
    <mergeCell ref="B2:F2"/>
    <mergeCell ref="B4:F4"/>
    <mergeCell ref="B7:F7"/>
    <mergeCell ref="B25:F25"/>
    <mergeCell ref="A29:E29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P. ESCENARIOS DEPORTIVOS</vt:lpstr>
      <vt:lpstr>P. ALCANTARILLADO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Rangerlist</dc:creator>
  <cp:lastModifiedBy>Rangerlist</cp:lastModifiedBy>
  <dcterms:created xsi:type="dcterms:W3CDTF">2020-09-28T16:23:36Z</dcterms:created>
  <dcterms:modified xsi:type="dcterms:W3CDTF">2021-02-16T01:17:24Z</dcterms:modified>
</cp:coreProperties>
</file>