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1 ECO Trabajo de Grado\CD\"/>
    </mc:Choice>
  </mc:AlternateContent>
  <bookViews>
    <workbookView xWindow="0" yWindow="0" windowWidth="28800" windowHeight="12345"/>
  </bookViews>
  <sheets>
    <sheet name="Datos" sheetId="5" r:id="rId1"/>
    <sheet name="Costos" sheetId="1" r:id="rId2"/>
    <sheet name="VR VTA x SERVICIO" sheetId="3" r:id="rId3"/>
    <sheet name="Nvo calculo" sheetId="7" r:id="rId4"/>
  </sheets>
  <calcPr calcId="152511"/>
</workbook>
</file>

<file path=xl/calcChain.xml><?xml version="1.0" encoding="utf-8"?>
<calcChain xmlns="http://schemas.openxmlformats.org/spreadsheetml/2006/main">
  <c r="D34" i="7" l="1"/>
  <c r="D53" i="7"/>
  <c r="J46" i="7"/>
  <c r="J45" i="7"/>
  <c r="I44" i="7"/>
  <c r="I47" i="7" s="1"/>
  <c r="H44" i="7"/>
  <c r="H47" i="7" s="1"/>
  <c r="G44" i="7"/>
  <c r="G47" i="7" s="1"/>
  <c r="F44" i="7"/>
  <c r="F47" i="7" s="1"/>
  <c r="E44" i="7"/>
  <c r="J43" i="7"/>
  <c r="D21" i="7"/>
  <c r="E10" i="7"/>
  <c r="E9" i="7"/>
  <c r="E8" i="7"/>
  <c r="E7" i="7"/>
  <c r="E11" i="7" l="1"/>
  <c r="J44" i="7"/>
  <c r="J47" i="7" s="1"/>
  <c r="E47" i="7"/>
  <c r="C55" i="3" l="1"/>
  <c r="C44" i="3"/>
  <c r="C30" i="3"/>
  <c r="C21" i="3"/>
  <c r="I7" i="1"/>
  <c r="I11" i="1"/>
  <c r="I12" i="1"/>
  <c r="I15" i="1"/>
  <c r="I17" i="1" s="1"/>
  <c r="B9" i="1"/>
  <c r="B21" i="1" s="1"/>
  <c r="B11" i="1"/>
  <c r="B14" i="1"/>
  <c r="B15" i="1"/>
  <c r="B16" i="1"/>
  <c r="B17" i="1"/>
  <c r="B18" i="1"/>
</calcChain>
</file>

<file path=xl/comments1.xml><?xml version="1.0" encoding="utf-8"?>
<comments xmlns="http://schemas.openxmlformats.org/spreadsheetml/2006/main">
  <authors>
    <author>manuel antonio martinez</author>
  </authors>
  <commentList>
    <comment ref="B11" authorId="0" shapeId="0">
      <text>
        <r>
          <rPr>
            <sz val="11"/>
            <color theme="1"/>
            <rFont val="Calibri"/>
            <family val="2"/>
            <scheme val="minor"/>
          </rPr>
          <t xml:space="preserve">VALOR PARA 30 REVISTAS 
</t>
        </r>
      </text>
    </comment>
  </commentList>
</comments>
</file>

<file path=xl/sharedStrings.xml><?xml version="1.0" encoding="utf-8"?>
<sst xmlns="http://schemas.openxmlformats.org/spreadsheetml/2006/main" count="130" uniqueCount="114">
  <si>
    <t>Revista ambiental</t>
  </si>
  <si>
    <t>1. Inversion minima para comenzar</t>
  </si>
  <si>
    <t>Publico: comunidades, empresas y universidades</t>
  </si>
  <si>
    <t>2. El tiempo de recuperacion de la inversion</t>
  </si>
  <si>
    <t>Enfoque: responsabilidad social</t>
  </si>
  <si>
    <t>3. Punto de equilibrio</t>
  </si>
  <si>
    <t>COSTOS FIJOS MENSUALES</t>
  </si>
  <si>
    <t>ACTIVOS FIJOS</t>
  </si>
  <si>
    <t>CONCEPTO</t>
  </si>
  <si>
    <t>VALOR</t>
  </si>
  <si>
    <t>ARRIENDO</t>
  </si>
  <si>
    <t> COMPUTADOR * 4</t>
  </si>
  <si>
    <t>ADOBE</t>
  </si>
  <si>
    <t>IMPRESORA</t>
  </si>
  <si>
    <t>DOMINIO APLICACION</t>
  </si>
  <si>
    <t>VALOR ANUALIDAD $900.000,00</t>
  </si>
  <si>
    <t>CAMARA FOTOGRAFICA</t>
  </si>
  <si>
    <t>HOOTSUITE</t>
  </si>
  <si>
    <t>MUEBLES Y ENSERES</t>
  </si>
  <si>
    <t>IMPRESION REVISTA</t>
  </si>
  <si>
    <t>SILLAS *4</t>
  </si>
  <si>
    <t>TRANSPORTES</t>
  </si>
  <si>
    <t>ESCRITORIOS * 4</t>
  </si>
  <si>
    <t>NOMINA</t>
  </si>
  <si>
    <t>SUELDO $3.000.000,00 POR 4 EMPLEADOS</t>
  </si>
  <si>
    <t>TELEFONO CONMUTADOR</t>
  </si>
  <si>
    <t>PROVISION CESANTIAS</t>
  </si>
  <si>
    <t>TELEVISOR</t>
  </si>
  <si>
    <t>PROVISION PRIMAS</t>
  </si>
  <si>
    <t>TOTAL ACTIVOS FIJOS</t>
  </si>
  <si>
    <t>PROVISION VACACIONES</t>
  </si>
  <si>
    <t>PROVISION INTERESES CESANTIAS</t>
  </si>
  <si>
    <t>PARAFISCALES</t>
  </si>
  <si>
    <t>2 PLAY (INTERNET + TELEFONIA)</t>
  </si>
  <si>
    <t>SERVICIOS PUBLICOS (AGUA,LUZ)</t>
  </si>
  <si>
    <t> TOTAL COSTOS FIJOS  MENSUALES </t>
  </si>
  <si>
    <t>COSTOS VARIABLES MENSUALES</t>
  </si>
  <si>
    <t>MATERIAL DE OFICINA</t>
  </si>
  <si>
    <t>INVERSION  EQUIPOS MUEBLES ENSERES</t>
  </si>
  <si>
    <t>APORTE SOCIOS</t>
  </si>
  <si>
    <t>Mes 1</t>
  </si>
  <si>
    <t>Mes 2</t>
  </si>
  <si>
    <t>Mes 3</t>
  </si>
  <si>
    <t>Mes 4</t>
  </si>
  <si>
    <t>Mes 5</t>
  </si>
  <si>
    <t>COSTOS FIJOS</t>
  </si>
  <si>
    <t>COSTOS VARIABLES</t>
  </si>
  <si>
    <t xml:space="preserve">REVISTA  </t>
  </si>
  <si>
    <t>VR VENTA ($)</t>
  </si>
  <si>
    <t xml:space="preserve">Revista digital </t>
  </si>
  <si>
    <t xml:space="preserve">Suscripción anual </t>
  </si>
  <si>
    <t>SERVICIOS</t>
  </si>
  <si>
    <t xml:space="preserve">Artículo para publicación </t>
  </si>
  <si>
    <t>Reportaje periodístico investigativo escrito</t>
  </si>
  <si>
    <t>Cubrimiento de eventos- Video de 5 minutos . Camara. Luces. Audio</t>
  </si>
  <si>
    <t>Valor sujeto a cambios</t>
  </si>
  <si>
    <t>PAUTA PUBLICITARIA</t>
  </si>
  <si>
    <t xml:space="preserve">PÁGINA IMPAR </t>
  </si>
  <si>
    <t>1 página policromia</t>
  </si>
  <si>
    <t xml:space="preserve">½ Página horizontal- vertical </t>
  </si>
  <si>
    <t xml:space="preserve">¼  Página horizontal </t>
  </si>
  <si>
    <t xml:space="preserve">¼ Página vertical </t>
  </si>
  <si>
    <t>⅛ Página  policromia</t>
  </si>
  <si>
    <t>⅛ Página bicromia</t>
  </si>
  <si>
    <t>Promedio</t>
  </si>
  <si>
    <t xml:space="preserve">PÁGINA PAR </t>
  </si>
  <si>
    <t>⅛ Página policromia</t>
  </si>
  <si>
    <t>⅛ Página  bicromia</t>
  </si>
  <si>
    <t xml:space="preserve">Construcción de Planes de Responsabilidad Social </t>
  </si>
  <si>
    <t>Microempresa</t>
  </si>
  <si>
    <t>Mediana empresa</t>
  </si>
  <si>
    <t>Video promocional: Gestión Ambiental 
(40 segundos)</t>
  </si>
  <si>
    <t>Construido por Revista ECO</t>
  </si>
  <si>
    <t>Preproducción - Creación de guión</t>
  </si>
  <si>
    <t xml:space="preserve">Producción - Grabación de audio y video tomas principales y de apoyo (Incluye dirección) </t>
  </si>
  <si>
    <t>Postproducción - Edición final, animaciones y voz en off</t>
  </si>
  <si>
    <t xml:space="preserve">Cuando la empresa ya cuenta con el Plan de Responsabilidad Social </t>
  </si>
  <si>
    <t>(P x U) – (CVU x U) – CF = 0</t>
  </si>
  <si>
    <t>U= Unidades a vender</t>
  </si>
  <si>
    <t>CVU= Costo variable unitario</t>
  </si>
  <si>
    <t>CF= Costos Fijos</t>
  </si>
  <si>
    <t>REVISTA</t>
  </si>
  <si>
    <t>P= 5.000</t>
  </si>
  <si>
    <t>U= ?</t>
  </si>
  <si>
    <t>CF= 18.743.900</t>
  </si>
  <si>
    <t>INVERSION INICIAL</t>
  </si>
  <si>
    <t xml:space="preserve">Artículos </t>
  </si>
  <si>
    <t xml:space="preserve">Pauta / página par </t>
  </si>
  <si>
    <t>Pauta / página impar</t>
  </si>
  <si>
    <t xml:space="preserve">Reportaje periodístico </t>
  </si>
  <si>
    <t>Costos fijos $18.743.900</t>
  </si>
  <si>
    <t>Costos variables:</t>
  </si>
  <si>
    <t>Unidades a producir por mes:</t>
  </si>
  <si>
    <t>Resulta de tomar los costos variabes del mes y dividirlos en las uniades a producir por mes</t>
  </si>
  <si>
    <t>Despejado la formula:</t>
  </si>
  <si>
    <t>CANTIDAD</t>
  </si>
  <si>
    <t>VALOR UNITARIO VTA</t>
  </si>
  <si>
    <t xml:space="preserve">INGRESOS POR REVISTA MES     </t>
  </si>
  <si>
    <t>UTILIDAD ANTES DE IMPUESTOS</t>
  </si>
  <si>
    <t>VALOR TOTAL 
VENTA MES</t>
  </si>
  <si>
    <t>TOTAL</t>
  </si>
  <si>
    <t>Esto quiere decir que la inversion la recuperan en 5 meses</t>
  </si>
  <si>
    <t>es decir, que el costo se equipare con la venta.</t>
  </si>
  <si>
    <t>Cantidad de páginas revista</t>
  </si>
  <si>
    <t>INGRESOS POR ARTICULO, PAUTA Y REPORTAJE</t>
  </si>
  <si>
    <t>INGRESO POR VENTAS DE REVISTAS</t>
  </si>
  <si>
    <t>CVU= 140</t>
  </si>
  <si>
    <t>(5.000*U) - (140*U) - 18.743.900 = 0</t>
  </si>
  <si>
    <t>((5.000-140)*U)-18.743.900= 0</t>
  </si>
  <si>
    <t>((4.860)*U)-18.743.900= 0</t>
  </si>
  <si>
    <t>(4.860*U)= 18.743.900</t>
  </si>
  <si>
    <t>U = 18.743.900/.860</t>
  </si>
  <si>
    <t>Esto quiere decir que deben llegar a un tope de 3.857 unidades a vender para lograr el punto de equilibrio,</t>
  </si>
  <si>
    <t>El punto de equilibro se daria mas o menos en 4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</si>
</sst>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$-409]* #,##0.00_ ;_-[$$-409]* \-#,##0.00\ ;_-[$$-409]* &quot;-&quot;??_ ;_-@_ "/>
    <numFmt numFmtId="165" formatCode="&quot;$&quot;\ 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sz val="13.5"/>
      <color rgb="FF999999"/>
      <name val="Arial"/>
      <family val="2"/>
    </font>
    <font>
      <b/>
      <sz val="13.5"/>
      <color rgb="FF999999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45066682943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/>
    <xf numFmtId="0" fontId="0" fillId="2" borderId="1" xfId="0" applyFill="1" applyBorder="1"/>
    <xf numFmtId="164" fontId="0" fillId="2" borderId="1" xfId="0" applyNumberFormat="1" applyFill="1" applyBorder="1"/>
    <xf numFmtId="164" fontId="0" fillId="2" borderId="0" xfId="0" applyNumberFormat="1" applyFill="1"/>
    <xf numFmtId="164" fontId="0" fillId="2" borderId="1" xfId="0" applyNumberFormat="1" applyFill="1" applyBorder="1" applyAlignment="1"/>
    <xf numFmtId="164" fontId="0" fillId="2" borderId="1" xfId="0" applyNumberFormat="1" applyFill="1" applyBorder="1" applyAlignment="1">
      <alignment wrapText="1"/>
    </xf>
    <xf numFmtId="164" fontId="0" fillId="2" borderId="2" xfId="0" applyNumberFormat="1" applyFill="1" applyBorder="1"/>
    <xf numFmtId="164" fontId="0" fillId="2" borderId="3" xfId="0" applyNumberFormat="1" applyFill="1" applyBorder="1"/>
    <xf numFmtId="164" fontId="0" fillId="2" borderId="2" xfId="0" applyNumberFormat="1" applyFill="1" applyBorder="1" applyAlignment="1">
      <alignment wrapText="1"/>
    </xf>
    <xf numFmtId="164" fontId="0" fillId="2" borderId="4" xfId="0" applyNumberFormat="1" applyFill="1" applyBorder="1"/>
    <xf numFmtId="0" fontId="0" fillId="2" borderId="5" xfId="0" applyFill="1" applyBorder="1"/>
    <xf numFmtId="164" fontId="0" fillId="2" borderId="5" xfId="0" applyNumberFormat="1" applyFill="1" applyBorder="1"/>
    <xf numFmtId="164" fontId="0" fillId="2" borderId="6" xfId="0" applyNumberFormat="1" applyFill="1" applyBorder="1"/>
    <xf numFmtId="10" fontId="0" fillId="2" borderId="3" xfId="0" applyNumberFormat="1" applyFill="1" applyBorder="1"/>
    <xf numFmtId="164" fontId="0" fillId="2" borderId="7" xfId="0" applyNumberFormat="1" applyFill="1" applyBorder="1"/>
    <xf numFmtId="164" fontId="0" fillId="2" borderId="8" xfId="0" applyNumberFormat="1" applyFill="1" applyBorder="1"/>
    <xf numFmtId="10" fontId="0" fillId="2" borderId="1" xfId="0" applyNumberFormat="1" applyFill="1" applyBorder="1"/>
    <xf numFmtId="0" fontId="1" fillId="3" borderId="1" xfId="0" applyFont="1" applyFill="1" applyBorder="1" applyAlignment="1">
      <alignment horizontal="center"/>
    </xf>
    <xf numFmtId="3" fontId="0" fillId="0" borderId="0" xfId="0" applyNumberFormat="1"/>
    <xf numFmtId="0" fontId="1" fillId="0" borderId="0" xfId="0" applyFont="1"/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3" fontId="1" fillId="0" borderId="9" xfId="0" applyNumberFormat="1" applyFont="1" applyBorder="1" applyAlignment="1">
      <alignment vertical="top" wrapText="1"/>
    </xf>
    <xf numFmtId="3" fontId="1" fillId="0" borderId="0" xfId="0" applyNumberFormat="1" applyFont="1"/>
    <xf numFmtId="0" fontId="0" fillId="0" borderId="0" xfId="0" applyFont="1"/>
    <xf numFmtId="3" fontId="0" fillId="0" borderId="0" xfId="0" applyNumberFormat="1" applyFont="1"/>
    <xf numFmtId="3" fontId="0" fillId="0" borderId="0" xfId="0" applyNumberFormat="1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3" fontId="0" fillId="0" borderId="0" xfId="0" applyNumberFormat="1" applyFont="1" applyBorder="1"/>
    <xf numFmtId="0" fontId="0" fillId="0" borderId="0" xfId="0" applyFont="1" applyBorder="1"/>
    <xf numFmtId="0" fontId="1" fillId="5" borderId="0" xfId="0" applyFont="1" applyFill="1" applyBorder="1" applyAlignment="1">
      <alignment horizontal="center" vertical="center" wrapText="1"/>
    </xf>
    <xf numFmtId="3" fontId="1" fillId="5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3" fontId="0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3" fontId="1" fillId="0" borderId="9" xfId="0" applyNumberFormat="1" applyFont="1" applyBorder="1" applyAlignment="1">
      <alignment vertical="center" wrapText="1"/>
    </xf>
    <xf numFmtId="3" fontId="0" fillId="0" borderId="0" xfId="0" applyNumberFormat="1" applyFont="1" applyBorder="1" applyAlignment="1">
      <alignment horizontal="right" vertical="center" wrapText="1"/>
    </xf>
    <xf numFmtId="3" fontId="0" fillId="0" borderId="0" xfId="0" applyNumberFormat="1" applyAlignment="1">
      <alignment horizontal="left"/>
    </xf>
    <xf numFmtId="4" fontId="0" fillId="2" borderId="0" xfId="0" applyNumberFormat="1" applyFill="1"/>
    <xf numFmtId="3" fontId="0" fillId="0" borderId="1" xfId="0" applyNumberFormat="1" applyBorder="1"/>
    <xf numFmtId="165" fontId="0" fillId="0" borderId="0" xfId="0" applyNumberFormat="1"/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6" fillId="0" borderId="0" xfId="0" applyFont="1"/>
    <xf numFmtId="3" fontId="0" fillId="0" borderId="1" xfId="0" applyNumberFormat="1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65" fontId="0" fillId="0" borderId="22" xfId="0" applyNumberFormat="1" applyBorder="1"/>
    <xf numFmtId="165" fontId="0" fillId="0" borderId="20" xfId="0" applyNumberFormat="1" applyBorder="1"/>
    <xf numFmtId="165" fontId="0" fillId="0" borderId="21" xfId="0" applyNumberFormat="1" applyBorder="1"/>
    <xf numFmtId="3" fontId="0" fillId="0" borderId="6" xfId="0" applyNumberFormat="1" applyBorder="1"/>
    <xf numFmtId="3" fontId="0" fillId="0" borderId="6" xfId="0" applyNumberFormat="1" applyFont="1" applyBorder="1"/>
    <xf numFmtId="0" fontId="0" fillId="0" borderId="0" xfId="0" applyBorder="1"/>
    <xf numFmtId="0" fontId="1" fillId="6" borderId="1" xfId="0" applyFont="1" applyFill="1" applyBorder="1" applyAlignment="1">
      <alignment horizontal="center"/>
    </xf>
    <xf numFmtId="0" fontId="0" fillId="6" borderId="1" xfId="0" applyFill="1" applyBorder="1"/>
    <xf numFmtId="164" fontId="0" fillId="6" borderId="1" xfId="0" applyNumberFormat="1" applyFill="1" applyBorder="1"/>
    <xf numFmtId="0" fontId="1" fillId="7" borderId="10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 wrapText="1"/>
    </xf>
    <xf numFmtId="0" fontId="7" fillId="0" borderId="0" xfId="0" applyFont="1"/>
    <xf numFmtId="3" fontId="1" fillId="7" borderId="1" xfId="0" applyNumberFormat="1" applyFont="1" applyFill="1" applyBorder="1" applyAlignment="1">
      <alignment horizontal="center"/>
    </xf>
    <xf numFmtId="3" fontId="1" fillId="6" borderId="6" xfId="0" applyNumberFormat="1" applyFont="1" applyFill="1" applyBorder="1"/>
    <xf numFmtId="3" fontId="1" fillId="6" borderId="0" xfId="0" applyNumberFormat="1" applyFont="1" applyFill="1"/>
    <xf numFmtId="3" fontId="0" fillId="6" borderId="0" xfId="0" applyNumberFormat="1" applyFill="1"/>
    <xf numFmtId="165" fontId="1" fillId="6" borderId="10" xfId="0" applyNumberFormat="1" applyFont="1" applyFill="1" applyBorder="1"/>
    <xf numFmtId="0" fontId="0" fillId="7" borderId="0" xfId="0" applyFill="1"/>
    <xf numFmtId="0" fontId="2" fillId="7" borderId="0" xfId="0" applyFont="1" applyFill="1" applyAlignment="1">
      <alignment horizontal="left" vertical="center" indent="1"/>
    </xf>
    <xf numFmtId="3" fontId="1" fillId="6" borderId="9" xfId="0" applyNumberFormat="1" applyFont="1" applyFill="1" applyBorder="1"/>
    <xf numFmtId="0" fontId="7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8" fillId="4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6" borderId="12" xfId="0" applyFont="1" applyFill="1" applyBorder="1" applyAlignment="1">
      <alignment horizontal="right"/>
    </xf>
    <xf numFmtId="0" fontId="1" fillId="6" borderId="13" xfId="0" applyFont="1" applyFill="1" applyBorder="1" applyAlignment="1">
      <alignment horizontal="right"/>
    </xf>
    <xf numFmtId="0" fontId="1" fillId="6" borderId="11" xfId="0" applyFont="1" applyFill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1533524</xdr:colOff>
      <xdr:row>1</xdr:row>
      <xdr:rowOff>57150</xdr:rowOff>
    </xdr:from>
    <xdr:to>
      <xdr:col>3</xdr:col>
      <xdr:colOff>599335</xdr:colOff>
      <xdr:row>9</xdr:row>
      <xdr:rowOff>43709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247650"/>
          <a:ext cx="2837711" cy="15105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371476</xdr:colOff>
      <xdr:row>0</xdr:row>
      <xdr:rowOff>76200</xdr:rowOff>
    </xdr:from>
    <xdr:to>
      <xdr:col>5</xdr:col>
      <xdr:colOff>390526</xdr:colOff>
      <xdr:row>4</xdr:row>
      <xdr:rowOff>34184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2451" y="76200"/>
          <a:ext cx="1352550" cy="7199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2324100</xdr:colOff>
      <xdr:row>45</xdr:row>
      <xdr:rowOff>85725</xdr:rowOff>
    </xdr:from>
    <xdr:to>
      <xdr:col>1</xdr:col>
      <xdr:colOff>3676650</xdr:colOff>
      <xdr:row>49</xdr:row>
      <xdr:rowOff>43709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6100" y="9791700"/>
          <a:ext cx="1352550" cy="7199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133350</xdr:rowOff>
    </xdr:from>
    <xdr:to>
      <xdr:col>3</xdr:col>
      <xdr:colOff>685800</xdr:colOff>
      <xdr:row>4</xdr:row>
      <xdr:rowOff>91334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133350"/>
          <a:ext cx="1352550" cy="7199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D12" sqref="D12"/>
    </sheetView>
  </sheetViews>
  <sheetFormatPr baseColWidth="10" defaultColWidth="11.42578125" defaultRowHeight="15" x14ac:dyDescent="0.25"/>
  <cols>
    <col min="2" max="2" width="45.140625" bestFit="1" customWidth="1"/>
    <col min="4" max="4" width="41.7109375" customWidth="1"/>
  </cols>
  <sheetData>
    <row r="1" spans="1:4" x14ac:dyDescent="0.25">
      <c r="A1" s="74"/>
      <c r="B1" s="74"/>
      <c r="C1" s="74"/>
      <c r="D1" s="74"/>
    </row>
    <row r="2" spans="1:4" x14ac:dyDescent="0.25">
      <c r="A2" s="74"/>
      <c r="B2" s="74"/>
      <c r="C2" s="74"/>
      <c r="D2" s="74"/>
    </row>
    <row r="3" spans="1:4" x14ac:dyDescent="0.25">
      <c r="A3" s="74"/>
      <c r="B3" s="74"/>
      <c r="C3" s="74"/>
      <c r="D3" s="74"/>
    </row>
    <row r="4" spans="1:4" x14ac:dyDescent="0.25">
      <c r="A4" s="74"/>
      <c r="B4" s="74"/>
      <c r="C4" s="74"/>
      <c r="D4" s="74"/>
    </row>
    <row r="5" spans="1:4" x14ac:dyDescent="0.25">
      <c r="A5" s="74"/>
      <c r="B5" s="74"/>
      <c r="C5" s="74"/>
      <c r="D5" s="74"/>
    </row>
    <row r="6" spans="1:4" x14ac:dyDescent="0.25">
      <c r="A6" s="74"/>
      <c r="B6" s="74"/>
      <c r="C6" s="74"/>
      <c r="D6" s="74"/>
    </row>
    <row r="7" spans="1:4" x14ac:dyDescent="0.25">
      <c r="A7" s="74"/>
      <c r="B7" s="74"/>
      <c r="C7" s="74"/>
      <c r="D7" s="74"/>
    </row>
    <row r="8" spans="1:4" x14ac:dyDescent="0.25">
      <c r="A8" s="74"/>
      <c r="B8" s="74"/>
      <c r="C8" s="74"/>
      <c r="D8" s="74"/>
    </row>
    <row r="9" spans="1:4" x14ac:dyDescent="0.25">
      <c r="A9" s="74"/>
      <c r="B9" s="74"/>
      <c r="C9" s="74"/>
      <c r="D9" s="74"/>
    </row>
    <row r="10" spans="1:4" x14ac:dyDescent="0.25">
      <c r="A10" s="74"/>
      <c r="B10" s="74"/>
      <c r="C10" s="74"/>
      <c r="D10" s="74"/>
    </row>
    <row r="12" spans="1:4" ht="15.75" x14ac:dyDescent="0.25">
      <c r="B12" s="64" t="s">
        <v>0</v>
      </c>
      <c r="C12" s="26"/>
      <c r="D12" s="26" t="s">
        <v>1</v>
      </c>
    </row>
    <row r="13" spans="1:4" x14ac:dyDescent="0.25">
      <c r="B13" s="20" t="s">
        <v>2</v>
      </c>
      <c r="C13" s="26"/>
      <c r="D13" s="26" t="s">
        <v>3</v>
      </c>
    </row>
    <row r="14" spans="1:4" x14ac:dyDescent="0.25">
      <c r="B14" s="20" t="s">
        <v>4</v>
      </c>
      <c r="C14" s="26"/>
      <c r="D14" s="26" t="s">
        <v>5</v>
      </c>
    </row>
  </sheetData>
  <mergeCells count="1">
    <mergeCell ref="A1:D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6"/>
  <sheetViews>
    <sheetView workbookViewId="0">
      <selection activeCell="F22" sqref="F22"/>
    </sheetView>
  </sheetViews>
  <sheetFormatPr baseColWidth="10" defaultColWidth="9.140625" defaultRowHeight="15" x14ac:dyDescent="0.25"/>
  <cols>
    <col min="1" max="1" width="32.7109375" style="1" customWidth="1"/>
    <col min="2" max="2" width="18" style="1" customWidth="1"/>
    <col min="3" max="4" width="9.140625" style="1"/>
    <col min="5" max="5" width="10.85546875" style="1" customWidth="1"/>
    <col min="6" max="6" width="10" style="1" customWidth="1"/>
    <col min="7" max="7" width="9.140625" style="1"/>
    <col min="8" max="8" width="29.28515625" style="1" customWidth="1"/>
    <col min="9" max="9" width="20.42578125" style="1" customWidth="1"/>
    <col min="10" max="16384" width="9.140625" style="1"/>
  </cols>
  <sheetData>
    <row r="1" spans="1:9" x14ac:dyDescent="0.25">
      <c r="A1" s="79"/>
      <c r="B1" s="79"/>
      <c r="C1" s="79"/>
      <c r="D1" s="79"/>
      <c r="E1" s="79"/>
      <c r="F1" s="79"/>
      <c r="G1" s="79"/>
      <c r="H1" s="79"/>
      <c r="I1" s="79"/>
    </row>
    <row r="2" spans="1:9" x14ac:dyDescent="0.25">
      <c r="A2" s="79"/>
      <c r="B2" s="79"/>
      <c r="C2" s="79"/>
      <c r="D2" s="79"/>
      <c r="E2" s="79"/>
      <c r="F2" s="79"/>
      <c r="G2" s="79"/>
      <c r="H2" s="79"/>
      <c r="I2" s="79"/>
    </row>
    <row r="3" spans="1:9" x14ac:dyDescent="0.25">
      <c r="A3" s="79"/>
      <c r="B3" s="79"/>
      <c r="C3" s="79"/>
      <c r="D3" s="79"/>
      <c r="E3" s="79"/>
      <c r="F3" s="79"/>
      <c r="G3" s="79"/>
      <c r="H3" s="79"/>
      <c r="I3" s="79"/>
    </row>
    <row r="4" spans="1:9" x14ac:dyDescent="0.25">
      <c r="A4" s="79"/>
      <c r="B4" s="79"/>
      <c r="C4" s="79"/>
      <c r="D4" s="79"/>
      <c r="E4" s="79"/>
      <c r="F4" s="79"/>
      <c r="G4" s="79"/>
      <c r="H4" s="79"/>
      <c r="I4" s="79"/>
    </row>
    <row r="5" spans="1:9" ht="27.75" customHeight="1" x14ac:dyDescent="0.3">
      <c r="A5" s="75" t="s">
        <v>6</v>
      </c>
      <c r="B5" s="76"/>
      <c r="H5" s="77" t="s">
        <v>7</v>
      </c>
      <c r="I5" s="78"/>
    </row>
    <row r="6" spans="1:9" x14ac:dyDescent="0.25">
      <c r="A6" s="58" t="s">
        <v>8</v>
      </c>
      <c r="B6" s="58" t="s">
        <v>9</v>
      </c>
      <c r="H6" s="18" t="s">
        <v>8</v>
      </c>
      <c r="I6" s="18" t="s">
        <v>9</v>
      </c>
    </row>
    <row r="7" spans="1:9" x14ac:dyDescent="0.25">
      <c r="A7" s="2" t="s">
        <v>10</v>
      </c>
      <c r="B7" s="3">
        <v>1150000</v>
      </c>
      <c r="H7" s="7" t="s">
        <v>11</v>
      </c>
      <c r="I7" s="7">
        <f>1500000*4</f>
        <v>6000000</v>
      </c>
    </row>
    <row r="8" spans="1:9" x14ac:dyDescent="0.25">
      <c r="A8" s="8" t="s">
        <v>12</v>
      </c>
      <c r="B8" s="8">
        <v>158300</v>
      </c>
      <c r="C8" s="4"/>
      <c r="D8" s="4"/>
      <c r="E8" s="4"/>
      <c r="F8" s="4"/>
      <c r="G8" s="4"/>
      <c r="H8" s="3" t="s">
        <v>13</v>
      </c>
      <c r="I8" s="3">
        <v>950000</v>
      </c>
    </row>
    <row r="9" spans="1:9" x14ac:dyDescent="0.25">
      <c r="A9" s="5" t="s">
        <v>14</v>
      </c>
      <c r="B9" s="3">
        <f>900000/12</f>
        <v>75000</v>
      </c>
      <c r="C9" s="3" t="s">
        <v>15</v>
      </c>
      <c r="D9" s="2"/>
      <c r="E9" s="3"/>
      <c r="F9" s="4"/>
      <c r="G9" s="4"/>
      <c r="H9" s="2" t="s">
        <v>16</v>
      </c>
      <c r="I9" s="3">
        <v>1725000</v>
      </c>
    </row>
    <row r="10" spans="1:9" x14ac:dyDescent="0.25">
      <c r="A10" s="7" t="s">
        <v>17</v>
      </c>
      <c r="B10" s="7">
        <v>19000</v>
      </c>
      <c r="C10" s="4"/>
      <c r="D10" s="4"/>
      <c r="E10" s="4"/>
      <c r="F10" s="4"/>
      <c r="G10" s="4"/>
      <c r="H10" s="2" t="s">
        <v>18</v>
      </c>
      <c r="I10" s="2"/>
    </row>
    <row r="11" spans="1:9" x14ac:dyDescent="0.25">
      <c r="A11" s="3" t="s">
        <v>19</v>
      </c>
      <c r="B11" s="3">
        <f>52900*30</f>
        <v>1587000</v>
      </c>
      <c r="C11" s="4"/>
      <c r="D11" s="4"/>
      <c r="E11" s="4"/>
      <c r="F11" s="4"/>
      <c r="G11" s="4"/>
      <c r="H11" s="2" t="s">
        <v>20</v>
      </c>
      <c r="I11" s="3">
        <f>175000*4</f>
        <v>700000</v>
      </c>
    </row>
    <row r="12" spans="1:9" x14ac:dyDescent="0.25">
      <c r="A12" s="3" t="s">
        <v>21</v>
      </c>
      <c r="B12" s="3">
        <v>100000</v>
      </c>
      <c r="C12" s="4"/>
      <c r="D12" s="4"/>
      <c r="E12" s="4"/>
      <c r="F12" s="4"/>
      <c r="G12" s="4"/>
      <c r="H12" s="2" t="s">
        <v>22</v>
      </c>
      <c r="I12" s="3">
        <f>375000*4</f>
        <v>1500000</v>
      </c>
    </row>
    <row r="13" spans="1:9" x14ac:dyDescent="0.25">
      <c r="A13" s="3" t="s">
        <v>23</v>
      </c>
      <c r="B13" s="10">
        <v>12000000</v>
      </c>
      <c r="C13" s="16" t="s">
        <v>24</v>
      </c>
      <c r="D13" s="11"/>
      <c r="E13" s="12"/>
      <c r="F13" s="13"/>
      <c r="G13" s="4"/>
      <c r="H13" s="2" t="s">
        <v>25</v>
      </c>
      <c r="I13" s="3">
        <v>280000</v>
      </c>
    </row>
    <row r="14" spans="1:9" x14ac:dyDescent="0.25">
      <c r="A14" s="9" t="s">
        <v>26</v>
      </c>
      <c r="B14" s="15">
        <f>B13*C14</f>
        <v>999600</v>
      </c>
      <c r="C14" s="17">
        <v>8.3299999999999999E-2</v>
      </c>
      <c r="D14" s="4"/>
      <c r="E14" s="4"/>
      <c r="F14" s="4"/>
      <c r="G14" s="4"/>
      <c r="H14" s="2" t="s">
        <v>27</v>
      </c>
      <c r="I14" s="3">
        <v>1500000</v>
      </c>
    </row>
    <row r="15" spans="1:9" x14ac:dyDescent="0.25">
      <c r="A15" s="6" t="s">
        <v>28</v>
      </c>
      <c r="B15" s="10">
        <f>B13*C15</f>
        <v>999600</v>
      </c>
      <c r="C15" s="17">
        <v>8.3299999999999999E-2</v>
      </c>
      <c r="D15" s="4"/>
      <c r="E15" s="4"/>
      <c r="F15" s="4"/>
      <c r="G15" s="4"/>
      <c r="H15" s="59" t="s">
        <v>29</v>
      </c>
      <c r="I15" s="60">
        <f>SUM(I7:I14)</f>
        <v>12655000</v>
      </c>
    </row>
    <row r="16" spans="1:9" ht="17.25" customHeight="1" x14ac:dyDescent="0.25">
      <c r="A16" s="6" t="s">
        <v>30</v>
      </c>
      <c r="B16" s="10">
        <f>B13*C16</f>
        <v>500400</v>
      </c>
      <c r="C16" s="14">
        <v>4.1700000000000001E-2</v>
      </c>
      <c r="D16" s="4"/>
      <c r="E16" s="4"/>
      <c r="F16" s="4"/>
      <c r="G16" s="4"/>
      <c r="H16" s="4"/>
      <c r="I16" s="4"/>
    </row>
    <row r="17" spans="1:9" ht="15.75" customHeight="1" x14ac:dyDescent="0.25">
      <c r="A17" s="6" t="s">
        <v>31</v>
      </c>
      <c r="B17" s="10">
        <f>B13*C17</f>
        <v>120000</v>
      </c>
      <c r="C17" s="17">
        <v>0.01</v>
      </c>
      <c r="D17" s="4"/>
      <c r="E17" s="4"/>
      <c r="F17" s="4"/>
      <c r="G17" s="4"/>
      <c r="H17" s="4"/>
      <c r="I17" s="4">
        <f>+I15/12</f>
        <v>1054583.3333333333</v>
      </c>
    </row>
    <row r="18" spans="1:9" x14ac:dyDescent="0.25">
      <c r="A18" s="3" t="s">
        <v>32</v>
      </c>
      <c r="B18" s="10">
        <f>B13*C18</f>
        <v>960000</v>
      </c>
      <c r="C18" s="17">
        <v>0.08</v>
      </c>
      <c r="D18" s="4"/>
      <c r="E18" s="4"/>
      <c r="F18" s="4"/>
      <c r="G18" s="4"/>
      <c r="H18" s="4"/>
      <c r="I18" s="4"/>
    </row>
    <row r="19" spans="1:9" x14ac:dyDescent="0.25">
      <c r="A19" s="3" t="s">
        <v>33</v>
      </c>
      <c r="B19" s="3">
        <v>75000</v>
      </c>
      <c r="C19" s="4"/>
      <c r="D19" s="4"/>
      <c r="E19" s="4"/>
      <c r="F19" s="4"/>
      <c r="G19" s="4"/>
      <c r="H19" s="4"/>
      <c r="I19" s="4"/>
    </row>
    <row r="20" spans="1:9" x14ac:dyDescent="0.25">
      <c r="A20" s="3" t="s">
        <v>34</v>
      </c>
      <c r="B20" s="3">
        <v>270000</v>
      </c>
      <c r="C20" s="4"/>
      <c r="D20" s="4"/>
      <c r="E20" s="4"/>
      <c r="F20" s="4"/>
      <c r="G20" s="4"/>
      <c r="H20" s="4"/>
      <c r="I20" s="4"/>
    </row>
    <row r="21" spans="1:9" x14ac:dyDescent="0.25">
      <c r="A21" s="60" t="s">
        <v>35</v>
      </c>
      <c r="B21" s="60">
        <f>SUM(B7:B19)</f>
        <v>18743900</v>
      </c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39"/>
      <c r="I22" s="4"/>
    </row>
    <row r="23" spans="1:9" ht="25.5" customHeight="1" x14ac:dyDescent="0.25">
      <c r="A23" s="76" t="s">
        <v>36</v>
      </c>
      <c r="B23" s="76"/>
      <c r="C23" s="4"/>
      <c r="D23" s="4"/>
      <c r="E23" s="4"/>
      <c r="F23" s="4"/>
      <c r="G23" s="4"/>
      <c r="H23" s="39"/>
      <c r="I23" s="4"/>
    </row>
    <row r="24" spans="1:9" x14ac:dyDescent="0.25">
      <c r="A24" s="58" t="s">
        <v>8</v>
      </c>
      <c r="B24" s="58" t="s">
        <v>9</v>
      </c>
      <c r="C24" s="4"/>
      <c r="D24" s="4"/>
      <c r="E24" s="4"/>
      <c r="F24" s="4"/>
      <c r="G24" s="4"/>
      <c r="H24" s="4"/>
      <c r="I24" s="4"/>
    </row>
    <row r="25" spans="1:9" x14ac:dyDescent="0.25">
      <c r="A25" s="1" t="s">
        <v>37</v>
      </c>
      <c r="B25" s="3">
        <v>140000</v>
      </c>
      <c r="C25" s="4"/>
      <c r="D25" s="4"/>
      <c r="E25" s="4"/>
      <c r="F25" s="4"/>
      <c r="G25" s="4"/>
      <c r="H25" s="4"/>
      <c r="I25" s="4"/>
    </row>
    <row r="26" spans="1:9" x14ac:dyDescent="0.25">
      <c r="C26" s="4"/>
      <c r="D26" s="4"/>
      <c r="E26" s="4"/>
      <c r="F26" s="4"/>
      <c r="G26" s="4"/>
      <c r="H26" s="4"/>
      <c r="I26" s="4"/>
    </row>
  </sheetData>
  <mergeCells count="4">
    <mergeCell ref="A5:B5"/>
    <mergeCell ref="H5:I5"/>
    <mergeCell ref="A23:B23"/>
    <mergeCell ref="A1:I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63"/>
  <sheetViews>
    <sheetView topLeftCell="A46" workbookViewId="0">
      <selection activeCell="B56" sqref="B56"/>
    </sheetView>
  </sheetViews>
  <sheetFormatPr baseColWidth="10" defaultColWidth="11.42578125" defaultRowHeight="15" x14ac:dyDescent="0.25"/>
  <cols>
    <col min="1" max="1" width="11.42578125" style="25"/>
    <col min="2" max="2" width="81" style="25" bestFit="1" customWidth="1"/>
    <col min="3" max="3" width="13.5703125" style="26" bestFit="1" customWidth="1"/>
    <col min="4" max="16384" width="11.42578125" style="25"/>
  </cols>
  <sheetData>
    <row r="3" spans="2:3" ht="29.25" customHeight="1" x14ac:dyDescent="0.25">
      <c r="B3" s="31" t="s">
        <v>47</v>
      </c>
      <c r="C3" s="32" t="s">
        <v>48</v>
      </c>
    </row>
    <row r="4" spans="2:3" x14ac:dyDescent="0.25">
      <c r="B4" s="33" t="s">
        <v>49</v>
      </c>
      <c r="C4" s="34">
        <v>5000</v>
      </c>
    </row>
    <row r="5" spans="2:3" x14ac:dyDescent="0.25">
      <c r="B5" s="33" t="s">
        <v>50</v>
      </c>
      <c r="C5" s="34">
        <v>15000</v>
      </c>
    </row>
    <row r="6" spans="2:3" x14ac:dyDescent="0.25">
      <c r="B6" s="35"/>
      <c r="C6" s="34"/>
    </row>
    <row r="7" spans="2:3" ht="27" customHeight="1" x14ac:dyDescent="0.25">
      <c r="B7" s="31" t="s">
        <v>51</v>
      </c>
      <c r="C7" s="32" t="s">
        <v>48</v>
      </c>
    </row>
    <row r="8" spans="2:3" x14ac:dyDescent="0.25">
      <c r="B8" s="33" t="s">
        <v>52</v>
      </c>
      <c r="C8" s="34">
        <v>1800000</v>
      </c>
    </row>
    <row r="9" spans="2:3" x14ac:dyDescent="0.25">
      <c r="B9" s="33" t="s">
        <v>53</v>
      </c>
      <c r="C9" s="34">
        <v>2000000</v>
      </c>
    </row>
    <row r="10" spans="2:3" x14ac:dyDescent="0.25">
      <c r="B10" s="33" t="s">
        <v>54</v>
      </c>
      <c r="C10" s="34">
        <v>1200000</v>
      </c>
    </row>
    <row r="11" spans="2:3" x14ac:dyDescent="0.25">
      <c r="B11" s="35"/>
      <c r="C11" s="27"/>
    </row>
    <row r="12" spans="2:3" ht="30" x14ac:dyDescent="0.25">
      <c r="B12" s="28"/>
      <c r="C12" s="37" t="s">
        <v>55</v>
      </c>
    </row>
    <row r="13" spans="2:3" ht="30" customHeight="1" x14ac:dyDescent="0.25">
      <c r="B13" s="31" t="s">
        <v>56</v>
      </c>
      <c r="C13" s="32" t="s">
        <v>48</v>
      </c>
    </row>
    <row r="14" spans="2:3" x14ac:dyDescent="0.25">
      <c r="B14" s="35" t="s">
        <v>57</v>
      </c>
      <c r="C14" s="28"/>
    </row>
    <row r="15" spans="2:3" x14ac:dyDescent="0.25">
      <c r="B15" s="33" t="s">
        <v>58</v>
      </c>
      <c r="C15" s="34">
        <v>2000000</v>
      </c>
    </row>
    <row r="16" spans="2:3" x14ac:dyDescent="0.25">
      <c r="B16" s="33" t="s">
        <v>59</v>
      </c>
      <c r="C16" s="34">
        <v>1800000</v>
      </c>
    </row>
    <row r="17" spans="2:4" x14ac:dyDescent="0.25">
      <c r="B17" s="33" t="s">
        <v>60</v>
      </c>
      <c r="C17" s="34">
        <v>1650000</v>
      </c>
    </row>
    <row r="18" spans="2:4" x14ac:dyDescent="0.25">
      <c r="B18" s="33" t="s">
        <v>61</v>
      </c>
      <c r="C18" s="34">
        <v>1400000</v>
      </c>
    </row>
    <row r="19" spans="2:4" x14ac:dyDescent="0.25">
      <c r="B19" s="33" t="s">
        <v>62</v>
      </c>
      <c r="C19" s="34">
        <v>800000</v>
      </c>
    </row>
    <row r="20" spans="2:4" x14ac:dyDescent="0.25">
      <c r="B20" s="33" t="s">
        <v>63</v>
      </c>
      <c r="C20" s="34">
        <v>700000</v>
      </c>
    </row>
    <row r="21" spans="2:4" ht="15.75" thickBot="1" x14ac:dyDescent="0.3">
      <c r="B21" s="33"/>
      <c r="C21" s="36">
        <f>SUM(C15:C20)/6</f>
        <v>1391666.6666666667</v>
      </c>
      <c r="D21" s="25" t="s">
        <v>64</v>
      </c>
    </row>
    <row r="22" spans="2:4" ht="15.75" thickTop="1" x14ac:dyDescent="0.25">
      <c r="B22" s="35"/>
      <c r="C22" s="27"/>
    </row>
    <row r="23" spans="2:4" x14ac:dyDescent="0.25">
      <c r="B23" s="35" t="s">
        <v>65</v>
      </c>
      <c r="C23" s="27"/>
    </row>
    <row r="24" spans="2:4" x14ac:dyDescent="0.25">
      <c r="B24" s="33" t="s">
        <v>58</v>
      </c>
      <c r="C24" s="34">
        <v>1800000</v>
      </c>
    </row>
    <row r="25" spans="2:4" x14ac:dyDescent="0.25">
      <c r="B25" s="33" t="s">
        <v>59</v>
      </c>
      <c r="C25" s="34">
        <v>1600000</v>
      </c>
    </row>
    <row r="26" spans="2:4" x14ac:dyDescent="0.25">
      <c r="B26" s="33" t="s">
        <v>60</v>
      </c>
      <c r="C26" s="34">
        <v>1450000</v>
      </c>
    </row>
    <row r="27" spans="2:4" x14ac:dyDescent="0.25">
      <c r="B27" s="33" t="s">
        <v>61</v>
      </c>
      <c r="C27" s="34">
        <v>1300000</v>
      </c>
    </row>
    <row r="28" spans="2:4" x14ac:dyDescent="0.25">
      <c r="B28" s="33" t="s">
        <v>66</v>
      </c>
      <c r="C28" s="34">
        <v>600000</v>
      </c>
    </row>
    <row r="29" spans="2:4" x14ac:dyDescent="0.25">
      <c r="B29" s="33" t="s">
        <v>67</v>
      </c>
      <c r="C29" s="34">
        <v>500000</v>
      </c>
    </row>
    <row r="30" spans="2:4" ht="15.75" thickBot="1" x14ac:dyDescent="0.3">
      <c r="B30" s="35"/>
      <c r="C30" s="23">
        <f>SUM(C24:C29)/6</f>
        <v>1208333.3333333333</v>
      </c>
      <c r="D30" s="25" t="s">
        <v>64</v>
      </c>
    </row>
    <row r="31" spans="2:4" ht="15.75" thickTop="1" x14ac:dyDescent="0.25">
      <c r="B31" s="35"/>
      <c r="C31" s="27"/>
    </row>
    <row r="32" spans="2:4" ht="28.5" customHeight="1" x14ac:dyDescent="0.25">
      <c r="B32" s="31" t="s">
        <v>68</v>
      </c>
      <c r="C32" s="32" t="s">
        <v>48</v>
      </c>
    </row>
    <row r="33" spans="1:3" ht="15" customHeight="1" x14ac:dyDescent="0.25"/>
    <row r="34" spans="1:3" x14ac:dyDescent="0.25">
      <c r="B34" s="34" t="s">
        <v>69</v>
      </c>
      <c r="C34" s="34">
        <v>4000000</v>
      </c>
    </row>
    <row r="35" spans="1:3" x14ac:dyDescent="0.25">
      <c r="B35" s="34" t="s">
        <v>70</v>
      </c>
      <c r="C35" s="34">
        <v>6000000</v>
      </c>
    </row>
    <row r="36" spans="1:3" x14ac:dyDescent="0.25">
      <c r="B36" s="35"/>
    </row>
    <row r="37" spans="1:3" x14ac:dyDescent="0.25">
      <c r="B37" s="35"/>
      <c r="C37" s="34"/>
    </row>
    <row r="38" spans="1:3" ht="30" x14ac:dyDescent="0.25">
      <c r="B38" s="31" t="s">
        <v>71</v>
      </c>
      <c r="C38" s="32" t="s">
        <v>48</v>
      </c>
    </row>
    <row r="39" spans="1:3" x14ac:dyDescent="0.25">
      <c r="B39" s="28"/>
      <c r="C39" s="34"/>
    </row>
    <row r="40" spans="1:3" x14ac:dyDescent="0.25">
      <c r="B40" s="35" t="s">
        <v>72</v>
      </c>
      <c r="C40" s="27"/>
    </row>
    <row r="41" spans="1:3" x14ac:dyDescent="0.25">
      <c r="B41" s="33" t="s">
        <v>73</v>
      </c>
      <c r="C41" s="27">
        <v>800000</v>
      </c>
    </row>
    <row r="42" spans="1:3" x14ac:dyDescent="0.25">
      <c r="B42" s="33" t="s">
        <v>74</v>
      </c>
      <c r="C42" s="27">
        <v>1200000</v>
      </c>
    </row>
    <row r="43" spans="1:3" x14ac:dyDescent="0.25">
      <c r="B43" s="33" t="s">
        <v>75</v>
      </c>
      <c r="C43" s="27">
        <v>1300000</v>
      </c>
    </row>
    <row r="44" spans="1:3" ht="15.75" thickBot="1" x14ac:dyDescent="0.3">
      <c r="B44" s="35"/>
      <c r="C44" s="23">
        <f>SUM(C41:C43)/3</f>
        <v>1100000</v>
      </c>
    </row>
    <row r="45" spans="1:3" ht="15.75" thickTop="1" x14ac:dyDescent="0.25">
      <c r="B45" s="28"/>
      <c r="C45" s="27"/>
    </row>
    <row r="46" spans="1:3" x14ac:dyDescent="0.25">
      <c r="A46" s="80"/>
      <c r="B46" s="80"/>
      <c r="C46" s="80"/>
    </row>
    <row r="47" spans="1:3" x14ac:dyDescent="0.25">
      <c r="A47" s="80"/>
      <c r="B47" s="80"/>
      <c r="C47" s="80"/>
    </row>
    <row r="48" spans="1:3" x14ac:dyDescent="0.25">
      <c r="A48" s="80"/>
      <c r="B48" s="80"/>
      <c r="C48" s="80"/>
    </row>
    <row r="49" spans="1:3" x14ac:dyDescent="0.25">
      <c r="A49" s="80"/>
      <c r="B49" s="80"/>
      <c r="C49" s="80"/>
    </row>
    <row r="50" spans="1:3" x14ac:dyDescent="0.25">
      <c r="A50" s="80"/>
      <c r="B50" s="80"/>
      <c r="C50" s="80"/>
    </row>
    <row r="51" spans="1:3" ht="15.75" x14ac:dyDescent="0.25">
      <c r="B51" s="73" t="s">
        <v>76</v>
      </c>
      <c r="C51" s="29"/>
    </row>
    <row r="52" spans="1:3" x14ac:dyDescent="0.25">
      <c r="B52" s="33" t="s">
        <v>73</v>
      </c>
      <c r="C52" s="34">
        <v>1000000</v>
      </c>
    </row>
    <row r="53" spans="1:3" x14ac:dyDescent="0.25">
      <c r="B53" s="33" t="s">
        <v>74</v>
      </c>
      <c r="C53" s="34">
        <v>1300000</v>
      </c>
    </row>
    <row r="54" spans="1:3" x14ac:dyDescent="0.25">
      <c r="B54" s="33" t="s">
        <v>75</v>
      </c>
      <c r="C54" s="34">
        <v>1400000</v>
      </c>
    </row>
    <row r="55" spans="1:3" ht="15.75" thickBot="1" x14ac:dyDescent="0.3">
      <c r="B55" s="30"/>
      <c r="C55" s="72">
        <f>SUM(C52:C54)/3</f>
        <v>1233333.3333333333</v>
      </c>
    </row>
    <row r="56" spans="1:3" ht="15.75" thickTop="1" x14ac:dyDescent="0.25">
      <c r="B56" s="30"/>
      <c r="C56" s="29"/>
    </row>
    <row r="57" spans="1:3" x14ac:dyDescent="0.25">
      <c r="B57" s="30"/>
      <c r="C57" s="29"/>
    </row>
    <row r="58" spans="1:3" x14ac:dyDescent="0.25">
      <c r="B58" s="30"/>
      <c r="C58" s="29"/>
    </row>
    <row r="59" spans="1:3" x14ac:dyDescent="0.25">
      <c r="B59" s="30"/>
      <c r="C59" s="29"/>
    </row>
    <row r="60" spans="1:3" x14ac:dyDescent="0.25">
      <c r="B60" s="30"/>
      <c r="C60" s="29"/>
    </row>
    <row r="61" spans="1:3" x14ac:dyDescent="0.25">
      <c r="B61" s="30"/>
      <c r="C61" s="29"/>
    </row>
    <row r="62" spans="1:3" x14ac:dyDescent="0.25">
      <c r="B62" s="30"/>
      <c r="C62" s="29"/>
    </row>
    <row r="63" spans="1:3" x14ac:dyDescent="0.25">
      <c r="B63" s="30"/>
      <c r="C63" s="29"/>
    </row>
  </sheetData>
  <mergeCells count="1">
    <mergeCell ref="A46:C5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Q53"/>
  <sheetViews>
    <sheetView topLeftCell="A33" workbookViewId="0">
      <selection activeCell="F13" sqref="F13"/>
    </sheetView>
  </sheetViews>
  <sheetFormatPr baseColWidth="10" defaultRowHeight="15" x14ac:dyDescent="0.25"/>
  <cols>
    <col min="2" max="2" width="26.7109375" customWidth="1"/>
    <col min="4" max="4" width="34.42578125" customWidth="1"/>
    <col min="5" max="5" width="13" customWidth="1"/>
    <col min="8" max="8" width="10.85546875" bestFit="1" customWidth="1"/>
  </cols>
  <sheetData>
    <row r="1" spans="1:5" x14ac:dyDescent="0.25">
      <c r="A1" s="74"/>
      <c r="B1" s="74"/>
      <c r="C1" s="74"/>
      <c r="D1" s="74"/>
      <c r="E1" s="74"/>
    </row>
    <row r="2" spans="1:5" x14ac:dyDescent="0.25">
      <c r="A2" s="74"/>
      <c r="B2" s="74"/>
      <c r="C2" s="74"/>
      <c r="D2" s="74"/>
      <c r="E2" s="74"/>
    </row>
    <row r="3" spans="1:5" x14ac:dyDescent="0.25">
      <c r="A3" s="74"/>
      <c r="B3" s="74"/>
      <c r="C3" s="74"/>
      <c r="D3" s="74"/>
      <c r="E3" s="74"/>
    </row>
    <row r="4" spans="1:5" x14ac:dyDescent="0.25">
      <c r="A4" s="74"/>
      <c r="B4" s="74"/>
      <c r="C4" s="74"/>
      <c r="D4" s="74"/>
      <c r="E4" s="74"/>
    </row>
    <row r="5" spans="1:5" ht="15.75" thickBot="1" x14ac:dyDescent="0.3">
      <c r="A5" s="74"/>
      <c r="B5" s="74"/>
      <c r="C5" s="74"/>
      <c r="D5" s="74"/>
      <c r="E5" s="74"/>
    </row>
    <row r="6" spans="1:5" ht="30.75" thickBot="1" x14ac:dyDescent="0.3">
      <c r="C6" s="61" t="s">
        <v>95</v>
      </c>
      <c r="D6" s="62" t="s">
        <v>96</v>
      </c>
      <c r="E6" s="63" t="s">
        <v>99</v>
      </c>
    </row>
    <row r="7" spans="1:5" x14ac:dyDescent="0.25">
      <c r="B7" s="46" t="s">
        <v>86</v>
      </c>
      <c r="C7" s="49">
        <v>7</v>
      </c>
      <c r="D7" s="52">
        <v>1800000</v>
      </c>
      <c r="E7" s="52">
        <f>+C7*D7</f>
        <v>12600000</v>
      </c>
    </row>
    <row r="8" spans="1:5" x14ac:dyDescent="0.25">
      <c r="B8" s="47" t="s">
        <v>87</v>
      </c>
      <c r="C8" s="50">
        <v>4</v>
      </c>
      <c r="D8" s="53">
        <v>1208333</v>
      </c>
      <c r="E8" s="53">
        <f t="shared" ref="E8:E10" si="0">+C8*D8</f>
        <v>4833332</v>
      </c>
    </row>
    <row r="9" spans="1:5" x14ac:dyDescent="0.25">
      <c r="B9" s="47" t="s">
        <v>88</v>
      </c>
      <c r="C9" s="50">
        <v>4</v>
      </c>
      <c r="D9" s="53">
        <v>1391667</v>
      </c>
      <c r="E9" s="53">
        <f t="shared" si="0"/>
        <v>5566668</v>
      </c>
    </row>
    <row r="10" spans="1:5" ht="15.75" thickBot="1" x14ac:dyDescent="0.3">
      <c r="B10" s="48" t="s">
        <v>89</v>
      </c>
      <c r="C10" s="51">
        <v>3</v>
      </c>
      <c r="D10" s="54">
        <v>2000000</v>
      </c>
      <c r="E10" s="54">
        <f t="shared" si="0"/>
        <v>6000000</v>
      </c>
    </row>
    <row r="11" spans="1:5" ht="15.75" thickBot="1" x14ac:dyDescent="0.3">
      <c r="B11" s="83" t="s">
        <v>97</v>
      </c>
      <c r="C11" s="84"/>
      <c r="D11" s="85"/>
      <c r="E11" s="69">
        <f>SUM(E7:E10)</f>
        <v>29000000</v>
      </c>
    </row>
    <row r="14" spans="1:5" x14ac:dyDescent="0.25">
      <c r="B14" t="s">
        <v>103</v>
      </c>
      <c r="D14">
        <v>28</v>
      </c>
    </row>
    <row r="15" spans="1:5" x14ac:dyDescent="0.25">
      <c r="B15" t="s">
        <v>90</v>
      </c>
      <c r="D15" s="41">
        <v>18743900</v>
      </c>
    </row>
    <row r="16" spans="1:5" x14ac:dyDescent="0.25">
      <c r="B16" t="s">
        <v>91</v>
      </c>
      <c r="D16" s="41">
        <v>140000</v>
      </c>
    </row>
    <row r="17" spans="2:8" x14ac:dyDescent="0.25">
      <c r="B17" t="s">
        <v>92</v>
      </c>
      <c r="D17" s="19">
        <v>1000</v>
      </c>
    </row>
    <row r="20" spans="2:8" x14ac:dyDescent="0.25">
      <c r="B20" s="21" t="s">
        <v>78</v>
      </c>
      <c r="D20" s="19">
        <v>1000</v>
      </c>
    </row>
    <row r="21" spans="2:8" x14ac:dyDescent="0.25">
      <c r="B21" s="21" t="s">
        <v>79</v>
      </c>
      <c r="D21" s="41">
        <f>+D16/D20</f>
        <v>140</v>
      </c>
      <c r="E21" t="s">
        <v>93</v>
      </c>
    </row>
    <row r="22" spans="2:8" x14ac:dyDescent="0.25">
      <c r="B22" s="21" t="s">
        <v>80</v>
      </c>
      <c r="D22" s="41">
        <v>18743900</v>
      </c>
    </row>
    <row r="23" spans="2:8" x14ac:dyDescent="0.25">
      <c r="B23" s="21"/>
    </row>
    <row r="24" spans="2:8" x14ac:dyDescent="0.25">
      <c r="B24" s="21"/>
    </row>
    <row r="25" spans="2:8" x14ac:dyDescent="0.25">
      <c r="B25" s="70"/>
      <c r="C25" s="70"/>
      <c r="D25" s="71"/>
    </row>
    <row r="27" spans="2:8" x14ac:dyDescent="0.25">
      <c r="B27" s="22" t="s">
        <v>81</v>
      </c>
      <c r="D27" s="21" t="s">
        <v>77</v>
      </c>
    </row>
    <row r="28" spans="2:8" ht="17.25" x14ac:dyDescent="0.25">
      <c r="B28" s="21" t="s">
        <v>82</v>
      </c>
      <c r="D28" t="s">
        <v>107</v>
      </c>
      <c r="H28" s="42"/>
    </row>
    <row r="29" spans="2:8" ht="17.25" x14ac:dyDescent="0.25">
      <c r="B29" s="21" t="s">
        <v>83</v>
      </c>
      <c r="D29" t="s">
        <v>108</v>
      </c>
      <c r="H29" s="42"/>
    </row>
    <row r="30" spans="2:8" ht="17.25" x14ac:dyDescent="0.25">
      <c r="B30" s="21" t="s">
        <v>106</v>
      </c>
      <c r="D30" t="s">
        <v>109</v>
      </c>
      <c r="H30" s="42"/>
    </row>
    <row r="31" spans="2:8" ht="17.25" x14ac:dyDescent="0.25">
      <c r="B31" s="21" t="s">
        <v>84</v>
      </c>
      <c r="D31" s="44" t="s">
        <v>94</v>
      </c>
      <c r="H31" s="43"/>
    </row>
    <row r="32" spans="2:8" ht="17.25" x14ac:dyDescent="0.25">
      <c r="D32" t="s">
        <v>110</v>
      </c>
      <c r="H32" s="42"/>
    </row>
    <row r="33" spans="3:17" ht="17.25" x14ac:dyDescent="0.25">
      <c r="D33" t="s">
        <v>111</v>
      </c>
      <c r="H33" s="42"/>
    </row>
    <row r="34" spans="3:17" x14ac:dyDescent="0.25">
      <c r="D34" s="38">
        <f>18743900/4860</f>
        <v>3856.7695473251028</v>
      </c>
    </row>
    <row r="36" spans="3:17" x14ac:dyDescent="0.25">
      <c r="D36" t="s">
        <v>112</v>
      </c>
    </row>
    <row r="37" spans="3:17" x14ac:dyDescent="0.25">
      <c r="D37" t="s">
        <v>102</v>
      </c>
    </row>
    <row r="38" spans="3:17" x14ac:dyDescent="0.25">
      <c r="D38" t="s">
        <v>113</v>
      </c>
    </row>
    <row r="42" spans="3:17" x14ac:dyDescent="0.25">
      <c r="E42" s="65" t="s">
        <v>40</v>
      </c>
      <c r="F42" s="65" t="s">
        <v>41</v>
      </c>
      <c r="G42" s="65" t="s">
        <v>42</v>
      </c>
      <c r="H42" s="65" t="s">
        <v>43</v>
      </c>
      <c r="I42" s="65" t="s">
        <v>44</v>
      </c>
      <c r="J42" s="65" t="s">
        <v>100</v>
      </c>
    </row>
    <row r="43" spans="3:17" x14ac:dyDescent="0.25">
      <c r="C43" s="86" t="s">
        <v>104</v>
      </c>
      <c r="D43" s="87"/>
      <c r="E43" s="55">
        <v>29000000</v>
      </c>
      <c r="F43" s="40">
        <v>29000000</v>
      </c>
      <c r="G43" s="40">
        <v>29000000</v>
      </c>
      <c r="H43" s="40">
        <v>29000000</v>
      </c>
      <c r="I43" s="40">
        <v>29000000</v>
      </c>
      <c r="J43" s="40">
        <f>SUM(E43:I43)</f>
        <v>145000000</v>
      </c>
    </row>
    <row r="44" spans="3:17" x14ac:dyDescent="0.25">
      <c r="C44" s="86" t="s">
        <v>105</v>
      </c>
      <c r="D44" s="87"/>
      <c r="E44" s="55">
        <f>5000*30</f>
        <v>150000</v>
      </c>
      <c r="F44" s="55">
        <f t="shared" ref="F44:I44" si="1">5000*30</f>
        <v>150000</v>
      </c>
      <c r="G44" s="55">
        <f t="shared" si="1"/>
        <v>150000</v>
      </c>
      <c r="H44" s="55">
        <f t="shared" si="1"/>
        <v>150000</v>
      </c>
      <c r="I44" s="55">
        <f t="shared" si="1"/>
        <v>150000</v>
      </c>
      <c r="J44" s="40">
        <f t="shared" ref="J44:J46" si="2">SUM(E44:I44)</f>
        <v>750000</v>
      </c>
    </row>
    <row r="45" spans="3:17" x14ac:dyDescent="0.25">
      <c r="C45" s="88" t="s">
        <v>45</v>
      </c>
      <c r="D45" s="89"/>
      <c r="E45" s="56">
        <v>-18743900</v>
      </c>
      <c r="F45" s="45">
        <v>-18743900</v>
      </c>
      <c r="G45" s="45">
        <v>-18743900</v>
      </c>
      <c r="H45" s="45">
        <v>-18743900</v>
      </c>
      <c r="I45" s="45">
        <v>-18743900</v>
      </c>
      <c r="J45" s="40">
        <f t="shared" si="2"/>
        <v>-93719500</v>
      </c>
    </row>
    <row r="46" spans="3:17" x14ac:dyDescent="0.25">
      <c r="C46" s="88" t="s">
        <v>46</v>
      </c>
      <c r="D46" s="89"/>
      <c r="E46" s="56">
        <v>-140000</v>
      </c>
      <c r="F46" s="45">
        <v>-140000</v>
      </c>
      <c r="G46" s="45">
        <v>-140000</v>
      </c>
      <c r="H46" s="45">
        <v>-140000</v>
      </c>
      <c r="I46" s="45">
        <v>-140000</v>
      </c>
      <c r="J46" s="40">
        <f t="shared" si="2"/>
        <v>-700000</v>
      </c>
    </row>
    <row r="47" spans="3:17" s="20" customFormat="1" x14ac:dyDescent="0.25">
      <c r="C47" s="81" t="s">
        <v>98</v>
      </c>
      <c r="D47" s="82"/>
      <c r="E47" s="66">
        <f>SUM(E43:E46)</f>
        <v>10266100</v>
      </c>
      <c r="F47" s="66">
        <f t="shared" ref="F47:J47" si="3">SUM(F43:F46)</f>
        <v>10266100</v>
      </c>
      <c r="G47" s="66">
        <f t="shared" si="3"/>
        <v>10266100</v>
      </c>
      <c r="H47" s="66">
        <f t="shared" si="3"/>
        <v>10266100</v>
      </c>
      <c r="I47" s="66">
        <f t="shared" si="3"/>
        <v>10266100</v>
      </c>
      <c r="J47" s="66">
        <f t="shared" si="3"/>
        <v>51330500</v>
      </c>
      <c r="K47" t="s">
        <v>101</v>
      </c>
      <c r="L47"/>
      <c r="M47"/>
      <c r="N47"/>
      <c r="O47"/>
      <c r="P47"/>
      <c r="Q47"/>
    </row>
    <row r="48" spans="3:17" x14ac:dyDescent="0.25">
      <c r="C48" s="57"/>
      <c r="D48" s="57"/>
      <c r="F48" s="19"/>
      <c r="G48" s="19"/>
      <c r="H48" s="19"/>
      <c r="I48" s="19"/>
      <c r="J48" s="19"/>
    </row>
    <row r="49" spans="2:9" x14ac:dyDescent="0.25">
      <c r="F49" s="19"/>
      <c r="G49" s="19"/>
      <c r="H49" s="19"/>
      <c r="I49" s="19"/>
    </row>
    <row r="51" spans="2:9" x14ac:dyDescent="0.25">
      <c r="B51" s="20" t="s">
        <v>38</v>
      </c>
      <c r="C51" s="19"/>
      <c r="D51" s="19">
        <v>12655000</v>
      </c>
      <c r="E51" s="19"/>
    </row>
    <row r="52" spans="2:9" x14ac:dyDescent="0.25">
      <c r="B52" s="24" t="s">
        <v>39</v>
      </c>
      <c r="C52" s="19"/>
      <c r="D52" s="19">
        <v>36000000</v>
      </c>
      <c r="E52" s="19"/>
    </row>
    <row r="53" spans="2:9" ht="29.25" customHeight="1" x14ac:dyDescent="0.25">
      <c r="B53" s="67" t="s">
        <v>85</v>
      </c>
      <c r="C53" s="68"/>
      <c r="D53" s="67">
        <f>SUM(D51:D52)</f>
        <v>48655000</v>
      </c>
    </row>
  </sheetData>
  <mergeCells count="7">
    <mergeCell ref="A1:E5"/>
    <mergeCell ref="C47:D47"/>
    <mergeCell ref="B11:D11"/>
    <mergeCell ref="C43:D43"/>
    <mergeCell ref="C44:D44"/>
    <mergeCell ref="C45:D45"/>
    <mergeCell ref="C46:D4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</vt:lpstr>
      <vt:lpstr>Costos</vt:lpstr>
      <vt:lpstr>VR VTA x SERVICIO</vt:lpstr>
      <vt:lpstr>Nvo calculo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SONY</dc:creator>
  <cp:keywords/>
  <dc:description/>
  <cp:lastModifiedBy>AURA</cp:lastModifiedBy>
  <cp:revision/>
  <cp:lastPrinted>2018-06-29T02:32:02Z</cp:lastPrinted>
  <dcterms:created xsi:type="dcterms:W3CDTF">2018-05-10T03:25:31Z</dcterms:created>
  <dcterms:modified xsi:type="dcterms:W3CDTF">2018-06-29T02:32:52Z</dcterms:modified>
  <cp:category/>
  <cp:contentStatus/>
</cp:coreProperties>
</file>