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95" windowWidth="11580" windowHeight="5625" activeTab="3"/>
  </bookViews>
  <sheets>
    <sheet name="Hoja1" sheetId="9" r:id="rId1"/>
    <sheet name="avaluo de cargas" sheetId="4" r:id="rId2"/>
    <sheet name="pESOS" sheetId="6" r:id="rId3"/>
    <sheet name="Parametros Sismicos" sheetId="7" r:id="rId4"/>
    <sheet name="masa" sheetId="8" state="hidden" r:id="rId5"/>
  </sheets>
  <definedNames>
    <definedName name="_xlnm.Print_Area" localSheetId="1">'avaluo de cargas'!$A$1:$H$55</definedName>
    <definedName name="_xlnm.Print_Area" localSheetId="3">'Parametros Sismicos'!$A$1:$I$46</definedName>
    <definedName name="_xlnm.Print_Area" localSheetId="2">pESOS!$A$1:$I$56</definedName>
    <definedName name="_xlnm.Print_Titles" localSheetId="1">'avaluo de cargas'!$1:$5</definedName>
  </definedNames>
  <calcPr calcId="145621"/>
</workbook>
</file>

<file path=xl/calcChain.xml><?xml version="1.0" encoding="utf-8"?>
<calcChain xmlns="http://schemas.openxmlformats.org/spreadsheetml/2006/main">
  <c r="F54" i="4" l="1"/>
  <c r="F47" i="4"/>
  <c r="F37" i="4"/>
  <c r="F29" i="4"/>
  <c r="D11" i="6"/>
  <c r="D9" i="6"/>
  <c r="F28" i="4"/>
  <c r="M16" i="6"/>
  <c r="F24" i="4" l="1"/>
  <c r="F23" i="4"/>
  <c r="C9" i="6" l="1"/>
  <c r="F50" i="4"/>
  <c r="F41" i="4"/>
  <c r="F31" i="4"/>
  <c r="F40" i="4"/>
  <c r="F39" i="4"/>
  <c r="F33" i="4"/>
  <c r="F32" i="4"/>
  <c r="F25" i="4"/>
  <c r="F22" i="4"/>
  <c r="F21" i="4"/>
  <c r="L20" i="8" l="1"/>
  <c r="L17" i="8"/>
  <c r="M15" i="8"/>
  <c r="L15" i="8"/>
  <c r="M14" i="8"/>
  <c r="L14" i="8"/>
  <c r="B5" i="8" l="1"/>
  <c r="B4" i="8"/>
  <c r="F14" i="8"/>
  <c r="F13" i="8"/>
  <c r="E13" i="6" l="1"/>
  <c r="C12" i="6"/>
  <c r="C11" i="6"/>
  <c r="C10" i="6"/>
  <c r="F53" i="4"/>
  <c r="C14" i="6" l="1"/>
  <c r="E14" i="6" s="1"/>
  <c r="D12" i="6"/>
  <c r="E12" i="6" s="1"/>
  <c r="F36" i="4"/>
  <c r="D10" i="6" l="1"/>
  <c r="E10" i="6" s="1"/>
  <c r="C18" i="6" l="1"/>
  <c r="E46" i="6"/>
  <c r="F46" i="6" s="1"/>
  <c r="E44" i="6"/>
  <c r="C45" i="6"/>
  <c r="E39" i="6"/>
  <c r="F39" i="6" s="1"/>
  <c r="C31" i="6"/>
  <c r="E32" i="6"/>
  <c r="F32" i="6" s="1"/>
  <c r="E30" i="6"/>
  <c r="E29" i="6"/>
  <c r="E43" i="6"/>
  <c r="F46" i="4"/>
  <c r="E11" i="6" s="1"/>
  <c r="E37" i="6"/>
  <c r="C26" i="6"/>
  <c r="C24" i="6"/>
  <c r="E23" i="6"/>
  <c r="E25" i="6"/>
  <c r="F25" i="6" s="1"/>
  <c r="F4" i="7"/>
  <c r="D11" i="7"/>
  <c r="F4" i="6"/>
  <c r="E15" i="6"/>
  <c r="E17" i="6"/>
  <c r="F17" i="6" s="1"/>
  <c r="E14" i="4"/>
  <c r="E15" i="4"/>
  <c r="E17" i="4"/>
  <c r="E22" i="6"/>
  <c r="E16" i="6" l="1"/>
  <c r="E35" i="6"/>
  <c r="E9" i="6"/>
  <c r="E21" i="6"/>
  <c r="E36" i="6"/>
  <c r="E28" i="6"/>
  <c r="E42" i="6"/>
  <c r="E45" i="6"/>
  <c r="C47" i="6"/>
  <c r="C38" i="6"/>
  <c r="C40" i="6" s="1"/>
  <c r="E31" i="6"/>
  <c r="C33" i="6"/>
  <c r="E24" i="6"/>
  <c r="E38" i="6" l="1"/>
  <c r="M26" i="6"/>
  <c r="E47" i="6"/>
  <c r="F47" i="6" s="1"/>
  <c r="E40" i="6"/>
  <c r="F40" i="6" s="1"/>
  <c r="E33" i="6"/>
  <c r="F33" i="6" s="1"/>
  <c r="E26" i="6"/>
  <c r="F26" i="6" s="1"/>
  <c r="E18" i="6"/>
  <c r="M19" i="6" l="1"/>
  <c r="M22" i="6" s="1"/>
  <c r="M29" i="6" s="1"/>
  <c r="G60" i="6"/>
  <c r="F18" i="6"/>
</calcChain>
</file>

<file path=xl/sharedStrings.xml><?xml version="1.0" encoding="utf-8"?>
<sst xmlns="http://schemas.openxmlformats.org/spreadsheetml/2006/main" count="200" uniqueCount="129">
  <si>
    <t>mts</t>
  </si>
  <si>
    <t>Proyecto:</t>
  </si>
  <si>
    <t>Elemento:</t>
  </si>
  <si>
    <t>Fecha:</t>
  </si>
  <si>
    <t>Pag.:</t>
  </si>
  <si>
    <t>de:</t>
  </si>
  <si>
    <t>Kg/m²</t>
  </si>
  <si>
    <t xml:space="preserve">A.-) Carga Viva: </t>
  </si>
  <si>
    <t>Escaleras</t>
  </si>
  <si>
    <t>Altura de la placa</t>
  </si>
  <si>
    <t>Luz maxima:</t>
  </si>
  <si>
    <t>cms</t>
  </si>
  <si>
    <t>Voladizo:</t>
  </si>
  <si>
    <t>Adoptamos:</t>
  </si>
  <si>
    <t>h=</t>
  </si>
  <si>
    <t>A placa=</t>
  </si>
  <si>
    <t>m²</t>
  </si>
  <si>
    <t>CM</t>
  </si>
  <si>
    <t>CV</t>
  </si>
  <si>
    <t>Evaluacion de Cargas</t>
  </si>
  <si>
    <t>l/14=</t>
  </si>
  <si>
    <t>l/21=</t>
  </si>
  <si>
    <t>l/5=</t>
  </si>
  <si>
    <t>Evaluación de Pesos</t>
  </si>
  <si>
    <t>NIVEL</t>
  </si>
  <si>
    <t>RECINTO</t>
  </si>
  <si>
    <t>AREA</t>
  </si>
  <si>
    <t>W</t>
  </si>
  <si>
    <t>PESO</t>
  </si>
  <si>
    <t>MASA</t>
  </si>
  <si>
    <t>TOTAL</t>
  </si>
  <si>
    <t>Parametros Sismicos</t>
  </si>
  <si>
    <t>PARAMETROS SISMICOS</t>
  </si>
  <si>
    <t>Tipo de perfil sismico resistente</t>
  </si>
  <si>
    <t>=</t>
  </si>
  <si>
    <t>Coeficiente de sitio</t>
  </si>
  <si>
    <t>Coeficiente de Importancia</t>
  </si>
  <si>
    <t>(I)</t>
  </si>
  <si>
    <t>Aceleración Pico efectiva para diseño</t>
  </si>
  <si>
    <t>(Aa)</t>
  </si>
  <si>
    <t>Coeficiente  Fa par periodos cortos</t>
  </si>
  <si>
    <t>Coeficiente FV para periodos largos</t>
  </si>
  <si>
    <t>(Av)</t>
  </si>
  <si>
    <t>Categoria del Proyecto</t>
  </si>
  <si>
    <t>Normal</t>
  </si>
  <si>
    <t>Zona para Microzonificaciòn sismica</t>
  </si>
  <si>
    <t>Aceleración maxima</t>
  </si>
  <si>
    <t>(Am)</t>
  </si>
  <si>
    <t>Aceleración nominal</t>
  </si>
  <si>
    <t>(An)</t>
  </si>
  <si>
    <t>(Ad)</t>
  </si>
  <si>
    <t>Capacidad Portante</t>
  </si>
  <si>
    <t>Ton/m2</t>
  </si>
  <si>
    <t>Nivel de Fundacion</t>
  </si>
  <si>
    <t>m</t>
  </si>
  <si>
    <t>Balcones</t>
  </si>
  <si>
    <t>(Fa)</t>
  </si>
  <si>
    <t>(Fv)</t>
  </si>
  <si>
    <t>B.-) Carga Granizo</t>
  </si>
  <si>
    <t>C.-) Carga Empozamiento</t>
  </si>
  <si>
    <t xml:space="preserve">D.-) Carga Muerta: </t>
  </si>
  <si>
    <t>W Etabs</t>
  </si>
  <si>
    <t>W Excell</t>
  </si>
  <si>
    <t>Diferencia</t>
  </si>
  <si>
    <t>Area</t>
  </si>
  <si>
    <t>Cubierta Zona Teja</t>
  </si>
  <si>
    <t>Sobrecarga</t>
  </si>
  <si>
    <t>Altura de la viga</t>
  </si>
  <si>
    <t>Cubierta</t>
  </si>
  <si>
    <t>5.-) w instalaciones</t>
  </si>
  <si>
    <t>6.-) w impermeabilización</t>
  </si>
  <si>
    <t>Peso Propio</t>
  </si>
  <si>
    <t>Pag.: 1</t>
  </si>
  <si>
    <t>de: 1</t>
  </si>
  <si>
    <t>Cubierta m=15%= 8.30º</t>
  </si>
  <si>
    <t>1.-) Cubierta Termoacústica</t>
  </si>
  <si>
    <t>4.-) w instalaciones</t>
  </si>
  <si>
    <t>Casa Johana</t>
  </si>
  <si>
    <t>Placa Entrepiso</t>
  </si>
  <si>
    <t>1.-) W placa</t>
  </si>
  <si>
    <t xml:space="preserve">Escalera en caracol </t>
  </si>
  <si>
    <t>5-) muro divisorio bareheque</t>
  </si>
  <si>
    <t>3.-) w accesorios</t>
  </si>
  <si>
    <t>Placa tanque</t>
  </si>
  <si>
    <t xml:space="preserve">1.-) W tanque 1000 lt </t>
  </si>
  <si>
    <t>D</t>
  </si>
  <si>
    <t>Casa</t>
  </si>
  <si>
    <t>Entrepiso</t>
  </si>
  <si>
    <t>Escalera</t>
  </si>
  <si>
    <t>Zona teja</t>
  </si>
  <si>
    <t>Coeficiente Pico efevctiva para umbral de daño</t>
  </si>
  <si>
    <t>MATERIAL</t>
  </si>
  <si>
    <t>ACELERACION</t>
  </si>
  <si>
    <t>GUADUA</t>
  </si>
  <si>
    <t xml:space="preserve">MORTERO </t>
  </si>
  <si>
    <t xml:space="preserve">PLACA PLANA DE FIBROCEMENTO </t>
  </si>
  <si>
    <t>ESTERILLA</t>
  </si>
  <si>
    <t>VINILO</t>
  </si>
  <si>
    <t>2.-) W guadua</t>
  </si>
  <si>
    <t>MASA(kg/m3)</t>
  </si>
  <si>
    <t>kn/m2</t>
  </si>
  <si>
    <t>Kg</t>
  </si>
  <si>
    <t>kg/m2</t>
  </si>
  <si>
    <t>Kg/m3</t>
  </si>
  <si>
    <t>MURO BAHAREQUE</t>
  </si>
  <si>
    <t>KN/m²</t>
  </si>
  <si>
    <t>3.-) W GUADUA</t>
  </si>
  <si>
    <t>mm</t>
  </si>
  <si>
    <t>cm</t>
  </si>
  <si>
    <t>area</t>
  </si>
  <si>
    <t>m2</t>
  </si>
  <si>
    <t>kg/un</t>
  </si>
  <si>
    <t>peso/mt</t>
  </si>
  <si>
    <t>3.-) W malla electrosoldada</t>
  </si>
  <si>
    <t>Peso tanque</t>
  </si>
  <si>
    <t xml:space="preserve">4-) W esterilla y polin </t>
  </si>
  <si>
    <t>3,5*2</t>
  </si>
  <si>
    <t>1.-) W escalon</t>
  </si>
  <si>
    <t>0,18+0,1+0,084+0,05+((2*1,045)/101,97)</t>
  </si>
  <si>
    <t>(0,034+0,44+0,0021+0,084)</t>
  </si>
  <si>
    <t>15*(3,5/101,97)</t>
  </si>
  <si>
    <t>0,515*0,15</t>
  </si>
  <si>
    <t>A hueco =</t>
  </si>
  <si>
    <t>4,2/101,97</t>
  </si>
  <si>
    <t>3*(3,5/101,97)</t>
  </si>
  <si>
    <t>((((0,3+0,2)*0,18)+((0,3+0,2)*0,084)+((0,3+0,2)*0,005)+(2,2*(3,5/101,97)))*15)/4,5</t>
  </si>
  <si>
    <t>0,084+(1,045/101,97)</t>
  </si>
  <si>
    <t>(22,8/101,97)/((0,96/2)^2*pi())</t>
  </si>
  <si>
    <t>(18,81/(6*2,35))/101,97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</si>
</sst>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#,##0.00000"/>
    <numFmt numFmtId="166" formatCode="#,##0.000000"/>
    <numFmt numFmtId="167" formatCode="#,##0.0000"/>
  </numFmts>
  <fonts count="1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sz val="10"/>
      <name val="Courier"/>
      <family val="3"/>
    </font>
    <font>
      <sz val="10"/>
      <name val="Courier"/>
      <family val="3"/>
    </font>
    <font>
      <u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333333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8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ashDotDot">
        <color indexed="64"/>
      </right>
      <top style="thin">
        <color indexed="64"/>
      </top>
      <bottom/>
      <diagonal/>
    </border>
    <border>
      <left style="dashDotDot">
        <color indexed="64"/>
      </left>
      <right style="dashDotDot">
        <color indexed="64"/>
      </right>
      <top style="thin">
        <color indexed="64"/>
      </top>
      <bottom/>
      <diagonal/>
    </border>
    <border>
      <left style="dashDotDot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ashDotDot">
        <color indexed="64"/>
      </right>
      <top/>
      <bottom style="thin">
        <color indexed="64"/>
      </bottom>
      <diagonal/>
    </border>
    <border>
      <left style="dashDotDot">
        <color indexed="64"/>
      </left>
      <right style="dashDotDot">
        <color indexed="64"/>
      </right>
      <top/>
      <bottom style="thin">
        <color indexed="64"/>
      </bottom>
      <diagonal/>
    </border>
    <border>
      <left style="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ashDotDot">
        <color indexed="64"/>
      </right>
      <top/>
      <bottom style="dotted">
        <color indexed="64"/>
      </bottom>
      <diagonal/>
    </border>
    <border>
      <left style="dashDotDot">
        <color indexed="64"/>
      </left>
      <right style="dashDotDot">
        <color indexed="64"/>
      </right>
      <top/>
      <bottom style="dotted">
        <color indexed="64"/>
      </bottom>
      <diagonal/>
    </border>
    <border>
      <left style="dashDotDot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dashDotDot">
        <color indexed="64"/>
      </right>
      <top style="dotted">
        <color indexed="64"/>
      </top>
      <bottom style="dotted">
        <color indexed="64"/>
      </bottom>
      <diagonal/>
    </border>
    <border>
      <left style="dashDotDot">
        <color indexed="64"/>
      </left>
      <right style="dashDotDot">
        <color indexed="64"/>
      </right>
      <top style="dotted">
        <color indexed="64"/>
      </top>
      <bottom style="dotted">
        <color indexed="64"/>
      </bottom>
      <diagonal/>
    </border>
    <border>
      <left style="dashDotDot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ashDotDot">
        <color indexed="64"/>
      </left>
      <right style="thin">
        <color indexed="64"/>
      </right>
      <top style="dotted">
        <color indexed="64"/>
      </top>
      <bottom/>
      <diagonal/>
    </border>
    <border>
      <left style="dashDotDot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ashDotDot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 style="dashDotDot">
        <color indexed="55"/>
      </bottom>
      <diagonal/>
    </border>
    <border>
      <left/>
      <right/>
      <top style="thin">
        <color indexed="64"/>
      </top>
      <bottom style="dashDotDot">
        <color indexed="55"/>
      </bottom>
      <diagonal/>
    </border>
    <border>
      <left/>
      <right style="double">
        <color indexed="64"/>
      </right>
      <top style="thin">
        <color indexed="64"/>
      </top>
      <bottom style="dashDotDot">
        <color indexed="55"/>
      </bottom>
      <diagonal/>
    </border>
    <border>
      <left style="double">
        <color indexed="64"/>
      </left>
      <right/>
      <top style="dashDotDot">
        <color indexed="55"/>
      </top>
      <bottom style="dashDotDot">
        <color indexed="55"/>
      </bottom>
      <diagonal/>
    </border>
    <border>
      <left/>
      <right/>
      <top style="dashDotDot">
        <color indexed="55"/>
      </top>
      <bottom style="dashDotDot">
        <color indexed="55"/>
      </bottom>
      <diagonal/>
    </border>
    <border>
      <left/>
      <right style="double">
        <color indexed="64"/>
      </right>
      <top style="dashDotDot">
        <color indexed="55"/>
      </top>
      <bottom style="dashDotDot">
        <color indexed="55"/>
      </bottom>
      <diagonal/>
    </border>
    <border>
      <left style="double">
        <color indexed="64"/>
      </left>
      <right/>
      <top style="dashDotDot">
        <color indexed="55"/>
      </top>
      <bottom style="double">
        <color indexed="64"/>
      </bottom>
      <diagonal/>
    </border>
    <border>
      <left/>
      <right/>
      <top style="dashDotDot">
        <color indexed="55"/>
      </top>
      <bottom style="double">
        <color indexed="64"/>
      </bottom>
      <diagonal/>
    </border>
    <border>
      <left/>
      <right style="double">
        <color indexed="64"/>
      </right>
      <top style="dashDotDot">
        <color indexed="55"/>
      </top>
      <bottom style="double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53">
    <xf numFmtId="0" fontId="0" fillId="0" borderId="0" xfId="0"/>
    <xf numFmtId="4" fontId="0" fillId="0" borderId="0" xfId="0" applyNumberFormat="1"/>
    <xf numFmtId="164" fontId="0" fillId="0" borderId="0" xfId="0" applyNumberFormat="1"/>
    <xf numFmtId="4" fontId="0" fillId="0" borderId="3" xfId="0" applyNumberFormat="1" applyBorder="1"/>
    <xf numFmtId="16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4" fontId="0" fillId="0" borderId="5" xfId="0" applyNumberFormat="1" applyBorder="1"/>
    <xf numFmtId="4" fontId="0" fillId="0" borderId="6" xfId="0" applyNumberFormat="1" applyBorder="1"/>
    <xf numFmtId="164" fontId="0" fillId="0" borderId="6" xfId="0" applyNumberFormat="1" applyBorder="1"/>
    <xf numFmtId="164" fontId="0" fillId="0" borderId="0" xfId="0" applyNumberFormat="1" applyBorder="1"/>
    <xf numFmtId="0" fontId="1" fillId="0" borderId="12" xfId="2" applyFont="1" applyFill="1" applyBorder="1"/>
    <xf numFmtId="0" fontId="1" fillId="0" borderId="12" xfId="2" applyFill="1" applyBorder="1"/>
    <xf numFmtId="0" fontId="1" fillId="0" borderId="13" xfId="2" applyFont="1" applyFill="1" applyBorder="1"/>
    <xf numFmtId="0" fontId="1" fillId="0" borderId="0" xfId="2" applyFont="1" applyFill="1" applyBorder="1"/>
    <xf numFmtId="4" fontId="4" fillId="0" borderId="0" xfId="0" applyNumberFormat="1" applyFont="1" applyBorder="1" applyAlignment="1">
      <alignment horizontal="center" vertical="center"/>
    </xf>
    <xf numFmtId="4" fontId="0" fillId="0" borderId="14" xfId="0" applyNumberFormat="1" applyBorder="1" applyAlignment="1"/>
    <xf numFmtId="4" fontId="0" fillId="0" borderId="15" xfId="0" applyNumberFormat="1" applyBorder="1" applyAlignment="1"/>
    <xf numFmtId="4" fontId="3" fillId="0" borderId="15" xfId="0" applyNumberFormat="1" applyFont="1" applyBorder="1" applyAlignment="1">
      <alignment horizontal="center" vertical="center"/>
    </xf>
    <xf numFmtId="4" fontId="0" fillId="0" borderId="1" xfId="0" applyNumberFormat="1" applyBorder="1" applyAlignment="1"/>
    <xf numFmtId="4" fontId="0" fillId="0" borderId="0" xfId="0" applyNumberFormat="1" applyBorder="1" applyAlignment="1"/>
    <xf numFmtId="4" fontId="2" fillId="0" borderId="11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horizontal="center" vertical="center"/>
    </xf>
    <xf numFmtId="4" fontId="4" fillId="0" borderId="17" xfId="0" applyNumberFormat="1" applyFont="1" applyBorder="1" applyAlignment="1">
      <alignment horizontal="center" vertical="center"/>
    </xf>
    <xf numFmtId="4" fontId="2" fillId="0" borderId="5" xfId="0" applyNumberFormat="1" applyFont="1" applyBorder="1"/>
    <xf numFmtId="164" fontId="2" fillId="0" borderId="5" xfId="0" applyNumberFormat="1" applyFont="1" applyBorder="1"/>
    <xf numFmtId="4" fontId="2" fillId="0" borderId="6" xfId="0" applyNumberFormat="1" applyFont="1" applyBorder="1"/>
    <xf numFmtId="164" fontId="0" fillId="0" borderId="5" xfId="0" quotePrefix="1" applyNumberFormat="1" applyBorder="1"/>
    <xf numFmtId="164" fontId="0" fillId="0" borderId="18" xfId="0" applyNumberFormat="1" applyBorder="1"/>
    <xf numFmtId="0" fontId="1" fillId="0" borderId="19" xfId="2" applyFont="1" applyFill="1" applyBorder="1"/>
    <xf numFmtId="4" fontId="0" fillId="0" borderId="14" xfId="0" applyNumberFormat="1" applyFill="1" applyBorder="1" applyAlignment="1"/>
    <xf numFmtId="4" fontId="0" fillId="0" borderId="15" xfId="0" applyNumberFormat="1" applyFill="1" applyBorder="1" applyAlignment="1"/>
    <xf numFmtId="4" fontId="3" fillId="0" borderId="15" xfId="0" applyNumberFormat="1" applyFont="1" applyFill="1" applyBorder="1" applyAlignment="1">
      <alignment horizontal="center" vertical="center"/>
    </xf>
    <xf numFmtId="4" fontId="3" fillId="0" borderId="16" xfId="0" applyNumberFormat="1" applyFont="1" applyFill="1" applyBorder="1" applyAlignment="1">
      <alignment horizontal="center" vertical="center"/>
    </xf>
    <xf numFmtId="4" fontId="0" fillId="0" borderId="0" xfId="0" applyNumberFormat="1" applyFill="1"/>
    <xf numFmtId="4" fontId="0" fillId="0" borderId="1" xfId="0" applyNumberFormat="1" applyFill="1" applyBorder="1" applyAlignment="1"/>
    <xf numFmtId="4" fontId="0" fillId="0" borderId="0" xfId="0" applyNumberFormat="1" applyFill="1" applyBorder="1" applyAlignment="1"/>
    <xf numFmtId="4" fontId="4" fillId="0" borderId="0" xfId="0" applyNumberFormat="1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4" fontId="2" fillId="0" borderId="11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/>
    <xf numFmtId="4" fontId="0" fillId="0" borderId="3" xfId="0" applyNumberFormat="1" applyFill="1" applyBorder="1"/>
    <xf numFmtId="164" fontId="0" fillId="0" borderId="3" xfId="0" applyNumberFormat="1" applyFill="1" applyBorder="1"/>
    <xf numFmtId="4" fontId="0" fillId="0" borderId="4" xfId="0" applyNumberFormat="1" applyFill="1" applyBorder="1"/>
    <xf numFmtId="4" fontId="0" fillId="0" borderId="5" xfId="0" applyNumberFormat="1" applyFill="1" applyBorder="1"/>
    <xf numFmtId="164" fontId="0" fillId="0" borderId="5" xfId="0" applyNumberFormat="1" applyFill="1" applyBorder="1"/>
    <xf numFmtId="4" fontId="0" fillId="0" borderId="6" xfId="0" applyNumberFormat="1" applyFill="1" applyBorder="1"/>
    <xf numFmtId="4" fontId="2" fillId="0" borderId="20" xfId="0" applyNumberFormat="1" applyFont="1" applyFill="1" applyBorder="1" applyAlignment="1">
      <alignment horizontal="center"/>
    </xf>
    <xf numFmtId="4" fontId="2" fillId="0" borderId="21" xfId="0" applyNumberFormat="1" applyFont="1" applyFill="1" applyBorder="1" applyAlignment="1">
      <alignment horizontal="center"/>
    </xf>
    <xf numFmtId="4" fontId="2" fillId="0" borderId="22" xfId="0" applyNumberFormat="1" applyFont="1" applyFill="1" applyBorder="1" applyAlignment="1">
      <alignment horizontal="center"/>
    </xf>
    <xf numFmtId="4" fontId="2" fillId="0" borderId="23" xfId="0" applyNumberFormat="1" applyFont="1" applyFill="1" applyBorder="1" applyAlignment="1">
      <alignment horizontal="center"/>
    </xf>
    <xf numFmtId="4" fontId="2" fillId="0" borderId="24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4" fontId="2" fillId="0" borderId="26" xfId="0" applyNumberFormat="1" applyFont="1" applyFill="1" applyBorder="1" applyAlignment="1">
      <alignment horizontal="center"/>
    </xf>
    <xf numFmtId="4" fontId="2" fillId="0" borderId="27" xfId="0" applyNumberFormat="1" applyFont="1" applyFill="1" applyBorder="1" applyAlignment="1">
      <alignment horizontal="center"/>
    </xf>
    <xf numFmtId="4" fontId="2" fillId="0" borderId="28" xfId="0" applyNumberFormat="1" applyFont="1" applyFill="1" applyBorder="1" applyAlignment="1">
      <alignment horizontal="center"/>
    </xf>
    <xf numFmtId="4" fontId="2" fillId="0" borderId="29" xfId="0" applyNumberFormat="1" applyFont="1" applyFill="1" applyBorder="1" applyAlignment="1">
      <alignment horizontal="left"/>
    </xf>
    <xf numFmtId="4" fontId="1" fillId="0" borderId="30" xfId="0" applyNumberFormat="1" applyFont="1" applyFill="1" applyBorder="1" applyAlignment="1">
      <alignment horizontal="left"/>
    </xf>
    <xf numFmtId="4" fontId="1" fillId="0" borderId="30" xfId="0" applyNumberFormat="1" applyFont="1" applyFill="1" applyBorder="1" applyAlignment="1">
      <alignment horizontal="right"/>
    </xf>
    <xf numFmtId="164" fontId="1" fillId="0" borderId="30" xfId="0" applyNumberFormat="1" applyFont="1" applyFill="1" applyBorder="1" applyAlignment="1">
      <alignment horizontal="right"/>
    </xf>
    <xf numFmtId="4" fontId="1" fillId="0" borderId="31" xfId="0" applyNumberFormat="1" applyFont="1" applyFill="1" applyBorder="1" applyAlignment="1">
      <alignment horizontal="right"/>
    </xf>
    <xf numFmtId="164" fontId="1" fillId="0" borderId="5" xfId="0" applyNumberFormat="1" applyFont="1" applyFill="1" applyBorder="1"/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4" fontId="1" fillId="0" borderId="0" xfId="0" applyNumberFormat="1" applyFont="1" applyFill="1"/>
    <xf numFmtId="4" fontId="1" fillId="0" borderId="29" xfId="0" applyNumberFormat="1" applyFont="1" applyFill="1" applyBorder="1" applyAlignment="1">
      <alignment horizontal="center"/>
    </xf>
    <xf numFmtId="4" fontId="1" fillId="0" borderId="29" xfId="0" applyNumberFormat="1" applyFont="1" applyFill="1" applyBorder="1"/>
    <xf numFmtId="4" fontId="1" fillId="0" borderId="32" xfId="0" applyNumberFormat="1" applyFont="1" applyFill="1" applyBorder="1" applyAlignment="1">
      <alignment horizontal="right"/>
    </xf>
    <xf numFmtId="4" fontId="2" fillId="0" borderId="29" xfId="0" applyNumberFormat="1" applyFont="1" applyFill="1" applyBorder="1"/>
    <xf numFmtId="4" fontId="2" fillId="0" borderId="33" xfId="0" applyNumberFormat="1" applyFont="1" applyFill="1" applyBorder="1" applyAlignment="1">
      <alignment horizontal="right"/>
    </xf>
    <xf numFmtId="4" fontId="2" fillId="0" borderId="34" xfId="0" applyNumberFormat="1" applyFont="1" applyFill="1" applyBorder="1" applyAlignment="1">
      <alignment horizontal="right"/>
    </xf>
    <xf numFmtId="4" fontId="2" fillId="0" borderId="28" xfId="0" applyNumberFormat="1" applyFont="1" applyFill="1" applyBorder="1" applyAlignment="1">
      <alignment horizontal="right"/>
    </xf>
    <xf numFmtId="4" fontId="1" fillId="0" borderId="7" xfId="0" applyNumberFormat="1" applyFont="1" applyFill="1" applyBorder="1"/>
    <xf numFmtId="4" fontId="1" fillId="0" borderId="8" xfId="0" applyNumberFormat="1" applyFont="1" applyFill="1" applyBorder="1"/>
    <xf numFmtId="164" fontId="1" fillId="0" borderId="8" xfId="0" applyNumberFormat="1" applyFont="1" applyFill="1" applyBorder="1"/>
    <xf numFmtId="4" fontId="1" fillId="0" borderId="9" xfId="0" applyNumberFormat="1" applyFont="1" applyFill="1" applyBorder="1"/>
    <xf numFmtId="164" fontId="0" fillId="0" borderId="0" xfId="0" applyNumberFormat="1" applyFill="1"/>
    <xf numFmtId="4" fontId="2" fillId="0" borderId="35" xfId="0" applyNumberFormat="1" applyFont="1" applyBorder="1"/>
    <xf numFmtId="4" fontId="0" fillId="0" borderId="36" xfId="0" applyNumberFormat="1" applyBorder="1"/>
    <xf numFmtId="164" fontId="0" fillId="0" borderId="36" xfId="0" applyNumberFormat="1" applyBorder="1"/>
    <xf numFmtId="4" fontId="0" fillId="0" borderId="37" xfId="0" applyNumberFormat="1" applyBorder="1"/>
    <xf numFmtId="4" fontId="2" fillId="0" borderId="38" xfId="0" applyNumberFormat="1" applyFont="1" applyBorder="1"/>
    <xf numFmtId="4" fontId="0" fillId="0" borderId="39" xfId="0" applyNumberFormat="1" applyBorder="1"/>
    <xf numFmtId="164" fontId="0" fillId="0" borderId="39" xfId="0" applyNumberFormat="1" applyBorder="1"/>
    <xf numFmtId="4" fontId="0" fillId="0" borderId="40" xfId="0" applyNumberFormat="1" applyBorder="1"/>
    <xf numFmtId="4" fontId="0" fillId="0" borderId="38" xfId="0" applyNumberFormat="1" applyBorder="1"/>
    <xf numFmtId="4" fontId="0" fillId="0" borderId="39" xfId="0" applyNumberFormat="1" applyBorder="1" applyAlignment="1">
      <alignment horizontal="right"/>
    </xf>
    <xf numFmtId="164" fontId="0" fillId="0" borderId="38" xfId="0" applyNumberFormat="1" applyBorder="1"/>
    <xf numFmtId="164" fontId="0" fillId="0" borderId="40" xfId="0" applyNumberFormat="1" applyBorder="1"/>
    <xf numFmtId="4" fontId="0" fillId="0" borderId="41" xfId="0" applyNumberFormat="1" applyBorder="1"/>
    <xf numFmtId="4" fontId="0" fillId="0" borderId="42" xfId="0" applyNumberFormat="1" applyBorder="1"/>
    <xf numFmtId="164" fontId="9" fillId="0" borderId="42" xfId="1" applyNumberFormat="1" applyFont="1" applyBorder="1" applyAlignment="1" applyProtection="1"/>
    <xf numFmtId="4" fontId="0" fillId="0" borderId="43" xfId="0" applyNumberFormat="1" applyBorder="1"/>
    <xf numFmtId="4" fontId="10" fillId="0" borderId="34" xfId="0" applyNumberFormat="1" applyFont="1" applyFill="1" applyBorder="1" applyAlignment="1">
      <alignment horizontal="right"/>
    </xf>
    <xf numFmtId="4" fontId="1" fillId="0" borderId="39" xfId="0" applyNumberFormat="1" applyFont="1" applyBorder="1" applyAlignment="1">
      <alignment horizontal="right"/>
    </xf>
    <xf numFmtId="4" fontId="1" fillId="0" borderId="5" xfId="0" applyNumberFormat="1" applyFont="1" applyBorder="1"/>
    <xf numFmtId="164" fontId="1" fillId="0" borderId="0" xfId="0" applyNumberFormat="1" applyFont="1" applyFill="1"/>
    <xf numFmtId="4" fontId="1" fillId="0" borderId="39" xfId="0" applyNumberFormat="1" applyFont="1" applyBorder="1"/>
    <xf numFmtId="166" fontId="1" fillId="0" borderId="0" xfId="0" applyNumberFormat="1" applyFont="1" applyFill="1"/>
    <xf numFmtId="164" fontId="8" fillId="0" borderId="10" xfId="0" applyNumberFormat="1" applyFont="1" applyBorder="1"/>
    <xf numFmtId="164" fontId="1" fillId="0" borderId="0" xfId="0" applyNumberFormat="1" applyFont="1"/>
    <xf numFmtId="14" fontId="1" fillId="0" borderId="0" xfId="0" quotePrefix="1" applyNumberFormat="1" applyFont="1" applyBorder="1" applyAlignment="1">
      <alignment horizontal="center" vertical="center"/>
    </xf>
    <xf numFmtId="164" fontId="0" fillId="0" borderId="8" xfId="0" applyNumberFormat="1" applyBorder="1"/>
    <xf numFmtId="164" fontId="0" fillId="0" borderId="9" xfId="0" applyNumberFormat="1" applyBorder="1"/>
    <xf numFmtId="14" fontId="1" fillId="0" borderId="0" xfId="0" applyNumberFormat="1" applyFont="1" applyFill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4" fontId="1" fillId="0" borderId="30" xfId="0" applyNumberFormat="1" applyFont="1" applyFill="1" applyBorder="1" applyAlignment="1">
      <alignment horizontal="left" wrapText="1"/>
    </xf>
    <xf numFmtId="164" fontId="1" fillId="0" borderId="5" xfId="0" applyNumberFormat="1" applyFont="1" applyBorder="1"/>
    <xf numFmtId="4" fontId="0" fillId="0" borderId="0" xfId="0" applyNumberFormat="1" applyBorder="1"/>
    <xf numFmtId="167" fontId="12" fillId="0" borderId="5" xfId="0" applyNumberFormat="1" applyFont="1" applyBorder="1"/>
    <xf numFmtId="4" fontId="1" fillId="0" borderId="38" xfId="0" applyNumberFormat="1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3" fillId="0" borderId="0" xfId="0" applyFont="1"/>
    <xf numFmtId="164" fontId="14" fillId="0" borderId="5" xfId="0" applyNumberFormat="1" applyFont="1" applyBorder="1" applyAlignment="1"/>
    <xf numFmtId="164" fontId="1" fillId="0" borderId="5" xfId="0" applyNumberFormat="1" applyFont="1" applyBorder="1" applyAlignment="1"/>
    <xf numFmtId="164" fontId="11" fillId="0" borderId="5" xfId="0" applyNumberFormat="1" applyFont="1" applyBorder="1" applyAlignment="1"/>
    <xf numFmtId="4" fontId="2" fillId="2" borderId="5" xfId="0" applyNumberFormat="1" applyFont="1" applyFill="1" applyBorder="1"/>
    <xf numFmtId="4" fontId="0" fillId="2" borderId="5" xfId="0" applyNumberFormat="1" applyFill="1" applyBorder="1"/>
    <xf numFmtId="164" fontId="0" fillId="2" borderId="5" xfId="0" applyNumberFormat="1" applyFill="1" applyBorder="1"/>
    <xf numFmtId="4" fontId="0" fillId="2" borderId="6" xfId="0" applyNumberFormat="1" applyFill="1" applyBorder="1"/>
    <xf numFmtId="4" fontId="0" fillId="2" borderId="0" xfId="0" applyNumberFormat="1" applyFill="1"/>
    <xf numFmtId="164" fontId="0" fillId="2" borderId="0" xfId="0" applyNumberFormat="1" applyFill="1"/>
    <xf numFmtId="4" fontId="1" fillId="0" borderId="44" xfId="0" applyNumberFormat="1" applyFont="1" applyBorder="1" applyAlignment="1">
      <alignment horizontal="center" vertical="center"/>
    </xf>
    <xf numFmtId="4" fontId="1" fillId="0" borderId="4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left" vertical="center"/>
    </xf>
    <xf numFmtId="4" fontId="1" fillId="0" borderId="6" xfId="0" applyNumberFormat="1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165" fontId="1" fillId="0" borderId="0" xfId="0" applyNumberFormat="1" applyFont="1" applyFill="1" applyAlignment="1">
      <alignment horizontal="center"/>
    </xf>
    <xf numFmtId="4" fontId="1" fillId="0" borderId="44" xfId="0" applyNumberFormat="1" applyFont="1" applyFill="1" applyBorder="1" applyAlignment="1">
      <alignment horizontal="center" vertical="top" wrapText="1"/>
    </xf>
    <xf numFmtId="4" fontId="1" fillId="0" borderId="45" xfId="0" applyNumberFormat="1" applyFont="1" applyFill="1" applyBorder="1" applyAlignment="1">
      <alignment horizontal="center" vertical="top" wrapText="1"/>
    </xf>
    <xf numFmtId="0" fontId="6" fillId="0" borderId="17" xfId="0" applyFont="1" applyFill="1" applyBorder="1" applyAlignment="1" applyProtection="1">
      <alignment horizontal="center"/>
      <protection locked="0"/>
    </xf>
    <xf numFmtId="4" fontId="1" fillId="0" borderId="5" xfId="0" applyNumberFormat="1" applyFont="1" applyFill="1" applyBorder="1" applyAlignment="1">
      <alignment horizontal="left" vertical="center"/>
    </xf>
    <xf numFmtId="4" fontId="1" fillId="0" borderId="6" xfId="0" applyNumberFormat="1" applyFont="1" applyFill="1" applyBorder="1" applyAlignment="1">
      <alignment horizontal="left" vertical="center"/>
    </xf>
    <xf numFmtId="0" fontId="7" fillId="0" borderId="17" xfId="0" applyFont="1" applyFill="1" applyBorder="1" applyAlignment="1" applyProtection="1">
      <alignment horizontal="center"/>
      <protection locked="0"/>
    </xf>
    <xf numFmtId="4" fontId="3" fillId="0" borderId="5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 vertical="center"/>
    </xf>
    <xf numFmtId="0" fontId="6" fillId="0" borderId="0" xfId="0" applyFont="1" applyFill="1" applyAlignment="1" applyProtection="1">
      <alignment horizontal="center"/>
      <protection locked="0"/>
    </xf>
    <xf numFmtId="0" fontId="7" fillId="0" borderId="0" xfId="0" applyFont="1" applyFill="1" applyAlignment="1" applyProtection="1">
      <alignment horizontal="center"/>
      <protection locked="0"/>
    </xf>
    <xf numFmtId="0" fontId="6" fillId="0" borderId="17" xfId="0" applyFont="1" applyFill="1" applyBorder="1" applyAlignment="1" applyProtection="1">
      <protection locked="0"/>
    </xf>
    <xf numFmtId="0" fontId="7" fillId="0" borderId="17" xfId="0" applyFont="1" applyFill="1" applyBorder="1" applyAlignment="1" applyProtection="1">
      <protection locked="0"/>
    </xf>
    <xf numFmtId="4" fontId="0" fillId="0" borderId="15" xfId="0" applyNumberFormat="1" applyBorder="1" applyAlignment="1">
      <alignment horizontal="center"/>
    </xf>
    <xf numFmtId="4" fontId="0" fillId="0" borderId="16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4" fontId="0" fillId="0" borderId="17" xfId="0" applyNumberFormat="1" applyBorder="1" applyAlignment="1">
      <alignment horizontal="center"/>
    </xf>
    <xf numFmtId="4" fontId="0" fillId="0" borderId="46" xfId="0" applyNumberFormat="1" applyBorder="1" applyAlignment="1">
      <alignment horizontal="center"/>
    </xf>
    <xf numFmtId="4" fontId="0" fillId="0" borderId="47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0" fontId="6" fillId="0" borderId="0" xfId="0" applyFont="1" applyFill="1" applyBorder="1" applyAlignment="1" applyProtection="1">
      <protection locked="0"/>
    </xf>
    <xf numFmtId="0" fontId="7" fillId="0" borderId="0" xfId="0" applyFont="1" applyFill="1" applyBorder="1" applyAlignment="1" applyProtection="1">
      <protection locked="0"/>
    </xf>
  </cellXfs>
  <cellStyles count="3">
    <cellStyle name="Hipervínculo" xfId="1" builtinId="8"/>
    <cellStyle name="Normal" xfId="0" builtinId="0"/>
    <cellStyle name="Normal_Corte Obra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48</xdr:row>
      <xdr:rowOff>0</xdr:rowOff>
    </xdr:from>
    <xdr:to>
      <xdr:col>0</xdr:col>
      <xdr:colOff>76200</xdr:colOff>
      <xdr:row>49</xdr:row>
      <xdr:rowOff>66673</xdr:rowOff>
    </xdr:to>
    <xdr:sp macro="" textlink="">
      <xdr:nvSpPr>
        <xdr:cNvPr id="33516" name="Text Box 1"/>
        <xdr:cNvSpPr txBox="1">
          <a:spLocks noChangeArrowheads="1"/>
        </xdr:cNvSpPr>
      </xdr:nvSpPr>
      <xdr:spPr bwMode="auto">
        <a:xfrm>
          <a:off x="19050" y="2031682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37</xdr:row>
      <xdr:rowOff>0</xdr:rowOff>
    </xdr:from>
    <xdr:to>
      <xdr:col>3</xdr:col>
      <xdr:colOff>247650</xdr:colOff>
      <xdr:row>38</xdr:row>
      <xdr:rowOff>25619</xdr:rowOff>
    </xdr:to>
    <xdr:sp macro="" textlink="">
      <xdr:nvSpPr>
        <xdr:cNvPr id="33517" name="Text Box 16"/>
        <xdr:cNvSpPr txBox="1">
          <a:spLocks noChangeArrowheads="1"/>
        </xdr:cNvSpPr>
      </xdr:nvSpPr>
      <xdr:spPr bwMode="auto">
        <a:xfrm>
          <a:off x="3219450" y="86010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48</xdr:row>
      <xdr:rowOff>0</xdr:rowOff>
    </xdr:from>
    <xdr:to>
      <xdr:col>3</xdr:col>
      <xdr:colOff>247650</xdr:colOff>
      <xdr:row>49</xdr:row>
      <xdr:rowOff>19050</xdr:rowOff>
    </xdr:to>
    <xdr:sp macro="" textlink="">
      <xdr:nvSpPr>
        <xdr:cNvPr id="33521" name="Text Box 61"/>
        <xdr:cNvSpPr txBox="1">
          <a:spLocks noChangeArrowheads="1"/>
        </xdr:cNvSpPr>
      </xdr:nvSpPr>
      <xdr:spPr bwMode="auto">
        <a:xfrm>
          <a:off x="3228975" y="19459575"/>
          <a:ext cx="666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581025</xdr:colOff>
      <xdr:row>48</xdr:row>
      <xdr:rowOff>0</xdr:rowOff>
    </xdr:from>
    <xdr:to>
      <xdr:col>4</xdr:col>
      <xdr:colOff>647700</xdr:colOff>
      <xdr:row>49</xdr:row>
      <xdr:rowOff>22007</xdr:rowOff>
    </xdr:to>
    <xdr:sp macro="" textlink="">
      <xdr:nvSpPr>
        <xdr:cNvPr id="33523" name="Text Box 63"/>
        <xdr:cNvSpPr txBox="1">
          <a:spLocks noChangeArrowheads="1"/>
        </xdr:cNvSpPr>
      </xdr:nvSpPr>
      <xdr:spPr bwMode="auto">
        <a:xfrm>
          <a:off x="4391025" y="19935825"/>
          <a:ext cx="666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76200</xdr:colOff>
      <xdr:row>49</xdr:row>
      <xdr:rowOff>66677</xdr:rowOff>
    </xdr:to>
    <xdr:sp macro="" textlink="">
      <xdr:nvSpPr>
        <xdr:cNvPr id="33527" name="Text Box 1"/>
        <xdr:cNvSpPr txBox="1">
          <a:spLocks noChangeArrowheads="1"/>
        </xdr:cNvSpPr>
      </xdr:nvSpPr>
      <xdr:spPr bwMode="auto">
        <a:xfrm>
          <a:off x="19050" y="201453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76200</xdr:colOff>
      <xdr:row>49</xdr:row>
      <xdr:rowOff>66677</xdr:rowOff>
    </xdr:to>
    <xdr:sp macro="" textlink="">
      <xdr:nvSpPr>
        <xdr:cNvPr id="33528" name="Text Box 1"/>
        <xdr:cNvSpPr txBox="1">
          <a:spLocks noChangeArrowheads="1"/>
        </xdr:cNvSpPr>
      </xdr:nvSpPr>
      <xdr:spPr bwMode="auto">
        <a:xfrm>
          <a:off x="19050" y="201453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76200</xdr:colOff>
      <xdr:row>49</xdr:row>
      <xdr:rowOff>66677</xdr:rowOff>
    </xdr:to>
    <xdr:sp macro="" textlink="">
      <xdr:nvSpPr>
        <xdr:cNvPr id="33529" name="Text Box 1"/>
        <xdr:cNvSpPr txBox="1">
          <a:spLocks noChangeArrowheads="1"/>
        </xdr:cNvSpPr>
      </xdr:nvSpPr>
      <xdr:spPr bwMode="auto">
        <a:xfrm>
          <a:off x="19050" y="201453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76200</xdr:colOff>
      <xdr:row>49</xdr:row>
      <xdr:rowOff>66677</xdr:rowOff>
    </xdr:to>
    <xdr:sp macro="" textlink="">
      <xdr:nvSpPr>
        <xdr:cNvPr id="33530" name="Text Box 1"/>
        <xdr:cNvSpPr txBox="1">
          <a:spLocks noChangeArrowheads="1"/>
        </xdr:cNvSpPr>
      </xdr:nvSpPr>
      <xdr:spPr bwMode="auto">
        <a:xfrm>
          <a:off x="19050" y="201453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76200</xdr:colOff>
      <xdr:row>49</xdr:row>
      <xdr:rowOff>66677</xdr:rowOff>
    </xdr:to>
    <xdr:sp macro="" textlink="">
      <xdr:nvSpPr>
        <xdr:cNvPr id="33532" name="Text Box 1"/>
        <xdr:cNvSpPr txBox="1">
          <a:spLocks noChangeArrowheads="1"/>
        </xdr:cNvSpPr>
      </xdr:nvSpPr>
      <xdr:spPr bwMode="auto">
        <a:xfrm>
          <a:off x="19050" y="20145375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48</xdr:row>
      <xdr:rowOff>0</xdr:rowOff>
    </xdr:from>
    <xdr:to>
      <xdr:col>3</xdr:col>
      <xdr:colOff>247650</xdr:colOff>
      <xdr:row>49</xdr:row>
      <xdr:rowOff>24307</xdr:rowOff>
    </xdr:to>
    <xdr:sp macro="" textlink="">
      <xdr:nvSpPr>
        <xdr:cNvPr id="33534" name="Text Box 61"/>
        <xdr:cNvSpPr txBox="1">
          <a:spLocks noChangeArrowheads="1"/>
        </xdr:cNvSpPr>
      </xdr:nvSpPr>
      <xdr:spPr bwMode="auto">
        <a:xfrm>
          <a:off x="3228975" y="19631025"/>
          <a:ext cx="666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171450</xdr:colOff>
      <xdr:row>48</xdr:row>
      <xdr:rowOff>0</xdr:rowOff>
    </xdr:from>
    <xdr:to>
      <xdr:col>3</xdr:col>
      <xdr:colOff>247650</xdr:colOff>
      <xdr:row>49</xdr:row>
      <xdr:rowOff>22007</xdr:rowOff>
    </xdr:to>
    <xdr:sp macro="" textlink="">
      <xdr:nvSpPr>
        <xdr:cNvPr id="33538" name="Text Box 16"/>
        <xdr:cNvSpPr txBox="1">
          <a:spLocks noChangeArrowheads="1"/>
        </xdr:cNvSpPr>
      </xdr:nvSpPr>
      <xdr:spPr bwMode="auto">
        <a:xfrm>
          <a:off x="3219450" y="1622107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37</xdr:row>
      <xdr:rowOff>0</xdr:rowOff>
    </xdr:from>
    <xdr:to>
      <xdr:col>3</xdr:col>
      <xdr:colOff>247650</xdr:colOff>
      <xdr:row>38</xdr:row>
      <xdr:rowOff>6569</xdr:rowOff>
    </xdr:to>
    <xdr:sp macro="" textlink="">
      <xdr:nvSpPr>
        <xdr:cNvPr id="33543" name="Text Box 100"/>
        <xdr:cNvSpPr txBox="1">
          <a:spLocks noChangeArrowheads="1"/>
        </xdr:cNvSpPr>
      </xdr:nvSpPr>
      <xdr:spPr bwMode="auto">
        <a:xfrm>
          <a:off x="3228975" y="11039475"/>
          <a:ext cx="666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37</xdr:row>
      <xdr:rowOff>0</xdr:rowOff>
    </xdr:from>
    <xdr:to>
      <xdr:col>3</xdr:col>
      <xdr:colOff>247650</xdr:colOff>
      <xdr:row>38</xdr:row>
      <xdr:rowOff>28575</xdr:rowOff>
    </xdr:to>
    <xdr:sp macro="" textlink="">
      <xdr:nvSpPr>
        <xdr:cNvPr id="33545" name="Text Box 102"/>
        <xdr:cNvSpPr txBox="1">
          <a:spLocks noChangeArrowheads="1"/>
        </xdr:cNvSpPr>
      </xdr:nvSpPr>
      <xdr:spPr bwMode="auto">
        <a:xfrm>
          <a:off x="3228975" y="11210925"/>
          <a:ext cx="666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37</xdr:row>
      <xdr:rowOff>0</xdr:rowOff>
    </xdr:from>
    <xdr:to>
      <xdr:col>3</xdr:col>
      <xdr:colOff>247650</xdr:colOff>
      <xdr:row>38</xdr:row>
      <xdr:rowOff>28575</xdr:rowOff>
    </xdr:to>
    <xdr:sp macro="" textlink="">
      <xdr:nvSpPr>
        <xdr:cNvPr id="33547" name="Text Box 104"/>
        <xdr:cNvSpPr txBox="1">
          <a:spLocks noChangeArrowheads="1"/>
        </xdr:cNvSpPr>
      </xdr:nvSpPr>
      <xdr:spPr bwMode="auto">
        <a:xfrm>
          <a:off x="3228975" y="11210925"/>
          <a:ext cx="666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37</xdr:row>
      <xdr:rowOff>0</xdr:rowOff>
    </xdr:from>
    <xdr:to>
      <xdr:col>3</xdr:col>
      <xdr:colOff>247650</xdr:colOff>
      <xdr:row>38</xdr:row>
      <xdr:rowOff>6569</xdr:rowOff>
    </xdr:to>
    <xdr:sp macro="" textlink="">
      <xdr:nvSpPr>
        <xdr:cNvPr id="33549" name="Text Box 141"/>
        <xdr:cNvSpPr txBox="1">
          <a:spLocks noChangeArrowheads="1"/>
        </xdr:cNvSpPr>
      </xdr:nvSpPr>
      <xdr:spPr bwMode="auto">
        <a:xfrm>
          <a:off x="3228975" y="15373350"/>
          <a:ext cx="666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37</xdr:row>
      <xdr:rowOff>0</xdr:rowOff>
    </xdr:from>
    <xdr:to>
      <xdr:col>3</xdr:col>
      <xdr:colOff>247650</xdr:colOff>
      <xdr:row>38</xdr:row>
      <xdr:rowOff>28575</xdr:rowOff>
    </xdr:to>
    <xdr:sp macro="" textlink="">
      <xdr:nvSpPr>
        <xdr:cNvPr id="33552" name="Text Box 145"/>
        <xdr:cNvSpPr txBox="1">
          <a:spLocks noChangeArrowheads="1"/>
        </xdr:cNvSpPr>
      </xdr:nvSpPr>
      <xdr:spPr bwMode="auto">
        <a:xfrm>
          <a:off x="3228975" y="15535275"/>
          <a:ext cx="666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76200</xdr:colOff>
      <xdr:row>48</xdr:row>
      <xdr:rowOff>69632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19050" y="542925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45</xdr:row>
      <xdr:rowOff>123825</xdr:rowOff>
    </xdr:from>
    <xdr:to>
      <xdr:col>3</xdr:col>
      <xdr:colOff>247650</xdr:colOff>
      <xdr:row>46</xdr:row>
      <xdr:rowOff>134593</xdr:rowOff>
    </xdr:to>
    <xdr:sp macro="" textlink="">
      <xdr:nvSpPr>
        <xdr:cNvPr id="68" name="Text Box 100"/>
        <xdr:cNvSpPr txBox="1">
          <a:spLocks noChangeArrowheads="1"/>
        </xdr:cNvSpPr>
      </xdr:nvSpPr>
      <xdr:spPr bwMode="auto">
        <a:xfrm>
          <a:off x="3228975" y="4733925"/>
          <a:ext cx="666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46</xdr:row>
      <xdr:rowOff>123825</xdr:rowOff>
    </xdr:from>
    <xdr:to>
      <xdr:col>3</xdr:col>
      <xdr:colOff>247650</xdr:colOff>
      <xdr:row>47</xdr:row>
      <xdr:rowOff>152400</xdr:rowOff>
    </xdr:to>
    <xdr:sp macro="" textlink="">
      <xdr:nvSpPr>
        <xdr:cNvPr id="70" name="Text Box 102"/>
        <xdr:cNvSpPr txBox="1">
          <a:spLocks noChangeArrowheads="1"/>
        </xdr:cNvSpPr>
      </xdr:nvSpPr>
      <xdr:spPr bwMode="auto">
        <a:xfrm>
          <a:off x="3228975" y="4905375"/>
          <a:ext cx="666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46</xdr:row>
      <xdr:rowOff>123825</xdr:rowOff>
    </xdr:from>
    <xdr:to>
      <xdr:col>3</xdr:col>
      <xdr:colOff>247650</xdr:colOff>
      <xdr:row>47</xdr:row>
      <xdr:rowOff>152400</xdr:rowOff>
    </xdr:to>
    <xdr:sp macro="" textlink="">
      <xdr:nvSpPr>
        <xdr:cNvPr id="72" name="Text Box 104"/>
        <xdr:cNvSpPr txBox="1">
          <a:spLocks noChangeArrowheads="1"/>
        </xdr:cNvSpPr>
      </xdr:nvSpPr>
      <xdr:spPr bwMode="auto">
        <a:xfrm>
          <a:off x="3228975" y="4905375"/>
          <a:ext cx="666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48</xdr:row>
      <xdr:rowOff>0</xdr:rowOff>
    </xdr:from>
    <xdr:to>
      <xdr:col>3</xdr:col>
      <xdr:colOff>247650</xdr:colOff>
      <xdr:row>49</xdr:row>
      <xdr:rowOff>24020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3228975" y="23317200"/>
          <a:ext cx="666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171450</xdr:colOff>
      <xdr:row>19</xdr:row>
      <xdr:rowOff>0</xdr:rowOff>
    </xdr:from>
    <xdr:ext cx="76200" cy="189843"/>
    <xdr:sp macro="" textlink="">
      <xdr:nvSpPr>
        <xdr:cNvPr id="36" name="Text Box 16"/>
        <xdr:cNvSpPr txBox="1">
          <a:spLocks noChangeArrowheads="1"/>
        </xdr:cNvSpPr>
      </xdr:nvSpPr>
      <xdr:spPr bwMode="auto">
        <a:xfrm>
          <a:off x="3219450" y="5964621"/>
          <a:ext cx="76200" cy="189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180975</xdr:colOff>
      <xdr:row>19</xdr:row>
      <xdr:rowOff>0</xdr:rowOff>
    </xdr:from>
    <xdr:ext cx="66675" cy="170793"/>
    <xdr:sp macro="" textlink="">
      <xdr:nvSpPr>
        <xdr:cNvPr id="37" name="Text Box 100"/>
        <xdr:cNvSpPr txBox="1">
          <a:spLocks noChangeArrowheads="1"/>
        </xdr:cNvSpPr>
      </xdr:nvSpPr>
      <xdr:spPr bwMode="auto">
        <a:xfrm>
          <a:off x="3228975" y="5964621"/>
          <a:ext cx="66675" cy="170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180975</xdr:colOff>
      <xdr:row>19</xdr:row>
      <xdr:rowOff>0</xdr:rowOff>
    </xdr:from>
    <xdr:ext cx="66675" cy="192799"/>
    <xdr:sp macro="" textlink="">
      <xdr:nvSpPr>
        <xdr:cNvPr id="38" name="Text Box 102"/>
        <xdr:cNvSpPr txBox="1">
          <a:spLocks noChangeArrowheads="1"/>
        </xdr:cNvSpPr>
      </xdr:nvSpPr>
      <xdr:spPr bwMode="auto">
        <a:xfrm>
          <a:off x="3228975" y="5964621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180975</xdr:colOff>
      <xdr:row>19</xdr:row>
      <xdr:rowOff>0</xdr:rowOff>
    </xdr:from>
    <xdr:ext cx="66675" cy="192799"/>
    <xdr:sp macro="" textlink="">
      <xdr:nvSpPr>
        <xdr:cNvPr id="39" name="Text Box 104"/>
        <xdr:cNvSpPr txBox="1">
          <a:spLocks noChangeArrowheads="1"/>
        </xdr:cNvSpPr>
      </xdr:nvSpPr>
      <xdr:spPr bwMode="auto">
        <a:xfrm>
          <a:off x="3228975" y="5964621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180975</xdr:colOff>
      <xdr:row>19</xdr:row>
      <xdr:rowOff>0</xdr:rowOff>
    </xdr:from>
    <xdr:ext cx="66675" cy="170793"/>
    <xdr:sp macro="" textlink="">
      <xdr:nvSpPr>
        <xdr:cNvPr id="40" name="Text Box 141"/>
        <xdr:cNvSpPr txBox="1">
          <a:spLocks noChangeArrowheads="1"/>
        </xdr:cNvSpPr>
      </xdr:nvSpPr>
      <xdr:spPr bwMode="auto">
        <a:xfrm>
          <a:off x="3228975" y="5964621"/>
          <a:ext cx="66675" cy="170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180975</xdr:colOff>
      <xdr:row>19</xdr:row>
      <xdr:rowOff>0</xdr:rowOff>
    </xdr:from>
    <xdr:ext cx="66675" cy="192799"/>
    <xdr:sp macro="" textlink="">
      <xdr:nvSpPr>
        <xdr:cNvPr id="41" name="Text Box 145"/>
        <xdr:cNvSpPr txBox="1">
          <a:spLocks noChangeArrowheads="1"/>
        </xdr:cNvSpPr>
      </xdr:nvSpPr>
      <xdr:spPr bwMode="auto">
        <a:xfrm>
          <a:off x="3228975" y="5964621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76200" cy="240425"/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9050" y="8276897"/>
          <a:ext cx="76200" cy="24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27</xdr:row>
      <xdr:rowOff>123825</xdr:rowOff>
    </xdr:from>
    <xdr:ext cx="66675" cy="181561"/>
    <xdr:sp macro="" textlink="">
      <xdr:nvSpPr>
        <xdr:cNvPr id="43" name="Text Box 100"/>
        <xdr:cNvSpPr txBox="1">
          <a:spLocks noChangeArrowheads="1"/>
        </xdr:cNvSpPr>
      </xdr:nvSpPr>
      <xdr:spPr bwMode="auto">
        <a:xfrm>
          <a:off x="3228975" y="7573032"/>
          <a:ext cx="66675" cy="181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28</xdr:row>
      <xdr:rowOff>123825</xdr:rowOff>
    </xdr:from>
    <xdr:ext cx="66675" cy="192799"/>
    <xdr:sp macro="" textlink="">
      <xdr:nvSpPr>
        <xdr:cNvPr id="44" name="Text Box 102"/>
        <xdr:cNvSpPr txBox="1">
          <a:spLocks noChangeArrowheads="1"/>
        </xdr:cNvSpPr>
      </xdr:nvSpPr>
      <xdr:spPr bwMode="auto">
        <a:xfrm>
          <a:off x="3228975" y="7743825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28</xdr:row>
      <xdr:rowOff>123825</xdr:rowOff>
    </xdr:from>
    <xdr:ext cx="66675" cy="192799"/>
    <xdr:sp macro="" textlink="">
      <xdr:nvSpPr>
        <xdr:cNvPr id="45" name="Text Box 104"/>
        <xdr:cNvSpPr txBox="1">
          <a:spLocks noChangeArrowheads="1"/>
        </xdr:cNvSpPr>
      </xdr:nvSpPr>
      <xdr:spPr bwMode="auto">
        <a:xfrm>
          <a:off x="3228975" y="7743825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29</xdr:row>
      <xdr:rowOff>0</xdr:rowOff>
    </xdr:from>
    <xdr:ext cx="76200" cy="189843"/>
    <xdr:sp macro="" textlink="">
      <xdr:nvSpPr>
        <xdr:cNvPr id="35" name="Text Box 16"/>
        <xdr:cNvSpPr txBox="1">
          <a:spLocks noChangeArrowheads="1"/>
        </xdr:cNvSpPr>
      </xdr:nvSpPr>
      <xdr:spPr bwMode="auto">
        <a:xfrm>
          <a:off x="3219450" y="11081845"/>
          <a:ext cx="76200" cy="189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180975</xdr:colOff>
      <xdr:row>29</xdr:row>
      <xdr:rowOff>0</xdr:rowOff>
    </xdr:from>
    <xdr:ext cx="66675" cy="170793"/>
    <xdr:sp macro="" textlink="">
      <xdr:nvSpPr>
        <xdr:cNvPr id="47" name="Text Box 100"/>
        <xdr:cNvSpPr txBox="1">
          <a:spLocks noChangeArrowheads="1"/>
        </xdr:cNvSpPr>
      </xdr:nvSpPr>
      <xdr:spPr bwMode="auto">
        <a:xfrm>
          <a:off x="3228975" y="11081845"/>
          <a:ext cx="66675" cy="170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180975</xdr:colOff>
      <xdr:row>29</xdr:row>
      <xdr:rowOff>0</xdr:rowOff>
    </xdr:from>
    <xdr:ext cx="66675" cy="192799"/>
    <xdr:sp macro="" textlink="">
      <xdr:nvSpPr>
        <xdr:cNvPr id="48" name="Text Box 102"/>
        <xdr:cNvSpPr txBox="1">
          <a:spLocks noChangeArrowheads="1"/>
        </xdr:cNvSpPr>
      </xdr:nvSpPr>
      <xdr:spPr bwMode="auto">
        <a:xfrm>
          <a:off x="3228975" y="11081845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180975</xdr:colOff>
      <xdr:row>29</xdr:row>
      <xdr:rowOff>0</xdr:rowOff>
    </xdr:from>
    <xdr:ext cx="66675" cy="192799"/>
    <xdr:sp macro="" textlink="">
      <xdr:nvSpPr>
        <xdr:cNvPr id="49" name="Text Box 104"/>
        <xdr:cNvSpPr txBox="1">
          <a:spLocks noChangeArrowheads="1"/>
        </xdr:cNvSpPr>
      </xdr:nvSpPr>
      <xdr:spPr bwMode="auto">
        <a:xfrm>
          <a:off x="3228975" y="11081845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180975</xdr:colOff>
      <xdr:row>29</xdr:row>
      <xdr:rowOff>0</xdr:rowOff>
    </xdr:from>
    <xdr:ext cx="66675" cy="170793"/>
    <xdr:sp macro="" textlink="">
      <xdr:nvSpPr>
        <xdr:cNvPr id="50" name="Text Box 141"/>
        <xdr:cNvSpPr txBox="1">
          <a:spLocks noChangeArrowheads="1"/>
        </xdr:cNvSpPr>
      </xdr:nvSpPr>
      <xdr:spPr bwMode="auto">
        <a:xfrm>
          <a:off x="3228975" y="11081845"/>
          <a:ext cx="66675" cy="170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180975</xdr:colOff>
      <xdr:row>29</xdr:row>
      <xdr:rowOff>0</xdr:rowOff>
    </xdr:from>
    <xdr:ext cx="66675" cy="192799"/>
    <xdr:sp macro="" textlink="">
      <xdr:nvSpPr>
        <xdr:cNvPr id="51" name="Text Box 145"/>
        <xdr:cNvSpPr txBox="1">
          <a:spLocks noChangeArrowheads="1"/>
        </xdr:cNvSpPr>
      </xdr:nvSpPr>
      <xdr:spPr bwMode="auto">
        <a:xfrm>
          <a:off x="3228975" y="11081845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33</xdr:row>
      <xdr:rowOff>123825</xdr:rowOff>
    </xdr:from>
    <xdr:ext cx="66675" cy="181561"/>
    <xdr:sp macro="" textlink="">
      <xdr:nvSpPr>
        <xdr:cNvPr id="52" name="Text Box 100"/>
        <xdr:cNvSpPr txBox="1">
          <a:spLocks noChangeArrowheads="1"/>
        </xdr:cNvSpPr>
      </xdr:nvSpPr>
      <xdr:spPr bwMode="auto">
        <a:xfrm>
          <a:off x="3228975" y="12690256"/>
          <a:ext cx="66675" cy="181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34</xdr:row>
      <xdr:rowOff>123825</xdr:rowOff>
    </xdr:from>
    <xdr:ext cx="66675" cy="192799"/>
    <xdr:sp macro="" textlink="">
      <xdr:nvSpPr>
        <xdr:cNvPr id="53" name="Text Box 102"/>
        <xdr:cNvSpPr txBox="1">
          <a:spLocks noChangeArrowheads="1"/>
        </xdr:cNvSpPr>
      </xdr:nvSpPr>
      <xdr:spPr bwMode="auto">
        <a:xfrm>
          <a:off x="3228975" y="12861049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34</xdr:row>
      <xdr:rowOff>123825</xdr:rowOff>
    </xdr:from>
    <xdr:ext cx="66675" cy="192799"/>
    <xdr:sp macro="" textlink="">
      <xdr:nvSpPr>
        <xdr:cNvPr id="54" name="Text Box 104"/>
        <xdr:cNvSpPr txBox="1">
          <a:spLocks noChangeArrowheads="1"/>
        </xdr:cNvSpPr>
      </xdr:nvSpPr>
      <xdr:spPr bwMode="auto">
        <a:xfrm>
          <a:off x="3228975" y="12861049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171450</xdr:colOff>
      <xdr:row>29</xdr:row>
      <xdr:rowOff>0</xdr:rowOff>
    </xdr:from>
    <xdr:ext cx="76200" cy="189843"/>
    <xdr:sp macro="" textlink="">
      <xdr:nvSpPr>
        <xdr:cNvPr id="64" name="Text Box 16"/>
        <xdr:cNvSpPr txBox="1">
          <a:spLocks noChangeArrowheads="1"/>
        </xdr:cNvSpPr>
      </xdr:nvSpPr>
      <xdr:spPr bwMode="auto">
        <a:xfrm>
          <a:off x="2457450" y="6293069"/>
          <a:ext cx="76200" cy="189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180975</xdr:colOff>
      <xdr:row>29</xdr:row>
      <xdr:rowOff>0</xdr:rowOff>
    </xdr:from>
    <xdr:ext cx="66675" cy="170793"/>
    <xdr:sp macro="" textlink="">
      <xdr:nvSpPr>
        <xdr:cNvPr id="65" name="Text Box 100"/>
        <xdr:cNvSpPr txBox="1">
          <a:spLocks noChangeArrowheads="1"/>
        </xdr:cNvSpPr>
      </xdr:nvSpPr>
      <xdr:spPr bwMode="auto">
        <a:xfrm>
          <a:off x="2466975" y="6293069"/>
          <a:ext cx="66675" cy="170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180975</xdr:colOff>
      <xdr:row>29</xdr:row>
      <xdr:rowOff>0</xdr:rowOff>
    </xdr:from>
    <xdr:ext cx="66675" cy="192799"/>
    <xdr:sp macro="" textlink="">
      <xdr:nvSpPr>
        <xdr:cNvPr id="66" name="Text Box 102"/>
        <xdr:cNvSpPr txBox="1">
          <a:spLocks noChangeArrowheads="1"/>
        </xdr:cNvSpPr>
      </xdr:nvSpPr>
      <xdr:spPr bwMode="auto">
        <a:xfrm>
          <a:off x="2466975" y="6293069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180975</xdr:colOff>
      <xdr:row>29</xdr:row>
      <xdr:rowOff>0</xdr:rowOff>
    </xdr:from>
    <xdr:ext cx="66675" cy="192799"/>
    <xdr:sp macro="" textlink="">
      <xdr:nvSpPr>
        <xdr:cNvPr id="67" name="Text Box 104"/>
        <xdr:cNvSpPr txBox="1">
          <a:spLocks noChangeArrowheads="1"/>
        </xdr:cNvSpPr>
      </xdr:nvSpPr>
      <xdr:spPr bwMode="auto">
        <a:xfrm>
          <a:off x="2466975" y="6293069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180975</xdr:colOff>
      <xdr:row>29</xdr:row>
      <xdr:rowOff>0</xdr:rowOff>
    </xdr:from>
    <xdr:ext cx="66675" cy="170793"/>
    <xdr:sp macro="" textlink="">
      <xdr:nvSpPr>
        <xdr:cNvPr id="69" name="Text Box 141"/>
        <xdr:cNvSpPr txBox="1">
          <a:spLocks noChangeArrowheads="1"/>
        </xdr:cNvSpPr>
      </xdr:nvSpPr>
      <xdr:spPr bwMode="auto">
        <a:xfrm>
          <a:off x="2466975" y="6293069"/>
          <a:ext cx="66675" cy="170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180975</xdr:colOff>
      <xdr:row>29</xdr:row>
      <xdr:rowOff>0</xdr:rowOff>
    </xdr:from>
    <xdr:ext cx="66675" cy="192799"/>
    <xdr:sp macro="" textlink="">
      <xdr:nvSpPr>
        <xdr:cNvPr id="71" name="Text Box 145"/>
        <xdr:cNvSpPr txBox="1">
          <a:spLocks noChangeArrowheads="1"/>
        </xdr:cNvSpPr>
      </xdr:nvSpPr>
      <xdr:spPr bwMode="auto">
        <a:xfrm>
          <a:off x="2466975" y="6293069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35</xdr:row>
      <xdr:rowOff>123825</xdr:rowOff>
    </xdr:from>
    <xdr:ext cx="66675" cy="181561"/>
    <xdr:sp macro="" textlink="">
      <xdr:nvSpPr>
        <xdr:cNvPr id="73" name="Text Box 100"/>
        <xdr:cNvSpPr txBox="1">
          <a:spLocks noChangeArrowheads="1"/>
        </xdr:cNvSpPr>
      </xdr:nvSpPr>
      <xdr:spPr bwMode="auto">
        <a:xfrm>
          <a:off x="2466975" y="7737256"/>
          <a:ext cx="66675" cy="181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36</xdr:row>
      <xdr:rowOff>123825</xdr:rowOff>
    </xdr:from>
    <xdr:ext cx="66675" cy="192799"/>
    <xdr:sp macro="" textlink="">
      <xdr:nvSpPr>
        <xdr:cNvPr id="75" name="Text Box 102"/>
        <xdr:cNvSpPr txBox="1">
          <a:spLocks noChangeArrowheads="1"/>
        </xdr:cNvSpPr>
      </xdr:nvSpPr>
      <xdr:spPr bwMode="auto">
        <a:xfrm>
          <a:off x="2466975" y="7908049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36</xdr:row>
      <xdr:rowOff>123825</xdr:rowOff>
    </xdr:from>
    <xdr:ext cx="66675" cy="192799"/>
    <xdr:sp macro="" textlink="">
      <xdr:nvSpPr>
        <xdr:cNvPr id="76" name="Text Box 104"/>
        <xdr:cNvSpPr txBox="1">
          <a:spLocks noChangeArrowheads="1"/>
        </xdr:cNvSpPr>
      </xdr:nvSpPr>
      <xdr:spPr bwMode="auto">
        <a:xfrm>
          <a:off x="2466975" y="7908049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37</xdr:row>
      <xdr:rowOff>0</xdr:rowOff>
    </xdr:from>
    <xdr:ext cx="76200" cy="189843"/>
    <xdr:sp macro="" textlink="">
      <xdr:nvSpPr>
        <xdr:cNvPr id="77" name="Text Box 16"/>
        <xdr:cNvSpPr txBox="1">
          <a:spLocks noChangeArrowheads="1"/>
        </xdr:cNvSpPr>
      </xdr:nvSpPr>
      <xdr:spPr bwMode="auto">
        <a:xfrm>
          <a:off x="2457450" y="10260724"/>
          <a:ext cx="76200" cy="189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37</xdr:row>
      <xdr:rowOff>0</xdr:rowOff>
    </xdr:from>
    <xdr:ext cx="66675" cy="170793"/>
    <xdr:sp macro="" textlink="">
      <xdr:nvSpPr>
        <xdr:cNvPr id="78" name="Text Box 100"/>
        <xdr:cNvSpPr txBox="1">
          <a:spLocks noChangeArrowheads="1"/>
        </xdr:cNvSpPr>
      </xdr:nvSpPr>
      <xdr:spPr bwMode="auto">
        <a:xfrm>
          <a:off x="2466975" y="10260724"/>
          <a:ext cx="66675" cy="170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37</xdr:row>
      <xdr:rowOff>0</xdr:rowOff>
    </xdr:from>
    <xdr:ext cx="66675" cy="192799"/>
    <xdr:sp macro="" textlink="">
      <xdr:nvSpPr>
        <xdr:cNvPr id="79" name="Text Box 102"/>
        <xdr:cNvSpPr txBox="1">
          <a:spLocks noChangeArrowheads="1"/>
        </xdr:cNvSpPr>
      </xdr:nvSpPr>
      <xdr:spPr bwMode="auto">
        <a:xfrm>
          <a:off x="2466975" y="1026072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37</xdr:row>
      <xdr:rowOff>0</xdr:rowOff>
    </xdr:from>
    <xdr:ext cx="66675" cy="192799"/>
    <xdr:sp macro="" textlink="">
      <xdr:nvSpPr>
        <xdr:cNvPr id="80" name="Text Box 104"/>
        <xdr:cNvSpPr txBox="1">
          <a:spLocks noChangeArrowheads="1"/>
        </xdr:cNvSpPr>
      </xdr:nvSpPr>
      <xdr:spPr bwMode="auto">
        <a:xfrm>
          <a:off x="2466975" y="1026072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37</xdr:row>
      <xdr:rowOff>0</xdr:rowOff>
    </xdr:from>
    <xdr:ext cx="66675" cy="170793"/>
    <xdr:sp macro="" textlink="">
      <xdr:nvSpPr>
        <xdr:cNvPr id="81" name="Text Box 141"/>
        <xdr:cNvSpPr txBox="1">
          <a:spLocks noChangeArrowheads="1"/>
        </xdr:cNvSpPr>
      </xdr:nvSpPr>
      <xdr:spPr bwMode="auto">
        <a:xfrm>
          <a:off x="2466975" y="10260724"/>
          <a:ext cx="66675" cy="170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37</xdr:row>
      <xdr:rowOff>0</xdr:rowOff>
    </xdr:from>
    <xdr:ext cx="66675" cy="192799"/>
    <xdr:sp macro="" textlink="">
      <xdr:nvSpPr>
        <xdr:cNvPr id="82" name="Text Box 145"/>
        <xdr:cNvSpPr txBox="1">
          <a:spLocks noChangeArrowheads="1"/>
        </xdr:cNvSpPr>
      </xdr:nvSpPr>
      <xdr:spPr bwMode="auto">
        <a:xfrm>
          <a:off x="2466975" y="1026072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40425"/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0" y="12408776"/>
          <a:ext cx="76200" cy="24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45</xdr:row>
      <xdr:rowOff>123825</xdr:rowOff>
    </xdr:from>
    <xdr:ext cx="66675" cy="181561"/>
    <xdr:sp macro="" textlink="">
      <xdr:nvSpPr>
        <xdr:cNvPr id="84" name="Text Box 100"/>
        <xdr:cNvSpPr txBox="1">
          <a:spLocks noChangeArrowheads="1"/>
        </xdr:cNvSpPr>
      </xdr:nvSpPr>
      <xdr:spPr bwMode="auto">
        <a:xfrm>
          <a:off x="2466975" y="11704911"/>
          <a:ext cx="66675" cy="181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46</xdr:row>
      <xdr:rowOff>123825</xdr:rowOff>
    </xdr:from>
    <xdr:ext cx="66675" cy="192799"/>
    <xdr:sp macro="" textlink="">
      <xdr:nvSpPr>
        <xdr:cNvPr id="85" name="Text Box 102"/>
        <xdr:cNvSpPr txBox="1">
          <a:spLocks noChangeArrowheads="1"/>
        </xdr:cNvSpPr>
      </xdr:nvSpPr>
      <xdr:spPr bwMode="auto">
        <a:xfrm>
          <a:off x="2466975" y="1187570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46</xdr:row>
      <xdr:rowOff>123825</xdr:rowOff>
    </xdr:from>
    <xdr:ext cx="66675" cy="192799"/>
    <xdr:sp macro="" textlink="">
      <xdr:nvSpPr>
        <xdr:cNvPr id="86" name="Text Box 104"/>
        <xdr:cNvSpPr txBox="1">
          <a:spLocks noChangeArrowheads="1"/>
        </xdr:cNvSpPr>
      </xdr:nvSpPr>
      <xdr:spPr bwMode="auto">
        <a:xfrm>
          <a:off x="2466975" y="1187570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37</xdr:row>
      <xdr:rowOff>0</xdr:rowOff>
    </xdr:from>
    <xdr:ext cx="76200" cy="189843"/>
    <xdr:sp macro="" textlink="">
      <xdr:nvSpPr>
        <xdr:cNvPr id="87" name="Text Box 16"/>
        <xdr:cNvSpPr txBox="1">
          <a:spLocks noChangeArrowheads="1"/>
        </xdr:cNvSpPr>
      </xdr:nvSpPr>
      <xdr:spPr bwMode="auto">
        <a:xfrm>
          <a:off x="2457450" y="10260724"/>
          <a:ext cx="76200" cy="189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37</xdr:row>
      <xdr:rowOff>0</xdr:rowOff>
    </xdr:from>
    <xdr:ext cx="66675" cy="170793"/>
    <xdr:sp macro="" textlink="">
      <xdr:nvSpPr>
        <xdr:cNvPr id="88" name="Text Box 100"/>
        <xdr:cNvSpPr txBox="1">
          <a:spLocks noChangeArrowheads="1"/>
        </xdr:cNvSpPr>
      </xdr:nvSpPr>
      <xdr:spPr bwMode="auto">
        <a:xfrm>
          <a:off x="2466975" y="10260724"/>
          <a:ext cx="66675" cy="170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37</xdr:row>
      <xdr:rowOff>0</xdr:rowOff>
    </xdr:from>
    <xdr:ext cx="66675" cy="192799"/>
    <xdr:sp macro="" textlink="">
      <xdr:nvSpPr>
        <xdr:cNvPr id="89" name="Text Box 102"/>
        <xdr:cNvSpPr txBox="1">
          <a:spLocks noChangeArrowheads="1"/>
        </xdr:cNvSpPr>
      </xdr:nvSpPr>
      <xdr:spPr bwMode="auto">
        <a:xfrm>
          <a:off x="2466975" y="1026072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37</xdr:row>
      <xdr:rowOff>0</xdr:rowOff>
    </xdr:from>
    <xdr:ext cx="66675" cy="192799"/>
    <xdr:sp macro="" textlink="">
      <xdr:nvSpPr>
        <xdr:cNvPr id="90" name="Text Box 104"/>
        <xdr:cNvSpPr txBox="1">
          <a:spLocks noChangeArrowheads="1"/>
        </xdr:cNvSpPr>
      </xdr:nvSpPr>
      <xdr:spPr bwMode="auto">
        <a:xfrm>
          <a:off x="2466975" y="1026072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37</xdr:row>
      <xdr:rowOff>0</xdr:rowOff>
    </xdr:from>
    <xdr:ext cx="66675" cy="170793"/>
    <xdr:sp macro="" textlink="">
      <xdr:nvSpPr>
        <xdr:cNvPr id="91" name="Text Box 141"/>
        <xdr:cNvSpPr txBox="1">
          <a:spLocks noChangeArrowheads="1"/>
        </xdr:cNvSpPr>
      </xdr:nvSpPr>
      <xdr:spPr bwMode="auto">
        <a:xfrm>
          <a:off x="2466975" y="10260724"/>
          <a:ext cx="66675" cy="170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37</xdr:row>
      <xdr:rowOff>0</xdr:rowOff>
    </xdr:from>
    <xdr:ext cx="66675" cy="192799"/>
    <xdr:sp macro="" textlink="">
      <xdr:nvSpPr>
        <xdr:cNvPr id="92" name="Text Box 145"/>
        <xdr:cNvSpPr txBox="1">
          <a:spLocks noChangeArrowheads="1"/>
        </xdr:cNvSpPr>
      </xdr:nvSpPr>
      <xdr:spPr bwMode="auto">
        <a:xfrm>
          <a:off x="2466975" y="1026072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40425"/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0" y="12408776"/>
          <a:ext cx="76200" cy="24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45</xdr:row>
      <xdr:rowOff>123825</xdr:rowOff>
    </xdr:from>
    <xdr:ext cx="66675" cy="181561"/>
    <xdr:sp macro="" textlink="">
      <xdr:nvSpPr>
        <xdr:cNvPr id="94" name="Text Box 100"/>
        <xdr:cNvSpPr txBox="1">
          <a:spLocks noChangeArrowheads="1"/>
        </xdr:cNvSpPr>
      </xdr:nvSpPr>
      <xdr:spPr bwMode="auto">
        <a:xfrm>
          <a:off x="2466975" y="11704911"/>
          <a:ext cx="66675" cy="181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46</xdr:row>
      <xdr:rowOff>123825</xdr:rowOff>
    </xdr:from>
    <xdr:ext cx="66675" cy="192799"/>
    <xdr:sp macro="" textlink="">
      <xdr:nvSpPr>
        <xdr:cNvPr id="95" name="Text Box 102"/>
        <xdr:cNvSpPr txBox="1">
          <a:spLocks noChangeArrowheads="1"/>
        </xdr:cNvSpPr>
      </xdr:nvSpPr>
      <xdr:spPr bwMode="auto">
        <a:xfrm>
          <a:off x="2466975" y="1187570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46</xdr:row>
      <xdr:rowOff>123825</xdr:rowOff>
    </xdr:from>
    <xdr:ext cx="66675" cy="192799"/>
    <xdr:sp macro="" textlink="">
      <xdr:nvSpPr>
        <xdr:cNvPr id="96" name="Text Box 104"/>
        <xdr:cNvSpPr txBox="1">
          <a:spLocks noChangeArrowheads="1"/>
        </xdr:cNvSpPr>
      </xdr:nvSpPr>
      <xdr:spPr bwMode="auto">
        <a:xfrm>
          <a:off x="2466975" y="1187570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37</xdr:row>
      <xdr:rowOff>0</xdr:rowOff>
    </xdr:from>
    <xdr:ext cx="76200" cy="189843"/>
    <xdr:sp macro="" textlink="">
      <xdr:nvSpPr>
        <xdr:cNvPr id="97" name="Text Box 16"/>
        <xdr:cNvSpPr txBox="1">
          <a:spLocks noChangeArrowheads="1"/>
        </xdr:cNvSpPr>
      </xdr:nvSpPr>
      <xdr:spPr bwMode="auto">
        <a:xfrm>
          <a:off x="2457450" y="10260724"/>
          <a:ext cx="76200" cy="189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37</xdr:row>
      <xdr:rowOff>0</xdr:rowOff>
    </xdr:from>
    <xdr:ext cx="66675" cy="170793"/>
    <xdr:sp macro="" textlink="">
      <xdr:nvSpPr>
        <xdr:cNvPr id="98" name="Text Box 100"/>
        <xdr:cNvSpPr txBox="1">
          <a:spLocks noChangeArrowheads="1"/>
        </xdr:cNvSpPr>
      </xdr:nvSpPr>
      <xdr:spPr bwMode="auto">
        <a:xfrm>
          <a:off x="2466975" y="10260724"/>
          <a:ext cx="66675" cy="170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37</xdr:row>
      <xdr:rowOff>0</xdr:rowOff>
    </xdr:from>
    <xdr:ext cx="66675" cy="192799"/>
    <xdr:sp macro="" textlink="">
      <xdr:nvSpPr>
        <xdr:cNvPr id="99" name="Text Box 102"/>
        <xdr:cNvSpPr txBox="1">
          <a:spLocks noChangeArrowheads="1"/>
        </xdr:cNvSpPr>
      </xdr:nvSpPr>
      <xdr:spPr bwMode="auto">
        <a:xfrm>
          <a:off x="2466975" y="1026072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37</xdr:row>
      <xdr:rowOff>0</xdr:rowOff>
    </xdr:from>
    <xdr:ext cx="66675" cy="192799"/>
    <xdr:sp macro="" textlink="">
      <xdr:nvSpPr>
        <xdr:cNvPr id="100" name="Text Box 104"/>
        <xdr:cNvSpPr txBox="1">
          <a:spLocks noChangeArrowheads="1"/>
        </xdr:cNvSpPr>
      </xdr:nvSpPr>
      <xdr:spPr bwMode="auto">
        <a:xfrm>
          <a:off x="2466975" y="1026072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37</xdr:row>
      <xdr:rowOff>0</xdr:rowOff>
    </xdr:from>
    <xdr:ext cx="66675" cy="170793"/>
    <xdr:sp macro="" textlink="">
      <xdr:nvSpPr>
        <xdr:cNvPr id="101" name="Text Box 141"/>
        <xdr:cNvSpPr txBox="1">
          <a:spLocks noChangeArrowheads="1"/>
        </xdr:cNvSpPr>
      </xdr:nvSpPr>
      <xdr:spPr bwMode="auto">
        <a:xfrm>
          <a:off x="2466975" y="10260724"/>
          <a:ext cx="66675" cy="170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37</xdr:row>
      <xdr:rowOff>0</xdr:rowOff>
    </xdr:from>
    <xdr:ext cx="66675" cy="192799"/>
    <xdr:sp macro="" textlink="">
      <xdr:nvSpPr>
        <xdr:cNvPr id="102" name="Text Box 145"/>
        <xdr:cNvSpPr txBox="1">
          <a:spLocks noChangeArrowheads="1"/>
        </xdr:cNvSpPr>
      </xdr:nvSpPr>
      <xdr:spPr bwMode="auto">
        <a:xfrm>
          <a:off x="2466975" y="1026072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47</xdr:row>
      <xdr:rowOff>0</xdr:rowOff>
    </xdr:from>
    <xdr:ext cx="76200" cy="240425"/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0" y="12408776"/>
          <a:ext cx="76200" cy="24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45</xdr:row>
      <xdr:rowOff>123825</xdr:rowOff>
    </xdr:from>
    <xdr:ext cx="66675" cy="181561"/>
    <xdr:sp macro="" textlink="">
      <xdr:nvSpPr>
        <xdr:cNvPr id="104" name="Text Box 100"/>
        <xdr:cNvSpPr txBox="1">
          <a:spLocks noChangeArrowheads="1"/>
        </xdr:cNvSpPr>
      </xdr:nvSpPr>
      <xdr:spPr bwMode="auto">
        <a:xfrm>
          <a:off x="2466975" y="11704911"/>
          <a:ext cx="66675" cy="181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46</xdr:row>
      <xdr:rowOff>123825</xdr:rowOff>
    </xdr:from>
    <xdr:ext cx="66675" cy="192799"/>
    <xdr:sp macro="" textlink="">
      <xdr:nvSpPr>
        <xdr:cNvPr id="105" name="Text Box 102"/>
        <xdr:cNvSpPr txBox="1">
          <a:spLocks noChangeArrowheads="1"/>
        </xdr:cNvSpPr>
      </xdr:nvSpPr>
      <xdr:spPr bwMode="auto">
        <a:xfrm>
          <a:off x="2466975" y="1187570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46</xdr:row>
      <xdr:rowOff>123825</xdr:rowOff>
    </xdr:from>
    <xdr:ext cx="66675" cy="192799"/>
    <xdr:sp macro="" textlink="">
      <xdr:nvSpPr>
        <xdr:cNvPr id="106" name="Text Box 104"/>
        <xdr:cNvSpPr txBox="1">
          <a:spLocks noChangeArrowheads="1"/>
        </xdr:cNvSpPr>
      </xdr:nvSpPr>
      <xdr:spPr bwMode="auto">
        <a:xfrm>
          <a:off x="2466975" y="1187570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48</xdr:row>
      <xdr:rowOff>0</xdr:rowOff>
    </xdr:from>
    <xdr:ext cx="76200" cy="189843"/>
    <xdr:sp macro="" textlink="">
      <xdr:nvSpPr>
        <xdr:cNvPr id="107" name="Text Box 16"/>
        <xdr:cNvSpPr txBox="1">
          <a:spLocks noChangeArrowheads="1"/>
        </xdr:cNvSpPr>
      </xdr:nvSpPr>
      <xdr:spPr bwMode="auto">
        <a:xfrm>
          <a:off x="2457450" y="10260724"/>
          <a:ext cx="76200" cy="189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48</xdr:row>
      <xdr:rowOff>0</xdr:rowOff>
    </xdr:from>
    <xdr:ext cx="66675" cy="170793"/>
    <xdr:sp macro="" textlink="">
      <xdr:nvSpPr>
        <xdr:cNvPr id="108" name="Text Box 100"/>
        <xdr:cNvSpPr txBox="1">
          <a:spLocks noChangeArrowheads="1"/>
        </xdr:cNvSpPr>
      </xdr:nvSpPr>
      <xdr:spPr bwMode="auto">
        <a:xfrm>
          <a:off x="2466975" y="10260724"/>
          <a:ext cx="66675" cy="170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48</xdr:row>
      <xdr:rowOff>0</xdr:rowOff>
    </xdr:from>
    <xdr:ext cx="66675" cy="192799"/>
    <xdr:sp macro="" textlink="">
      <xdr:nvSpPr>
        <xdr:cNvPr id="109" name="Text Box 102"/>
        <xdr:cNvSpPr txBox="1">
          <a:spLocks noChangeArrowheads="1"/>
        </xdr:cNvSpPr>
      </xdr:nvSpPr>
      <xdr:spPr bwMode="auto">
        <a:xfrm>
          <a:off x="2466975" y="1026072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48</xdr:row>
      <xdr:rowOff>0</xdr:rowOff>
    </xdr:from>
    <xdr:ext cx="66675" cy="192799"/>
    <xdr:sp macro="" textlink="">
      <xdr:nvSpPr>
        <xdr:cNvPr id="110" name="Text Box 104"/>
        <xdr:cNvSpPr txBox="1">
          <a:spLocks noChangeArrowheads="1"/>
        </xdr:cNvSpPr>
      </xdr:nvSpPr>
      <xdr:spPr bwMode="auto">
        <a:xfrm>
          <a:off x="2466975" y="1026072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48</xdr:row>
      <xdr:rowOff>0</xdr:rowOff>
    </xdr:from>
    <xdr:ext cx="66675" cy="170793"/>
    <xdr:sp macro="" textlink="">
      <xdr:nvSpPr>
        <xdr:cNvPr id="111" name="Text Box 141"/>
        <xdr:cNvSpPr txBox="1">
          <a:spLocks noChangeArrowheads="1"/>
        </xdr:cNvSpPr>
      </xdr:nvSpPr>
      <xdr:spPr bwMode="auto">
        <a:xfrm>
          <a:off x="2466975" y="10260724"/>
          <a:ext cx="66675" cy="170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48</xdr:row>
      <xdr:rowOff>0</xdr:rowOff>
    </xdr:from>
    <xdr:ext cx="66675" cy="192799"/>
    <xdr:sp macro="" textlink="">
      <xdr:nvSpPr>
        <xdr:cNvPr id="112" name="Text Box 145"/>
        <xdr:cNvSpPr txBox="1">
          <a:spLocks noChangeArrowheads="1"/>
        </xdr:cNvSpPr>
      </xdr:nvSpPr>
      <xdr:spPr bwMode="auto">
        <a:xfrm>
          <a:off x="2466975" y="1026072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76200" cy="240425"/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0" y="12408776"/>
          <a:ext cx="76200" cy="24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52</xdr:row>
      <xdr:rowOff>123825</xdr:rowOff>
    </xdr:from>
    <xdr:ext cx="66675" cy="181561"/>
    <xdr:sp macro="" textlink="">
      <xdr:nvSpPr>
        <xdr:cNvPr id="114" name="Text Box 100"/>
        <xdr:cNvSpPr txBox="1">
          <a:spLocks noChangeArrowheads="1"/>
        </xdr:cNvSpPr>
      </xdr:nvSpPr>
      <xdr:spPr bwMode="auto">
        <a:xfrm>
          <a:off x="2466975" y="11704911"/>
          <a:ext cx="66675" cy="181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53</xdr:row>
      <xdr:rowOff>123825</xdr:rowOff>
    </xdr:from>
    <xdr:ext cx="66675" cy="192799"/>
    <xdr:sp macro="" textlink="">
      <xdr:nvSpPr>
        <xdr:cNvPr id="115" name="Text Box 102"/>
        <xdr:cNvSpPr txBox="1">
          <a:spLocks noChangeArrowheads="1"/>
        </xdr:cNvSpPr>
      </xdr:nvSpPr>
      <xdr:spPr bwMode="auto">
        <a:xfrm>
          <a:off x="2466975" y="1187570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53</xdr:row>
      <xdr:rowOff>123825</xdr:rowOff>
    </xdr:from>
    <xdr:ext cx="66675" cy="192799"/>
    <xdr:sp macro="" textlink="">
      <xdr:nvSpPr>
        <xdr:cNvPr id="116" name="Text Box 104"/>
        <xdr:cNvSpPr txBox="1">
          <a:spLocks noChangeArrowheads="1"/>
        </xdr:cNvSpPr>
      </xdr:nvSpPr>
      <xdr:spPr bwMode="auto">
        <a:xfrm>
          <a:off x="2466975" y="1187570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48</xdr:row>
      <xdr:rowOff>0</xdr:rowOff>
    </xdr:from>
    <xdr:ext cx="76200" cy="189843"/>
    <xdr:sp macro="" textlink="">
      <xdr:nvSpPr>
        <xdr:cNvPr id="117" name="Text Box 16"/>
        <xdr:cNvSpPr txBox="1">
          <a:spLocks noChangeArrowheads="1"/>
        </xdr:cNvSpPr>
      </xdr:nvSpPr>
      <xdr:spPr bwMode="auto">
        <a:xfrm>
          <a:off x="2457450" y="10260724"/>
          <a:ext cx="76200" cy="189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48</xdr:row>
      <xdr:rowOff>0</xdr:rowOff>
    </xdr:from>
    <xdr:ext cx="66675" cy="170793"/>
    <xdr:sp macro="" textlink="">
      <xdr:nvSpPr>
        <xdr:cNvPr id="118" name="Text Box 100"/>
        <xdr:cNvSpPr txBox="1">
          <a:spLocks noChangeArrowheads="1"/>
        </xdr:cNvSpPr>
      </xdr:nvSpPr>
      <xdr:spPr bwMode="auto">
        <a:xfrm>
          <a:off x="2466975" y="10260724"/>
          <a:ext cx="66675" cy="170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48</xdr:row>
      <xdr:rowOff>0</xdr:rowOff>
    </xdr:from>
    <xdr:ext cx="66675" cy="192799"/>
    <xdr:sp macro="" textlink="">
      <xdr:nvSpPr>
        <xdr:cNvPr id="119" name="Text Box 102"/>
        <xdr:cNvSpPr txBox="1">
          <a:spLocks noChangeArrowheads="1"/>
        </xdr:cNvSpPr>
      </xdr:nvSpPr>
      <xdr:spPr bwMode="auto">
        <a:xfrm>
          <a:off x="2466975" y="1026072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48</xdr:row>
      <xdr:rowOff>0</xdr:rowOff>
    </xdr:from>
    <xdr:ext cx="66675" cy="192799"/>
    <xdr:sp macro="" textlink="">
      <xdr:nvSpPr>
        <xdr:cNvPr id="120" name="Text Box 104"/>
        <xdr:cNvSpPr txBox="1">
          <a:spLocks noChangeArrowheads="1"/>
        </xdr:cNvSpPr>
      </xdr:nvSpPr>
      <xdr:spPr bwMode="auto">
        <a:xfrm>
          <a:off x="2466975" y="1026072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48</xdr:row>
      <xdr:rowOff>0</xdr:rowOff>
    </xdr:from>
    <xdr:ext cx="66675" cy="170793"/>
    <xdr:sp macro="" textlink="">
      <xdr:nvSpPr>
        <xdr:cNvPr id="121" name="Text Box 141"/>
        <xdr:cNvSpPr txBox="1">
          <a:spLocks noChangeArrowheads="1"/>
        </xdr:cNvSpPr>
      </xdr:nvSpPr>
      <xdr:spPr bwMode="auto">
        <a:xfrm>
          <a:off x="2466975" y="10260724"/>
          <a:ext cx="66675" cy="170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48</xdr:row>
      <xdr:rowOff>0</xdr:rowOff>
    </xdr:from>
    <xdr:ext cx="66675" cy="192799"/>
    <xdr:sp macro="" textlink="">
      <xdr:nvSpPr>
        <xdr:cNvPr id="122" name="Text Box 145"/>
        <xdr:cNvSpPr txBox="1">
          <a:spLocks noChangeArrowheads="1"/>
        </xdr:cNvSpPr>
      </xdr:nvSpPr>
      <xdr:spPr bwMode="auto">
        <a:xfrm>
          <a:off x="2466975" y="1026072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76200" cy="240425"/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0" y="12408776"/>
          <a:ext cx="76200" cy="24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52</xdr:row>
      <xdr:rowOff>123825</xdr:rowOff>
    </xdr:from>
    <xdr:ext cx="66675" cy="181561"/>
    <xdr:sp macro="" textlink="">
      <xdr:nvSpPr>
        <xdr:cNvPr id="124" name="Text Box 100"/>
        <xdr:cNvSpPr txBox="1">
          <a:spLocks noChangeArrowheads="1"/>
        </xdr:cNvSpPr>
      </xdr:nvSpPr>
      <xdr:spPr bwMode="auto">
        <a:xfrm>
          <a:off x="2466975" y="11704911"/>
          <a:ext cx="66675" cy="181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53</xdr:row>
      <xdr:rowOff>123825</xdr:rowOff>
    </xdr:from>
    <xdr:ext cx="66675" cy="192799"/>
    <xdr:sp macro="" textlink="">
      <xdr:nvSpPr>
        <xdr:cNvPr id="125" name="Text Box 102"/>
        <xdr:cNvSpPr txBox="1">
          <a:spLocks noChangeArrowheads="1"/>
        </xdr:cNvSpPr>
      </xdr:nvSpPr>
      <xdr:spPr bwMode="auto">
        <a:xfrm>
          <a:off x="2466975" y="1187570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53</xdr:row>
      <xdr:rowOff>123825</xdr:rowOff>
    </xdr:from>
    <xdr:ext cx="66675" cy="192799"/>
    <xdr:sp macro="" textlink="">
      <xdr:nvSpPr>
        <xdr:cNvPr id="126" name="Text Box 104"/>
        <xdr:cNvSpPr txBox="1">
          <a:spLocks noChangeArrowheads="1"/>
        </xdr:cNvSpPr>
      </xdr:nvSpPr>
      <xdr:spPr bwMode="auto">
        <a:xfrm>
          <a:off x="2466975" y="1187570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48</xdr:row>
      <xdr:rowOff>0</xdr:rowOff>
    </xdr:from>
    <xdr:ext cx="76200" cy="189843"/>
    <xdr:sp macro="" textlink="">
      <xdr:nvSpPr>
        <xdr:cNvPr id="127" name="Text Box 16"/>
        <xdr:cNvSpPr txBox="1">
          <a:spLocks noChangeArrowheads="1"/>
        </xdr:cNvSpPr>
      </xdr:nvSpPr>
      <xdr:spPr bwMode="auto">
        <a:xfrm>
          <a:off x="2457450" y="10260724"/>
          <a:ext cx="76200" cy="189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48</xdr:row>
      <xdr:rowOff>0</xdr:rowOff>
    </xdr:from>
    <xdr:ext cx="66675" cy="170793"/>
    <xdr:sp macro="" textlink="">
      <xdr:nvSpPr>
        <xdr:cNvPr id="128" name="Text Box 100"/>
        <xdr:cNvSpPr txBox="1">
          <a:spLocks noChangeArrowheads="1"/>
        </xdr:cNvSpPr>
      </xdr:nvSpPr>
      <xdr:spPr bwMode="auto">
        <a:xfrm>
          <a:off x="2466975" y="10260724"/>
          <a:ext cx="66675" cy="170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48</xdr:row>
      <xdr:rowOff>0</xdr:rowOff>
    </xdr:from>
    <xdr:ext cx="66675" cy="192799"/>
    <xdr:sp macro="" textlink="">
      <xdr:nvSpPr>
        <xdr:cNvPr id="129" name="Text Box 102"/>
        <xdr:cNvSpPr txBox="1">
          <a:spLocks noChangeArrowheads="1"/>
        </xdr:cNvSpPr>
      </xdr:nvSpPr>
      <xdr:spPr bwMode="auto">
        <a:xfrm>
          <a:off x="2466975" y="1026072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48</xdr:row>
      <xdr:rowOff>0</xdr:rowOff>
    </xdr:from>
    <xdr:ext cx="66675" cy="192799"/>
    <xdr:sp macro="" textlink="">
      <xdr:nvSpPr>
        <xdr:cNvPr id="130" name="Text Box 104"/>
        <xdr:cNvSpPr txBox="1">
          <a:spLocks noChangeArrowheads="1"/>
        </xdr:cNvSpPr>
      </xdr:nvSpPr>
      <xdr:spPr bwMode="auto">
        <a:xfrm>
          <a:off x="2466975" y="1026072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48</xdr:row>
      <xdr:rowOff>0</xdr:rowOff>
    </xdr:from>
    <xdr:ext cx="66675" cy="170793"/>
    <xdr:sp macro="" textlink="">
      <xdr:nvSpPr>
        <xdr:cNvPr id="131" name="Text Box 141"/>
        <xdr:cNvSpPr txBox="1">
          <a:spLocks noChangeArrowheads="1"/>
        </xdr:cNvSpPr>
      </xdr:nvSpPr>
      <xdr:spPr bwMode="auto">
        <a:xfrm>
          <a:off x="2466975" y="10260724"/>
          <a:ext cx="66675" cy="170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48</xdr:row>
      <xdr:rowOff>0</xdr:rowOff>
    </xdr:from>
    <xdr:ext cx="66675" cy="192799"/>
    <xdr:sp macro="" textlink="">
      <xdr:nvSpPr>
        <xdr:cNvPr id="132" name="Text Box 145"/>
        <xdr:cNvSpPr txBox="1">
          <a:spLocks noChangeArrowheads="1"/>
        </xdr:cNvSpPr>
      </xdr:nvSpPr>
      <xdr:spPr bwMode="auto">
        <a:xfrm>
          <a:off x="2466975" y="1026072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76200" cy="240425"/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0" y="12408776"/>
          <a:ext cx="76200" cy="24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52</xdr:row>
      <xdr:rowOff>123825</xdr:rowOff>
    </xdr:from>
    <xdr:ext cx="66675" cy="181561"/>
    <xdr:sp macro="" textlink="">
      <xdr:nvSpPr>
        <xdr:cNvPr id="134" name="Text Box 100"/>
        <xdr:cNvSpPr txBox="1">
          <a:spLocks noChangeArrowheads="1"/>
        </xdr:cNvSpPr>
      </xdr:nvSpPr>
      <xdr:spPr bwMode="auto">
        <a:xfrm>
          <a:off x="2466975" y="11704911"/>
          <a:ext cx="66675" cy="181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53</xdr:row>
      <xdr:rowOff>123825</xdr:rowOff>
    </xdr:from>
    <xdr:ext cx="66675" cy="192799"/>
    <xdr:sp macro="" textlink="">
      <xdr:nvSpPr>
        <xdr:cNvPr id="135" name="Text Box 102"/>
        <xdr:cNvSpPr txBox="1">
          <a:spLocks noChangeArrowheads="1"/>
        </xdr:cNvSpPr>
      </xdr:nvSpPr>
      <xdr:spPr bwMode="auto">
        <a:xfrm>
          <a:off x="2466975" y="1187570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53</xdr:row>
      <xdr:rowOff>123825</xdr:rowOff>
    </xdr:from>
    <xdr:ext cx="66675" cy="192799"/>
    <xdr:sp macro="" textlink="">
      <xdr:nvSpPr>
        <xdr:cNvPr id="136" name="Text Box 104"/>
        <xdr:cNvSpPr txBox="1">
          <a:spLocks noChangeArrowheads="1"/>
        </xdr:cNvSpPr>
      </xdr:nvSpPr>
      <xdr:spPr bwMode="auto">
        <a:xfrm>
          <a:off x="2466975" y="1187570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171450</xdr:colOff>
      <xdr:row>48</xdr:row>
      <xdr:rowOff>0</xdr:rowOff>
    </xdr:from>
    <xdr:ext cx="76200" cy="189843"/>
    <xdr:sp macro="" textlink="">
      <xdr:nvSpPr>
        <xdr:cNvPr id="137" name="Text Box 16"/>
        <xdr:cNvSpPr txBox="1">
          <a:spLocks noChangeArrowheads="1"/>
        </xdr:cNvSpPr>
      </xdr:nvSpPr>
      <xdr:spPr bwMode="auto">
        <a:xfrm>
          <a:off x="2457450" y="10260724"/>
          <a:ext cx="76200" cy="189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48</xdr:row>
      <xdr:rowOff>0</xdr:rowOff>
    </xdr:from>
    <xdr:ext cx="66675" cy="170793"/>
    <xdr:sp macro="" textlink="">
      <xdr:nvSpPr>
        <xdr:cNvPr id="138" name="Text Box 100"/>
        <xdr:cNvSpPr txBox="1">
          <a:spLocks noChangeArrowheads="1"/>
        </xdr:cNvSpPr>
      </xdr:nvSpPr>
      <xdr:spPr bwMode="auto">
        <a:xfrm>
          <a:off x="2466975" y="10260724"/>
          <a:ext cx="66675" cy="170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48</xdr:row>
      <xdr:rowOff>0</xdr:rowOff>
    </xdr:from>
    <xdr:ext cx="66675" cy="192799"/>
    <xdr:sp macro="" textlink="">
      <xdr:nvSpPr>
        <xdr:cNvPr id="139" name="Text Box 102"/>
        <xdr:cNvSpPr txBox="1">
          <a:spLocks noChangeArrowheads="1"/>
        </xdr:cNvSpPr>
      </xdr:nvSpPr>
      <xdr:spPr bwMode="auto">
        <a:xfrm>
          <a:off x="2466975" y="1026072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48</xdr:row>
      <xdr:rowOff>0</xdr:rowOff>
    </xdr:from>
    <xdr:ext cx="66675" cy="192799"/>
    <xdr:sp macro="" textlink="">
      <xdr:nvSpPr>
        <xdr:cNvPr id="140" name="Text Box 104"/>
        <xdr:cNvSpPr txBox="1">
          <a:spLocks noChangeArrowheads="1"/>
        </xdr:cNvSpPr>
      </xdr:nvSpPr>
      <xdr:spPr bwMode="auto">
        <a:xfrm>
          <a:off x="2466975" y="1026072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48</xdr:row>
      <xdr:rowOff>0</xdr:rowOff>
    </xdr:from>
    <xdr:ext cx="66675" cy="170793"/>
    <xdr:sp macro="" textlink="">
      <xdr:nvSpPr>
        <xdr:cNvPr id="141" name="Text Box 141"/>
        <xdr:cNvSpPr txBox="1">
          <a:spLocks noChangeArrowheads="1"/>
        </xdr:cNvSpPr>
      </xdr:nvSpPr>
      <xdr:spPr bwMode="auto">
        <a:xfrm>
          <a:off x="2466975" y="10260724"/>
          <a:ext cx="66675" cy="170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48</xdr:row>
      <xdr:rowOff>0</xdr:rowOff>
    </xdr:from>
    <xdr:ext cx="66675" cy="192799"/>
    <xdr:sp macro="" textlink="">
      <xdr:nvSpPr>
        <xdr:cNvPr id="142" name="Text Box 145"/>
        <xdr:cNvSpPr txBox="1">
          <a:spLocks noChangeArrowheads="1"/>
        </xdr:cNvSpPr>
      </xdr:nvSpPr>
      <xdr:spPr bwMode="auto">
        <a:xfrm>
          <a:off x="2466975" y="1026072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54</xdr:row>
      <xdr:rowOff>0</xdr:rowOff>
    </xdr:from>
    <xdr:ext cx="76200" cy="240425"/>
    <xdr:sp macro="" textlink="">
      <xdr:nvSpPr>
        <xdr:cNvPr id="143" name="Text Box 1"/>
        <xdr:cNvSpPr txBox="1">
          <a:spLocks noChangeArrowheads="1"/>
        </xdr:cNvSpPr>
      </xdr:nvSpPr>
      <xdr:spPr bwMode="auto">
        <a:xfrm>
          <a:off x="0" y="12408776"/>
          <a:ext cx="76200" cy="24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52</xdr:row>
      <xdr:rowOff>123825</xdr:rowOff>
    </xdr:from>
    <xdr:ext cx="66675" cy="181561"/>
    <xdr:sp macro="" textlink="">
      <xdr:nvSpPr>
        <xdr:cNvPr id="144" name="Text Box 100"/>
        <xdr:cNvSpPr txBox="1">
          <a:spLocks noChangeArrowheads="1"/>
        </xdr:cNvSpPr>
      </xdr:nvSpPr>
      <xdr:spPr bwMode="auto">
        <a:xfrm>
          <a:off x="2466975" y="11704911"/>
          <a:ext cx="66675" cy="181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53</xdr:row>
      <xdr:rowOff>123825</xdr:rowOff>
    </xdr:from>
    <xdr:ext cx="66675" cy="192799"/>
    <xdr:sp macro="" textlink="">
      <xdr:nvSpPr>
        <xdr:cNvPr id="145" name="Text Box 102"/>
        <xdr:cNvSpPr txBox="1">
          <a:spLocks noChangeArrowheads="1"/>
        </xdr:cNvSpPr>
      </xdr:nvSpPr>
      <xdr:spPr bwMode="auto">
        <a:xfrm>
          <a:off x="2466975" y="1187570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180975</xdr:colOff>
      <xdr:row>53</xdr:row>
      <xdr:rowOff>123825</xdr:rowOff>
    </xdr:from>
    <xdr:ext cx="66675" cy="192799"/>
    <xdr:sp macro="" textlink="">
      <xdr:nvSpPr>
        <xdr:cNvPr id="146" name="Text Box 104"/>
        <xdr:cNvSpPr txBox="1">
          <a:spLocks noChangeArrowheads="1"/>
        </xdr:cNvSpPr>
      </xdr:nvSpPr>
      <xdr:spPr bwMode="auto">
        <a:xfrm>
          <a:off x="2466975" y="11875704"/>
          <a:ext cx="66675" cy="192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76200" cy="240425"/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0" y="5156638"/>
          <a:ext cx="76200" cy="240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660400</xdr:colOff>
      <xdr:row>0</xdr:row>
      <xdr:rowOff>50800</xdr:rowOff>
    </xdr:from>
    <xdr:to>
      <xdr:col>2</xdr:col>
      <xdr:colOff>356823</xdr:colOff>
      <xdr:row>3</xdr:row>
      <xdr:rowOff>177800</xdr:rowOff>
    </xdr:to>
    <xdr:pic>
      <xdr:nvPicPr>
        <xdr:cNvPr id="148" name="147 Imagen" descr="http://www.coomeva.com.co/imagenes/galeria/img97403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50800"/>
          <a:ext cx="1220423" cy="812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0</xdr:col>
      <xdr:colOff>123825</xdr:colOff>
      <xdr:row>1</xdr:row>
      <xdr:rowOff>9525</xdr:rowOff>
    </xdr:to>
    <xdr:sp macro="" textlink="">
      <xdr:nvSpPr>
        <xdr:cNvPr id="30925" name="Text Box 1"/>
        <xdr:cNvSpPr txBox="1">
          <a:spLocks noChangeArrowheads="1"/>
        </xdr:cNvSpPr>
      </xdr:nvSpPr>
      <xdr:spPr bwMode="auto">
        <a:xfrm>
          <a:off x="47625" y="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0</xdr:col>
      <xdr:colOff>123825</xdr:colOff>
      <xdr:row>1</xdr:row>
      <xdr:rowOff>9525</xdr:rowOff>
    </xdr:to>
    <xdr:sp macro="" textlink="">
      <xdr:nvSpPr>
        <xdr:cNvPr id="30926" name="Text Box 64"/>
        <xdr:cNvSpPr txBox="1">
          <a:spLocks noChangeArrowheads="1"/>
        </xdr:cNvSpPr>
      </xdr:nvSpPr>
      <xdr:spPr bwMode="auto">
        <a:xfrm>
          <a:off x="47625" y="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104775</xdr:colOff>
      <xdr:row>1</xdr:row>
      <xdr:rowOff>9525</xdr:rowOff>
    </xdr:to>
    <xdr:sp macro="" textlink="">
      <xdr:nvSpPr>
        <xdr:cNvPr id="30927" name="Text Box 65"/>
        <xdr:cNvSpPr txBox="1">
          <a:spLocks noChangeArrowheads="1"/>
        </xdr:cNvSpPr>
      </xdr:nvSpPr>
      <xdr:spPr bwMode="auto">
        <a:xfrm>
          <a:off x="28575" y="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887924</xdr:colOff>
      <xdr:row>0</xdr:row>
      <xdr:rowOff>145297</xdr:rowOff>
    </xdr:from>
    <xdr:to>
      <xdr:col>3</xdr:col>
      <xdr:colOff>96865</xdr:colOff>
      <xdr:row>3</xdr:row>
      <xdr:rowOff>605560</xdr:rowOff>
    </xdr:to>
    <xdr:pic>
      <xdr:nvPicPr>
        <xdr:cNvPr id="6" name="5 Imagen" descr="http://www.coomeva.com.co/imagenes/galeria/img97403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924" y="145297"/>
          <a:ext cx="1662839" cy="1089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367631</xdr:colOff>
      <xdr:row>0</xdr:row>
      <xdr:rowOff>116973</xdr:rowOff>
    </xdr:from>
    <xdr:to>
      <xdr:col>2</xdr:col>
      <xdr:colOff>614574</xdr:colOff>
      <xdr:row>3</xdr:row>
      <xdr:rowOff>401052</xdr:rowOff>
    </xdr:to>
    <xdr:pic>
      <xdr:nvPicPr>
        <xdr:cNvPr id="2" name="1 Imagen" descr="http://www.coomeva.com.co/imagenes/galeria/img97403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15" y="116973"/>
          <a:ext cx="1450101" cy="969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>
    <row r="1" spans="1:1" x14ac:dyDescent="0.2">
      <c r="A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6"/>
  <sheetViews>
    <sheetView showGridLines="0" view="pageBreakPreview" zoomScale="75" zoomScaleNormal="115" zoomScaleSheetLayoutView="75" workbookViewId="0">
      <selection activeCell="E1" sqref="E1:H1"/>
    </sheetView>
  </sheetViews>
  <sheetFormatPr baseColWidth="10" defaultRowHeight="12.75" x14ac:dyDescent="0.2"/>
  <cols>
    <col min="1" max="5" width="11.42578125" style="1" customWidth="1"/>
    <col min="6" max="6" width="11.42578125" style="2" customWidth="1"/>
    <col min="7" max="7" width="11.42578125" style="1" customWidth="1"/>
    <col min="8" max="8" width="14.28515625" style="1" customWidth="1"/>
    <col min="9" max="9" width="2.5703125" style="1" customWidth="1"/>
    <col min="10" max="16384" width="11.42578125" style="1"/>
  </cols>
  <sheetData>
    <row r="1" spans="1:19" ht="18.75" customHeight="1" thickTop="1" x14ac:dyDescent="0.2">
      <c r="A1" s="144"/>
      <c r="B1" s="144"/>
      <c r="C1" s="145"/>
      <c r="D1" s="29" t="s">
        <v>1</v>
      </c>
      <c r="E1" s="125" t="s">
        <v>77</v>
      </c>
      <c r="F1" s="125"/>
      <c r="G1" s="125"/>
      <c r="H1" s="126"/>
    </row>
    <row r="2" spans="1:19" ht="17.25" customHeight="1" x14ac:dyDescent="0.2">
      <c r="A2" s="146"/>
      <c r="B2" s="146"/>
      <c r="C2" s="147"/>
      <c r="D2" s="11" t="s">
        <v>2</v>
      </c>
      <c r="E2" s="127" t="s">
        <v>19</v>
      </c>
      <c r="F2" s="127"/>
      <c r="G2" s="127"/>
      <c r="H2" s="128"/>
    </row>
    <row r="3" spans="1:19" ht="18" x14ac:dyDescent="0.2">
      <c r="A3" s="146"/>
      <c r="B3" s="146"/>
      <c r="C3" s="147"/>
      <c r="D3" s="12"/>
      <c r="E3" s="129"/>
      <c r="F3" s="129"/>
      <c r="G3" s="129"/>
      <c r="H3" s="130"/>
    </row>
    <row r="4" spans="1:19" ht="15" customHeight="1" x14ac:dyDescent="0.2">
      <c r="A4" s="148"/>
      <c r="B4" s="148"/>
      <c r="C4" s="149"/>
      <c r="D4" s="13" t="s">
        <v>3</v>
      </c>
      <c r="E4" s="102">
        <v>41710</v>
      </c>
      <c r="F4" s="14" t="s">
        <v>72</v>
      </c>
      <c r="G4" s="14" t="s">
        <v>73</v>
      </c>
      <c r="H4" s="21"/>
    </row>
    <row r="5" spans="1:19" x14ac:dyDescent="0.2">
      <c r="A5" s="3"/>
      <c r="B5" s="3"/>
      <c r="C5" s="3"/>
      <c r="D5" s="3"/>
      <c r="E5" s="3"/>
      <c r="F5" s="4"/>
      <c r="G5" s="3"/>
      <c r="H5" s="5"/>
      <c r="K5"/>
    </row>
    <row r="6" spans="1:19" x14ac:dyDescent="0.2">
      <c r="A6" s="6"/>
      <c r="B6" s="6"/>
      <c r="C6" s="6"/>
      <c r="D6" s="6"/>
      <c r="E6" s="6"/>
      <c r="F6" s="7"/>
      <c r="G6" s="6"/>
      <c r="H6" s="8"/>
    </row>
    <row r="7" spans="1:19" x14ac:dyDescent="0.2">
      <c r="A7" s="6" t="s">
        <v>7</v>
      </c>
      <c r="B7" s="6"/>
      <c r="C7" s="96" t="s">
        <v>74</v>
      </c>
      <c r="D7" s="6"/>
      <c r="E7" s="6"/>
      <c r="F7" s="7">
        <v>50</v>
      </c>
      <c r="G7" s="6" t="s">
        <v>6</v>
      </c>
      <c r="H7" s="8"/>
      <c r="K7" s="150"/>
      <c r="L7" s="150"/>
      <c r="M7" s="150"/>
      <c r="N7" s="150"/>
      <c r="O7" s="150"/>
      <c r="P7" s="150"/>
      <c r="Q7" s="150"/>
      <c r="R7" s="150"/>
      <c r="S7" s="150"/>
    </row>
    <row r="8" spans="1:19" x14ac:dyDescent="0.2">
      <c r="A8" s="6"/>
      <c r="B8" s="6"/>
      <c r="C8" s="6" t="s">
        <v>55</v>
      </c>
      <c r="D8" s="6"/>
      <c r="E8" s="6"/>
      <c r="F8" s="7">
        <v>500</v>
      </c>
      <c r="G8" s="6" t="s">
        <v>6</v>
      </c>
      <c r="H8" s="8"/>
      <c r="K8" s="150"/>
      <c r="L8" s="150"/>
      <c r="M8" s="150"/>
      <c r="N8" s="150"/>
      <c r="O8" s="150"/>
      <c r="P8" s="150"/>
      <c r="Q8" s="150"/>
      <c r="R8" s="150"/>
      <c r="S8" s="150"/>
    </row>
    <row r="9" spans="1:19" x14ac:dyDescent="0.2">
      <c r="A9" s="6"/>
      <c r="B9" s="6"/>
      <c r="C9" s="6" t="s">
        <v>8</v>
      </c>
      <c r="D9" s="6"/>
      <c r="E9" s="6"/>
      <c r="F9" s="7">
        <v>300</v>
      </c>
      <c r="G9" s="6" t="s">
        <v>6</v>
      </c>
      <c r="H9" s="8"/>
      <c r="K9" s="150"/>
      <c r="L9" s="150"/>
      <c r="M9" s="150"/>
      <c r="N9" s="150"/>
      <c r="O9" s="150"/>
      <c r="P9" s="150"/>
      <c r="Q9" s="150"/>
      <c r="R9" s="150"/>
      <c r="S9" s="150"/>
    </row>
    <row r="10" spans="1:19" x14ac:dyDescent="0.2">
      <c r="A10" s="6" t="s">
        <v>58</v>
      </c>
      <c r="B10" s="6"/>
      <c r="C10" s="6"/>
      <c r="D10" s="6"/>
      <c r="E10" s="6"/>
      <c r="F10" s="7">
        <v>100</v>
      </c>
      <c r="G10" s="6" t="s">
        <v>6</v>
      </c>
      <c r="H10" s="8"/>
      <c r="K10" s="150"/>
      <c r="L10" s="150"/>
      <c r="M10" s="150"/>
      <c r="N10" s="150"/>
      <c r="O10" s="150"/>
      <c r="P10" s="150"/>
      <c r="Q10" s="150"/>
      <c r="R10" s="150"/>
      <c r="S10" s="150"/>
    </row>
    <row r="11" spans="1:19" x14ac:dyDescent="0.2">
      <c r="A11" s="6" t="s">
        <v>59</v>
      </c>
      <c r="B11" s="6"/>
      <c r="C11" s="6"/>
      <c r="D11" s="6"/>
      <c r="E11" s="6"/>
      <c r="F11" s="7">
        <v>100</v>
      </c>
      <c r="G11" s="6" t="s">
        <v>6</v>
      </c>
      <c r="H11" s="8"/>
      <c r="K11" s="150"/>
      <c r="L11" s="150"/>
      <c r="M11" s="150"/>
      <c r="N11" s="150"/>
      <c r="O11" s="150"/>
      <c r="P11" s="150"/>
      <c r="Q11" s="150"/>
      <c r="R11" s="150"/>
      <c r="S11" s="150"/>
    </row>
    <row r="12" spans="1:19" x14ac:dyDescent="0.2">
      <c r="A12" s="6" t="s">
        <v>60</v>
      </c>
      <c r="B12" s="6"/>
      <c r="C12" s="7"/>
      <c r="D12" s="6"/>
      <c r="E12" s="6"/>
      <c r="F12" s="7"/>
      <c r="G12" s="6"/>
      <c r="H12" s="8"/>
      <c r="K12" s="150"/>
      <c r="L12" s="150"/>
      <c r="M12" s="150"/>
      <c r="N12" s="150"/>
      <c r="O12" s="150"/>
      <c r="P12" s="150"/>
      <c r="Q12" s="150"/>
      <c r="R12" s="150"/>
      <c r="S12" s="150"/>
    </row>
    <row r="13" spans="1:19" x14ac:dyDescent="0.2">
      <c r="A13" s="6"/>
      <c r="B13" s="6" t="s">
        <v>10</v>
      </c>
      <c r="C13" s="7">
        <v>4.78</v>
      </c>
      <c r="D13" s="6" t="s">
        <v>0</v>
      </c>
      <c r="E13" s="6"/>
      <c r="F13" s="7"/>
      <c r="G13" s="6"/>
      <c r="H13" s="8"/>
      <c r="K13" s="150"/>
      <c r="L13" s="150"/>
      <c r="M13" s="150"/>
      <c r="N13" s="150"/>
      <c r="O13" s="150"/>
      <c r="P13" s="150"/>
      <c r="Q13" s="150"/>
      <c r="R13" s="150"/>
      <c r="S13" s="150"/>
    </row>
    <row r="14" spans="1:19" x14ac:dyDescent="0.2">
      <c r="A14" s="6"/>
      <c r="B14" s="24" t="s">
        <v>67</v>
      </c>
      <c r="C14" s="6"/>
      <c r="D14" s="6" t="s">
        <v>20</v>
      </c>
      <c r="E14" s="6">
        <f>+C13/(14)</f>
        <v>0.34142857142857147</v>
      </c>
      <c r="F14" s="7" t="s">
        <v>11</v>
      </c>
      <c r="G14" s="6"/>
      <c r="H14" s="8"/>
      <c r="K14" s="150"/>
      <c r="L14" s="150"/>
      <c r="M14" s="150"/>
      <c r="N14" s="150"/>
      <c r="O14" s="150"/>
      <c r="P14" s="150"/>
      <c r="Q14" s="150"/>
      <c r="R14" s="150"/>
      <c r="S14" s="150"/>
    </row>
    <row r="15" spans="1:19" x14ac:dyDescent="0.2">
      <c r="A15" s="6"/>
      <c r="B15" s="6"/>
      <c r="C15" s="6"/>
      <c r="D15" s="6" t="s">
        <v>21</v>
      </c>
      <c r="E15" s="6">
        <f>+C13/(21)</f>
        <v>0.22761904761904764</v>
      </c>
      <c r="F15" s="7" t="s">
        <v>11</v>
      </c>
      <c r="G15" s="6"/>
      <c r="H15" s="8"/>
      <c r="K15" s="150"/>
      <c r="L15" s="150"/>
      <c r="M15" s="150"/>
      <c r="N15" s="150"/>
      <c r="O15" s="150"/>
      <c r="P15" s="150"/>
      <c r="Q15" s="150"/>
      <c r="R15" s="150"/>
      <c r="S15" s="150"/>
    </row>
    <row r="16" spans="1:19" x14ac:dyDescent="0.2">
      <c r="A16" s="6"/>
      <c r="B16" s="6" t="s">
        <v>12</v>
      </c>
      <c r="C16" s="7">
        <v>1</v>
      </c>
      <c r="D16" s="6" t="s">
        <v>0</v>
      </c>
      <c r="E16" s="6"/>
      <c r="F16" s="7"/>
      <c r="G16" s="6"/>
      <c r="H16" s="8"/>
      <c r="K16" s="150"/>
      <c r="L16" s="150"/>
      <c r="M16" s="150"/>
      <c r="N16" s="150"/>
      <c r="O16" s="150"/>
      <c r="P16" s="150"/>
      <c r="Q16" s="150"/>
      <c r="R16" s="150"/>
      <c r="S16" s="150"/>
    </row>
    <row r="17" spans="1:19" x14ac:dyDescent="0.2">
      <c r="A17" s="6"/>
      <c r="B17" s="6" t="s">
        <v>9</v>
      </c>
      <c r="C17" s="6"/>
      <c r="D17" s="6" t="s">
        <v>22</v>
      </c>
      <c r="E17" s="6">
        <f>+C16/5</f>
        <v>0.2</v>
      </c>
      <c r="F17" s="7" t="s">
        <v>11</v>
      </c>
      <c r="G17" s="6"/>
      <c r="H17" s="8"/>
      <c r="K17" s="150"/>
      <c r="L17" s="150"/>
      <c r="M17" s="150"/>
      <c r="N17" s="150"/>
      <c r="O17" s="150"/>
      <c r="P17" s="150"/>
      <c r="Q17" s="150"/>
      <c r="R17" s="150"/>
      <c r="S17" s="150"/>
    </row>
    <row r="18" spans="1:19" x14ac:dyDescent="0.2">
      <c r="A18" s="6"/>
      <c r="B18" s="6"/>
      <c r="C18" s="6"/>
      <c r="D18" s="6"/>
      <c r="E18" s="24" t="s">
        <v>13</v>
      </c>
      <c r="F18" s="25" t="s">
        <v>14</v>
      </c>
      <c r="G18" s="24">
        <v>30</v>
      </c>
      <c r="H18" s="26" t="s">
        <v>11</v>
      </c>
      <c r="K18" s="150"/>
      <c r="L18" s="150"/>
      <c r="M18" s="150"/>
      <c r="N18" s="150"/>
      <c r="O18" s="150"/>
      <c r="P18" s="150"/>
      <c r="Q18" s="150"/>
      <c r="R18" s="150"/>
      <c r="S18" s="150"/>
    </row>
    <row r="19" spans="1:19" x14ac:dyDescent="0.2">
      <c r="A19" s="6"/>
      <c r="B19" s="6"/>
      <c r="C19" s="6"/>
      <c r="D19" s="6"/>
      <c r="E19" s="24"/>
      <c r="F19" s="25"/>
      <c r="G19" s="24"/>
      <c r="H19" s="26"/>
      <c r="K19" s="150"/>
      <c r="L19" s="150"/>
      <c r="M19" s="150"/>
      <c r="N19" s="150"/>
      <c r="O19" s="150"/>
      <c r="P19" s="150"/>
      <c r="Q19" s="150"/>
      <c r="R19" s="150"/>
      <c r="S19" s="150"/>
    </row>
    <row r="20" spans="1:19" s="123" customFormat="1" x14ac:dyDescent="0.2">
      <c r="A20" s="119" t="s">
        <v>78</v>
      </c>
      <c r="B20" s="120"/>
      <c r="C20" s="120"/>
      <c r="D20" s="120"/>
      <c r="E20" s="120"/>
      <c r="F20" s="121"/>
      <c r="G20" s="120"/>
      <c r="H20" s="122"/>
      <c r="K20" s="150"/>
      <c r="L20" s="150"/>
      <c r="M20" s="150"/>
      <c r="N20" s="150"/>
      <c r="O20" s="150"/>
      <c r="P20" s="150"/>
      <c r="Q20" s="150"/>
      <c r="R20" s="150"/>
      <c r="S20" s="150"/>
    </row>
    <row r="21" spans="1:19" x14ac:dyDescent="0.2">
      <c r="A21" s="108" t="s">
        <v>79</v>
      </c>
      <c r="B21" s="7"/>
      <c r="C21" s="116" t="s">
        <v>118</v>
      </c>
      <c r="D21" s="116"/>
      <c r="E21" s="7"/>
      <c r="F21" s="108">
        <f>0.18+0.1+0.084+0.05+((2*1.045)/101.97)</f>
        <v>0.43449622437971958</v>
      </c>
      <c r="G21" s="108" t="s">
        <v>105</v>
      </c>
      <c r="H21" s="9"/>
      <c r="K21" s="150"/>
      <c r="L21" s="150"/>
      <c r="M21" s="150"/>
      <c r="N21" s="150"/>
      <c r="O21" s="150"/>
      <c r="P21" s="150"/>
      <c r="Q21" s="150"/>
      <c r="R21" s="150"/>
      <c r="S21" s="150"/>
    </row>
    <row r="22" spans="1:19" x14ac:dyDescent="0.2">
      <c r="A22" s="108" t="s">
        <v>98</v>
      </c>
      <c r="B22" s="7"/>
      <c r="C22" s="108" t="s">
        <v>116</v>
      </c>
      <c r="D22" s="7"/>
      <c r="E22" s="7"/>
      <c r="F22" s="7">
        <f>(3.5*2)/101.97</f>
        <v>6.8647641463175438E-2</v>
      </c>
      <c r="G22" s="7" t="s">
        <v>105</v>
      </c>
      <c r="H22" s="9"/>
      <c r="K22" s="150"/>
      <c r="L22" s="150"/>
      <c r="M22" s="150"/>
      <c r="N22" s="150"/>
      <c r="O22" s="150"/>
      <c r="P22" s="150"/>
      <c r="Q22" s="150"/>
      <c r="R22" s="150"/>
      <c r="S22" s="150"/>
    </row>
    <row r="23" spans="1:19" x14ac:dyDescent="0.2">
      <c r="A23" s="108" t="s">
        <v>113</v>
      </c>
      <c r="B23" s="7"/>
      <c r="C23" s="108" t="s">
        <v>128</v>
      </c>
      <c r="D23" s="7"/>
      <c r="E23" s="7"/>
      <c r="F23" s="108">
        <f>(18.81/(6*2.35))/101.97</f>
        <v>1.3082696412586929E-2</v>
      </c>
      <c r="G23" s="7" t="s">
        <v>105</v>
      </c>
      <c r="H23" s="9"/>
      <c r="K23" s="150"/>
      <c r="L23" s="150"/>
      <c r="M23" s="150"/>
      <c r="N23" s="150"/>
      <c r="O23" s="150"/>
      <c r="P23" s="150"/>
      <c r="Q23" s="150"/>
      <c r="R23" s="150"/>
      <c r="S23" s="150"/>
    </row>
    <row r="24" spans="1:19" x14ac:dyDescent="0.2">
      <c r="A24" s="7" t="s">
        <v>76</v>
      </c>
      <c r="B24" s="7"/>
      <c r="C24" s="7"/>
      <c r="D24" s="7"/>
      <c r="E24" s="7"/>
      <c r="F24" s="7">
        <f>0.01*9.964</f>
        <v>9.9640000000000006E-2</v>
      </c>
      <c r="G24" s="7" t="s">
        <v>105</v>
      </c>
      <c r="H24" s="9"/>
      <c r="J24" s="109"/>
      <c r="K24" s="150"/>
      <c r="L24" s="150"/>
      <c r="M24" s="150"/>
      <c r="N24" s="150"/>
      <c r="O24" s="150"/>
      <c r="P24" s="150"/>
      <c r="Q24" s="150"/>
      <c r="R24" s="150"/>
      <c r="S24" s="150"/>
    </row>
    <row r="25" spans="1:19" x14ac:dyDescent="0.2">
      <c r="A25" s="110" t="s">
        <v>81</v>
      </c>
      <c r="B25" s="110"/>
      <c r="C25" s="108" t="s">
        <v>119</v>
      </c>
      <c r="D25" s="7"/>
      <c r="E25" s="7"/>
      <c r="F25" s="7">
        <f>+(0.034+0.44+0.0021+0.084)</f>
        <v>0.56009999999999993</v>
      </c>
      <c r="G25" s="7" t="s">
        <v>105</v>
      </c>
      <c r="H25" s="9"/>
      <c r="J25" s="109"/>
      <c r="K25" s="150"/>
      <c r="L25" s="150"/>
      <c r="M25" s="150"/>
      <c r="N25" s="150"/>
      <c r="O25" s="150"/>
      <c r="P25" s="150"/>
      <c r="Q25" s="150"/>
      <c r="R25" s="150"/>
      <c r="S25" s="150"/>
    </row>
    <row r="26" spans="1:19" x14ac:dyDescent="0.2">
      <c r="A26" s="7"/>
      <c r="B26" s="7"/>
      <c r="C26" s="7"/>
      <c r="D26" s="7"/>
      <c r="E26" s="7"/>
      <c r="F26" s="7"/>
      <c r="G26" s="7"/>
      <c r="H26" s="9"/>
      <c r="K26" s="150"/>
      <c r="L26" s="150"/>
      <c r="M26" s="150"/>
      <c r="N26" s="150"/>
      <c r="O26" s="150"/>
      <c r="P26" s="150"/>
      <c r="Q26" s="150"/>
      <c r="R26" s="150"/>
      <c r="S26" s="150"/>
    </row>
    <row r="27" spans="1:19" ht="13.5" thickBot="1" x14ac:dyDescent="0.25">
      <c r="A27" s="7" t="s">
        <v>15</v>
      </c>
      <c r="B27" s="7"/>
      <c r="C27" s="27">
        <v>92.61</v>
      </c>
      <c r="D27" s="7" t="s">
        <v>16</v>
      </c>
      <c r="E27" s="10"/>
      <c r="F27" s="100"/>
      <c r="G27" s="7"/>
      <c r="H27" s="9"/>
      <c r="K27" s="150"/>
      <c r="L27" s="150"/>
      <c r="M27" s="150"/>
      <c r="N27" s="150"/>
      <c r="O27" s="150"/>
      <c r="P27" s="150"/>
      <c r="Q27" s="150"/>
      <c r="R27" s="150"/>
      <c r="S27" s="150"/>
    </row>
    <row r="28" spans="1:19" ht="13.5" thickTop="1" x14ac:dyDescent="0.2">
      <c r="A28" s="7"/>
      <c r="B28" s="7"/>
      <c r="C28" s="27"/>
      <c r="D28" s="7"/>
      <c r="E28" s="7" t="s">
        <v>17</v>
      </c>
      <c r="F28" s="28">
        <f>+SUM(F21:F25)</f>
        <v>1.175966562255482</v>
      </c>
      <c r="G28" s="7" t="s">
        <v>105</v>
      </c>
      <c r="H28" s="9"/>
      <c r="K28" s="150"/>
      <c r="L28" s="150"/>
      <c r="M28" s="150"/>
      <c r="N28" s="150"/>
      <c r="O28" s="150"/>
      <c r="P28" s="150"/>
      <c r="Q28" s="150"/>
      <c r="R28" s="150"/>
      <c r="S28" s="150"/>
    </row>
    <row r="29" spans="1:19" x14ac:dyDescent="0.2">
      <c r="A29" s="7"/>
      <c r="B29" s="7"/>
      <c r="C29" s="7"/>
      <c r="D29" s="7"/>
      <c r="E29" s="7" t="s">
        <v>18</v>
      </c>
      <c r="F29" s="108">
        <f>1.8+(F8/101.97)</f>
        <v>6.7034029616553887</v>
      </c>
      <c r="G29" s="7" t="s">
        <v>105</v>
      </c>
      <c r="H29" s="9"/>
      <c r="K29" s="150"/>
      <c r="L29" s="150"/>
      <c r="M29" s="150"/>
      <c r="N29" s="150"/>
      <c r="O29" s="150"/>
      <c r="P29" s="150"/>
      <c r="Q29" s="150"/>
      <c r="R29" s="150"/>
      <c r="S29" s="150"/>
    </row>
    <row r="30" spans="1:19" s="123" customFormat="1" x14ac:dyDescent="0.2">
      <c r="A30" s="119" t="s">
        <v>80</v>
      </c>
      <c r="B30" s="120"/>
      <c r="C30" s="120"/>
      <c r="D30" s="120"/>
      <c r="E30" s="120"/>
      <c r="F30" s="121"/>
      <c r="G30" s="120"/>
      <c r="H30" s="122"/>
      <c r="K30" s="150"/>
      <c r="L30" s="150"/>
      <c r="M30" s="150"/>
      <c r="N30" s="150"/>
      <c r="O30" s="150"/>
      <c r="P30" s="150"/>
      <c r="Q30" s="150"/>
      <c r="R30" s="150"/>
      <c r="S30" s="150"/>
    </row>
    <row r="31" spans="1:19" x14ac:dyDescent="0.2">
      <c r="A31" s="108" t="s">
        <v>117</v>
      </c>
      <c r="B31" s="7"/>
      <c r="C31" s="118" t="s">
        <v>125</v>
      </c>
      <c r="D31" s="117"/>
      <c r="E31" s="7"/>
      <c r="F31" s="7">
        <f>((((0.3+0.2)*0.18)+((0.3+0.2)*0.084)+((0.3+0.2)*0.005)+(2.2*(3.5/101.97)))*15)/4.5</f>
        <v>0.7000413520316433</v>
      </c>
      <c r="G31" s="7" t="s">
        <v>105</v>
      </c>
      <c r="H31" s="9"/>
      <c r="K31" s="150"/>
      <c r="L31" s="150"/>
      <c r="M31" s="150"/>
      <c r="N31" s="150"/>
      <c r="O31" s="150"/>
      <c r="P31" s="150"/>
      <c r="Q31" s="150"/>
      <c r="R31" s="150"/>
      <c r="S31" s="150"/>
    </row>
    <row r="32" spans="1:19" x14ac:dyDescent="0.2">
      <c r="A32" s="108" t="s">
        <v>98</v>
      </c>
      <c r="B32" s="7"/>
      <c r="C32" s="108"/>
      <c r="D32" s="108" t="s">
        <v>120</v>
      </c>
      <c r="E32" s="7"/>
      <c r="F32" s="7">
        <f>15*(3.5/101.97)</f>
        <v>0.51485731097381582</v>
      </c>
      <c r="G32" s="7" t="s">
        <v>105</v>
      </c>
      <c r="H32" s="9"/>
      <c r="K32" s="150"/>
      <c r="L32" s="150"/>
      <c r="M32" s="150"/>
      <c r="N32" s="150"/>
      <c r="O32" s="150"/>
      <c r="P32" s="150"/>
      <c r="Q32" s="150"/>
      <c r="R32" s="150"/>
      <c r="S32" s="150"/>
    </row>
    <row r="33" spans="1:19" x14ac:dyDescent="0.2">
      <c r="A33" s="108" t="s">
        <v>82</v>
      </c>
      <c r="B33" s="110"/>
      <c r="C33" s="108"/>
      <c r="D33" s="108" t="s">
        <v>121</v>
      </c>
      <c r="E33" s="7"/>
      <c r="F33" s="108">
        <f>0.515*0.15</f>
        <v>7.7249999999999999E-2</v>
      </c>
      <c r="G33" s="7" t="s">
        <v>105</v>
      </c>
      <c r="H33" s="9"/>
      <c r="K33" s="150"/>
      <c r="L33" s="150"/>
      <c r="M33" s="150"/>
      <c r="N33" s="150"/>
      <c r="O33" s="150"/>
      <c r="P33" s="150"/>
      <c r="Q33" s="150"/>
      <c r="R33" s="150"/>
      <c r="S33" s="150"/>
    </row>
    <row r="34" spans="1:19" x14ac:dyDescent="0.2">
      <c r="A34" s="7"/>
      <c r="B34" s="7"/>
      <c r="C34" s="7"/>
      <c r="D34" s="7"/>
      <c r="E34" s="7"/>
      <c r="F34" s="7"/>
      <c r="G34" s="7"/>
      <c r="H34" s="9"/>
      <c r="K34" s="150"/>
      <c r="L34" s="150"/>
      <c r="M34" s="150"/>
      <c r="N34" s="150"/>
      <c r="O34" s="150"/>
      <c r="P34" s="150"/>
      <c r="Q34" s="150"/>
      <c r="R34" s="150"/>
      <c r="S34" s="150"/>
    </row>
    <row r="35" spans="1:19" ht="13.5" thickBot="1" x14ac:dyDescent="0.25">
      <c r="A35" s="108" t="s">
        <v>122</v>
      </c>
      <c r="B35" s="7"/>
      <c r="C35" s="27">
        <v>6.16</v>
      </c>
      <c r="D35" s="7" t="s">
        <v>16</v>
      </c>
      <c r="E35" s="10"/>
      <c r="F35" s="100"/>
      <c r="G35" s="7"/>
      <c r="H35" s="9"/>
      <c r="K35" s="150"/>
      <c r="L35" s="150"/>
      <c r="M35" s="150"/>
      <c r="N35" s="150"/>
      <c r="O35" s="150"/>
      <c r="P35" s="150"/>
      <c r="Q35" s="150"/>
      <c r="R35" s="150"/>
      <c r="S35" s="150"/>
    </row>
    <row r="36" spans="1:19" ht="13.5" thickTop="1" x14ac:dyDescent="0.2">
      <c r="A36" s="7"/>
      <c r="B36" s="7"/>
      <c r="C36" s="27"/>
      <c r="D36" s="7"/>
      <c r="E36" s="7" t="s">
        <v>17</v>
      </c>
      <c r="F36" s="28">
        <f>+SUM(F31:F33)</f>
        <v>1.2921486630054593</v>
      </c>
      <c r="G36" s="7" t="s">
        <v>105</v>
      </c>
      <c r="H36" s="9"/>
      <c r="K36" s="150"/>
      <c r="L36" s="150"/>
      <c r="M36" s="150"/>
      <c r="N36" s="150"/>
      <c r="O36" s="150"/>
      <c r="P36" s="150"/>
      <c r="Q36" s="150"/>
      <c r="R36" s="150"/>
      <c r="S36" s="150"/>
    </row>
    <row r="37" spans="1:19" x14ac:dyDescent="0.2">
      <c r="A37" s="7"/>
      <c r="B37" s="7"/>
      <c r="C37" s="7"/>
      <c r="D37" s="7"/>
      <c r="E37" s="7" t="s">
        <v>18</v>
      </c>
      <c r="F37" s="7">
        <f>+F9/101.97</f>
        <v>2.9420417769932334</v>
      </c>
      <c r="G37" s="7" t="s">
        <v>105</v>
      </c>
      <c r="H37" s="9"/>
      <c r="K37" s="150"/>
      <c r="L37" s="150"/>
      <c r="M37" s="150"/>
      <c r="N37" s="150"/>
      <c r="O37" s="150"/>
      <c r="P37" s="150"/>
      <c r="Q37" s="150"/>
      <c r="R37" s="150"/>
      <c r="S37" s="150"/>
    </row>
    <row r="38" spans="1:19" s="124" customFormat="1" x14ac:dyDescent="0.2">
      <c r="A38" s="119" t="s">
        <v>65</v>
      </c>
      <c r="B38" s="120"/>
      <c r="C38" s="120"/>
      <c r="D38" s="120"/>
      <c r="E38" s="120"/>
      <c r="F38" s="121"/>
      <c r="G38" s="120"/>
      <c r="H38" s="122"/>
      <c r="K38" s="150"/>
      <c r="L38" s="150"/>
      <c r="M38" s="150"/>
      <c r="N38" s="150"/>
      <c r="O38" s="150"/>
      <c r="P38" s="150"/>
      <c r="Q38" s="150"/>
      <c r="R38" s="150"/>
      <c r="S38" s="150"/>
    </row>
    <row r="39" spans="1:19" s="2" customFormat="1" x14ac:dyDescent="0.2">
      <c r="A39" s="7" t="s">
        <v>75</v>
      </c>
      <c r="B39" s="7"/>
      <c r="C39" s="7"/>
      <c r="D39" s="108" t="s">
        <v>123</v>
      </c>
      <c r="E39" s="7"/>
      <c r="F39" s="7">
        <f>4.2/101.97</f>
        <v>4.118858487790527E-2</v>
      </c>
      <c r="G39" s="7" t="s">
        <v>105</v>
      </c>
      <c r="H39" s="9"/>
      <c r="J39" s="7"/>
      <c r="K39" s="150"/>
      <c r="L39" s="150"/>
      <c r="M39" s="150"/>
      <c r="N39" s="150"/>
      <c r="O39" s="150"/>
      <c r="P39" s="150"/>
      <c r="Q39" s="150"/>
      <c r="R39" s="150"/>
      <c r="S39" s="150"/>
    </row>
    <row r="40" spans="1:19" s="2" customFormat="1" x14ac:dyDescent="0.2">
      <c r="A40" s="108" t="s">
        <v>106</v>
      </c>
      <c r="B40" s="7"/>
      <c r="C40" s="108" t="s">
        <v>124</v>
      </c>
      <c r="D40" s="7"/>
      <c r="E40" s="7"/>
      <c r="F40" s="7">
        <f>3*(3.5/101.97)</f>
        <v>0.10297146219476316</v>
      </c>
      <c r="G40" s="108" t="s">
        <v>105</v>
      </c>
      <c r="H40" s="9"/>
      <c r="J40" s="7"/>
      <c r="K40" s="150"/>
      <c r="L40" s="150"/>
      <c r="M40" s="150"/>
      <c r="N40" s="150"/>
      <c r="O40" s="150"/>
      <c r="P40" s="150"/>
      <c r="Q40" s="150"/>
      <c r="R40" s="150"/>
      <c r="S40" s="150"/>
    </row>
    <row r="41" spans="1:19" s="2" customFormat="1" x14ac:dyDescent="0.2">
      <c r="A41" s="108" t="s">
        <v>115</v>
      </c>
      <c r="B41" s="7"/>
      <c r="C41" s="108" t="s">
        <v>126</v>
      </c>
      <c r="D41" s="7"/>
      <c r="E41" s="7"/>
      <c r="F41" s="7">
        <f>0.084+(1.045/101.97)</f>
        <v>9.4248112189859762E-2</v>
      </c>
      <c r="G41" s="108" t="s">
        <v>105</v>
      </c>
      <c r="H41" s="9"/>
      <c r="J41" s="7"/>
      <c r="K41" s="150"/>
      <c r="L41" s="150"/>
      <c r="M41" s="150"/>
      <c r="N41" s="150"/>
      <c r="O41" s="150"/>
      <c r="P41" s="150"/>
      <c r="Q41" s="150"/>
      <c r="R41" s="150"/>
      <c r="S41" s="150"/>
    </row>
    <row r="42" spans="1:19" s="2" customFormat="1" x14ac:dyDescent="0.2">
      <c r="A42" s="7" t="s">
        <v>69</v>
      </c>
      <c r="B42" s="7"/>
      <c r="C42" s="7"/>
      <c r="D42" s="7"/>
      <c r="E42" s="7"/>
      <c r="F42" s="7">
        <v>0.15</v>
      </c>
      <c r="G42" s="7" t="s">
        <v>105</v>
      </c>
      <c r="H42" s="9"/>
      <c r="J42" s="7"/>
      <c r="K42" s="150"/>
      <c r="L42" s="150"/>
      <c r="M42" s="150"/>
      <c r="N42" s="150"/>
      <c r="O42" s="150"/>
      <c r="P42" s="150"/>
      <c r="Q42" s="150"/>
      <c r="R42" s="150"/>
      <c r="S42" s="150"/>
    </row>
    <row r="43" spans="1:19" s="2" customFormat="1" x14ac:dyDescent="0.2">
      <c r="A43" s="7" t="s">
        <v>70</v>
      </c>
      <c r="B43" s="7"/>
      <c r="C43" s="7"/>
      <c r="D43" s="7"/>
      <c r="E43" s="7"/>
      <c r="F43" s="7">
        <v>0.15</v>
      </c>
      <c r="G43" s="108" t="s">
        <v>105</v>
      </c>
      <c r="H43" s="9"/>
      <c r="J43" s="7"/>
      <c r="K43" s="150"/>
      <c r="L43" s="150"/>
      <c r="M43" s="150"/>
      <c r="N43" s="150"/>
      <c r="O43" s="150"/>
      <c r="P43" s="150"/>
      <c r="Q43" s="150"/>
      <c r="R43" s="150"/>
      <c r="S43" s="150"/>
    </row>
    <row r="44" spans="1:19" s="2" customFormat="1" x14ac:dyDescent="0.2">
      <c r="A44" s="7"/>
      <c r="B44" s="7"/>
      <c r="C44" s="7"/>
      <c r="D44" s="7"/>
      <c r="E44" s="7"/>
      <c r="F44" s="7"/>
      <c r="G44" s="7"/>
      <c r="H44" s="9"/>
      <c r="J44" s="7"/>
      <c r="K44" s="150"/>
      <c r="L44" s="150"/>
      <c r="M44" s="150"/>
      <c r="N44" s="150"/>
      <c r="O44" s="150"/>
      <c r="P44" s="150"/>
      <c r="Q44" s="150"/>
      <c r="R44" s="150"/>
      <c r="S44" s="150"/>
    </row>
    <row r="45" spans="1:19" s="2" customFormat="1" ht="13.5" thickBot="1" x14ac:dyDescent="0.25">
      <c r="A45" s="7" t="s">
        <v>15</v>
      </c>
      <c r="B45" s="7" t="s">
        <v>68</v>
      </c>
      <c r="C45" s="27">
        <v>141.02000000000001</v>
      </c>
      <c r="D45" s="7" t="s">
        <v>16</v>
      </c>
      <c r="E45" s="10"/>
      <c r="F45" s="100"/>
      <c r="G45" s="7"/>
      <c r="H45" s="9"/>
      <c r="J45" s="7"/>
      <c r="K45" s="150"/>
      <c r="L45" s="150"/>
      <c r="M45" s="150"/>
      <c r="N45" s="150"/>
      <c r="O45" s="150"/>
      <c r="P45" s="150"/>
      <c r="Q45" s="150"/>
      <c r="R45" s="150"/>
      <c r="S45" s="150"/>
    </row>
    <row r="46" spans="1:19" s="2" customFormat="1" ht="13.5" thickTop="1" x14ac:dyDescent="0.2">
      <c r="A46" s="7"/>
      <c r="B46" s="7"/>
      <c r="C46" s="27"/>
      <c r="D46" s="7"/>
      <c r="E46" s="7" t="s">
        <v>17</v>
      </c>
      <c r="F46" s="28">
        <f>SUM(F39:F45)</f>
        <v>0.53840815926252816</v>
      </c>
      <c r="G46" s="7" t="s">
        <v>105</v>
      </c>
      <c r="H46" s="9"/>
      <c r="J46" s="28"/>
      <c r="K46" s="28"/>
      <c r="L46" s="101"/>
    </row>
    <row r="47" spans="1:19" s="2" customFormat="1" x14ac:dyDescent="0.2">
      <c r="A47" s="7"/>
      <c r="B47" s="7"/>
      <c r="C47" s="7"/>
      <c r="D47" s="7"/>
      <c r="E47" s="7" t="s">
        <v>18</v>
      </c>
      <c r="F47" s="7">
        <f>F7/101.97</f>
        <v>0.49034029616553887</v>
      </c>
      <c r="G47" s="7" t="s">
        <v>105</v>
      </c>
      <c r="H47" s="9"/>
    </row>
    <row r="48" spans="1:19" s="2" customFormat="1" ht="13.5" thickBot="1" x14ac:dyDescent="0.25">
      <c r="A48" s="103"/>
      <c r="B48" s="103"/>
      <c r="C48" s="103"/>
      <c r="D48" s="103"/>
      <c r="E48" s="103"/>
      <c r="F48" s="103"/>
      <c r="G48" s="103"/>
      <c r="H48" s="104"/>
    </row>
    <row r="49" spans="1:12" s="124" customFormat="1" ht="13.5" thickTop="1" x14ac:dyDescent="0.2">
      <c r="A49" s="119" t="s">
        <v>114</v>
      </c>
      <c r="B49" s="120"/>
      <c r="C49" s="120"/>
      <c r="D49" s="120"/>
      <c r="E49" s="120"/>
      <c r="F49" s="121"/>
      <c r="G49" s="120"/>
      <c r="H49" s="122"/>
    </row>
    <row r="50" spans="1:12" s="2" customFormat="1" x14ac:dyDescent="0.2">
      <c r="A50" s="108" t="s">
        <v>84</v>
      </c>
      <c r="B50" s="7"/>
      <c r="C50" s="108" t="s">
        <v>127</v>
      </c>
      <c r="D50" s="7"/>
      <c r="E50" s="7"/>
      <c r="F50" s="108">
        <f>(22.8/101.97)/((0.96/2)^2*PI())</f>
        <v>0.30890865764706243</v>
      </c>
      <c r="G50" s="7" t="s">
        <v>105</v>
      </c>
      <c r="H50" s="9"/>
      <c r="J50" s="7"/>
      <c r="K50" s="10"/>
    </row>
    <row r="51" spans="1:12" s="2" customFormat="1" x14ac:dyDescent="0.2">
      <c r="A51" s="7"/>
      <c r="B51" s="7"/>
      <c r="C51" s="7"/>
      <c r="D51" s="7"/>
      <c r="E51" s="7"/>
      <c r="F51" s="7"/>
      <c r="G51" s="7"/>
      <c r="H51" s="9"/>
      <c r="J51" s="7"/>
      <c r="K51" s="10"/>
    </row>
    <row r="52" spans="1:12" s="2" customFormat="1" ht="13.5" thickBot="1" x14ac:dyDescent="0.25">
      <c r="A52" s="7" t="s">
        <v>15</v>
      </c>
      <c r="B52" s="7" t="s">
        <v>68</v>
      </c>
      <c r="C52" s="27">
        <v>6.16</v>
      </c>
      <c r="D52" s="7" t="s">
        <v>16</v>
      </c>
      <c r="E52" s="10"/>
      <c r="F52" s="100"/>
      <c r="G52" s="7"/>
      <c r="H52" s="9"/>
      <c r="J52" s="7"/>
      <c r="K52" s="10"/>
    </row>
    <row r="53" spans="1:12" s="2" customFormat="1" ht="13.5" thickTop="1" x14ac:dyDescent="0.2">
      <c r="A53" s="7"/>
      <c r="B53" s="7"/>
      <c r="C53" s="27"/>
      <c r="D53" s="7"/>
      <c r="E53" s="7" t="s">
        <v>17</v>
      </c>
      <c r="F53" s="28">
        <f>SUM(F50:F52)</f>
        <v>0.30890865764706243</v>
      </c>
      <c r="G53" s="7" t="s">
        <v>105</v>
      </c>
      <c r="H53" s="9"/>
      <c r="J53" s="28"/>
      <c r="K53" s="28"/>
      <c r="L53" s="101"/>
    </row>
    <row r="54" spans="1:12" s="2" customFormat="1" x14ac:dyDescent="0.2">
      <c r="A54" s="7"/>
      <c r="B54" s="7"/>
      <c r="C54" s="108"/>
      <c r="D54" s="7"/>
      <c r="E54" s="7" t="s">
        <v>18</v>
      </c>
      <c r="F54" s="7">
        <f>0.35</f>
        <v>0.35</v>
      </c>
      <c r="G54" s="7" t="s">
        <v>105</v>
      </c>
      <c r="H54" s="9"/>
    </row>
    <row r="55" spans="1:12" s="2" customFormat="1" ht="13.5" thickBot="1" x14ac:dyDescent="0.25">
      <c r="A55" s="103"/>
      <c r="B55" s="103"/>
      <c r="C55" s="103"/>
      <c r="D55" s="103"/>
      <c r="E55" s="103"/>
      <c r="F55" s="103"/>
      <c r="G55" s="103"/>
      <c r="H55" s="104"/>
    </row>
    <row r="56" spans="1:12" ht="13.5" thickTop="1" x14ac:dyDescent="0.2"/>
  </sheetData>
  <mergeCells count="5">
    <mergeCell ref="K7:S45"/>
    <mergeCell ref="E1:H1"/>
    <mergeCell ref="E2:H2"/>
    <mergeCell ref="E3:H3"/>
    <mergeCell ref="A1:C4"/>
  </mergeCells>
  <phoneticPr fontId="0" type="noConversion"/>
  <printOptions horizontalCentered="1"/>
  <pageMargins left="0.78740157480314965" right="0.39370078740157483" top="0.78740157480314965" bottom="0.59055118110236227" header="0" footer="0.39370078740157483"/>
  <pageSetup fitToHeight="0" orientation="portrait" verticalDpi="300" r:id="rId1"/>
  <headerFooter alignWithMargins="0">
    <oddFooter>&amp;L&amp;6&amp;F, &amp;A&amp;C&amp;6Página &amp;P de &amp;N&amp;R&amp;6&amp;D, &amp;T</oddFooter>
  </headerFooter>
  <rowBreaks count="1" manualBreakCount="1">
    <brk id="29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"/>
  <sheetViews>
    <sheetView showGridLines="0" showZeros="0" view="pageBreakPreview" zoomScale="59" zoomScaleNormal="100" zoomScaleSheetLayoutView="59" workbookViewId="0">
      <selection activeCell="F2" sqref="F2:I2"/>
    </sheetView>
  </sheetViews>
  <sheetFormatPr baseColWidth="10" defaultRowHeight="12.75" x14ac:dyDescent="0.2"/>
  <cols>
    <col min="1" max="1" width="14.140625" style="34" customWidth="1"/>
    <col min="2" max="6" width="11.42578125" style="34"/>
    <col min="7" max="7" width="11.42578125" style="77"/>
    <col min="8" max="9" width="11.42578125" style="34"/>
    <col min="10" max="10" width="2.5703125" style="34" customWidth="1"/>
    <col min="11" max="16384" width="11.42578125" style="34"/>
  </cols>
  <sheetData>
    <row r="1" spans="1:13" ht="18.75" thickTop="1" x14ac:dyDescent="0.2">
      <c r="A1" s="30"/>
      <c r="B1" s="31"/>
      <c r="C1" s="32"/>
      <c r="D1" s="33"/>
      <c r="E1" s="29" t="s">
        <v>1</v>
      </c>
      <c r="F1" s="132" t="s">
        <v>77</v>
      </c>
      <c r="G1" s="132"/>
      <c r="H1" s="132"/>
      <c r="I1" s="133"/>
    </row>
    <row r="2" spans="1:13" x14ac:dyDescent="0.2">
      <c r="A2" s="35"/>
      <c r="B2" s="151"/>
      <c r="C2" s="151"/>
      <c r="D2" s="142"/>
      <c r="E2" s="11" t="s">
        <v>2</v>
      </c>
      <c r="F2" s="135" t="s">
        <v>23</v>
      </c>
      <c r="G2" s="135"/>
      <c r="H2" s="135"/>
      <c r="I2" s="136"/>
    </row>
    <row r="3" spans="1:13" ht="18" x14ac:dyDescent="0.2">
      <c r="A3" s="35"/>
      <c r="B3" s="152"/>
      <c r="C3" s="152"/>
      <c r="D3" s="143"/>
      <c r="E3" s="12"/>
      <c r="F3" s="138"/>
      <c r="G3" s="138"/>
      <c r="H3" s="138"/>
      <c r="I3" s="139"/>
    </row>
    <row r="4" spans="1:13" ht="54.75" customHeight="1" x14ac:dyDescent="0.2">
      <c r="A4" s="35"/>
      <c r="B4" s="36"/>
      <c r="C4" s="37"/>
      <c r="D4" s="38"/>
      <c r="E4" s="13" t="s">
        <v>3</v>
      </c>
      <c r="F4" s="105">
        <f>+'avaluo de cargas'!E4</f>
        <v>41710</v>
      </c>
      <c r="G4" s="14" t="s">
        <v>72</v>
      </c>
      <c r="H4" s="14" t="s">
        <v>73</v>
      </c>
      <c r="I4" s="39"/>
    </row>
    <row r="5" spans="1:13" x14ac:dyDescent="0.2">
      <c r="A5" s="40"/>
      <c r="B5" s="41"/>
      <c r="C5" s="41"/>
      <c r="D5" s="41"/>
      <c r="E5" s="41"/>
      <c r="F5" s="41"/>
      <c r="G5" s="42"/>
      <c r="H5" s="41"/>
      <c r="I5" s="43"/>
    </row>
    <row r="6" spans="1:13" x14ac:dyDescent="0.2">
      <c r="A6" s="47" t="s">
        <v>24</v>
      </c>
      <c r="B6" s="48" t="s">
        <v>25</v>
      </c>
      <c r="C6" s="48" t="s">
        <v>26</v>
      </c>
      <c r="D6" s="48" t="s">
        <v>27</v>
      </c>
      <c r="E6" s="49" t="s">
        <v>28</v>
      </c>
      <c r="F6" s="49" t="s">
        <v>29</v>
      </c>
      <c r="G6" s="45"/>
      <c r="H6" s="44"/>
      <c r="I6" s="46"/>
      <c r="K6"/>
    </row>
    <row r="7" spans="1:13" x14ac:dyDescent="0.2">
      <c r="A7" s="50"/>
      <c r="B7" s="51"/>
      <c r="C7" s="52" t="s">
        <v>16</v>
      </c>
      <c r="D7" s="52" t="s">
        <v>105</v>
      </c>
      <c r="E7" s="53" t="s">
        <v>105</v>
      </c>
      <c r="F7" s="53" t="s">
        <v>105</v>
      </c>
      <c r="G7" s="45"/>
      <c r="H7" s="44"/>
      <c r="I7" s="46"/>
    </row>
    <row r="8" spans="1:13" x14ac:dyDescent="0.2">
      <c r="A8" s="54"/>
      <c r="B8" s="55"/>
      <c r="C8" s="55"/>
      <c r="D8" s="55"/>
      <c r="E8" s="56"/>
      <c r="F8" s="56"/>
      <c r="G8" s="45"/>
      <c r="H8" s="44"/>
      <c r="I8" s="46"/>
    </row>
    <row r="9" spans="1:13" s="65" customFormat="1" x14ac:dyDescent="0.2">
      <c r="A9" s="57" t="s">
        <v>86</v>
      </c>
      <c r="B9" s="58" t="s">
        <v>87</v>
      </c>
      <c r="C9" s="59">
        <f>+'avaluo de cargas'!C27</f>
        <v>92.61</v>
      </c>
      <c r="D9" s="60">
        <f>('avaluo de cargas'!F21+'avaluo de cargas'!F23+'avaluo de cargas'!F24+'avaluo de cargas'!F25)</f>
        <v>1.1073189207923064</v>
      </c>
      <c r="E9" s="61">
        <f>+D9*C9</f>
        <v>102.5488052545755</v>
      </c>
      <c r="F9" s="61"/>
      <c r="G9" s="62"/>
      <c r="H9" s="63"/>
      <c r="I9" s="64"/>
    </row>
    <row r="10" spans="1:13" s="65" customFormat="1" x14ac:dyDescent="0.2">
      <c r="A10" s="57"/>
      <c r="B10" s="107" t="s">
        <v>88</v>
      </c>
      <c r="C10" s="59">
        <f>+'avaluo de cargas'!C35</f>
        <v>6.16</v>
      </c>
      <c r="D10" s="60">
        <f>+'avaluo de cargas'!F36</f>
        <v>1.2921486630054593</v>
      </c>
      <c r="E10" s="61">
        <f t="shared" ref="E10:E14" si="0">+D10*C10</f>
        <v>7.9596357641136297</v>
      </c>
      <c r="F10" s="61"/>
      <c r="G10" s="62"/>
      <c r="H10" s="63"/>
      <c r="I10" s="64"/>
    </row>
    <row r="11" spans="1:13" s="65" customFormat="1" x14ac:dyDescent="0.2">
      <c r="A11" s="57"/>
      <c r="B11" s="107" t="s">
        <v>89</v>
      </c>
      <c r="C11" s="59">
        <f>+'avaluo de cargas'!C45</f>
        <v>141.02000000000001</v>
      </c>
      <c r="D11" s="60">
        <f>+'avaluo de cargas'!F39+'avaluo de cargas'!F41+'avaluo de cargas'!F42+'avaluo de cargas'!F43</f>
        <v>0.435436697067765</v>
      </c>
      <c r="E11" s="61">
        <f t="shared" si="0"/>
        <v>61.405283020496228</v>
      </c>
      <c r="F11" s="61"/>
      <c r="G11" s="62"/>
      <c r="H11" s="63"/>
      <c r="I11" s="64"/>
    </row>
    <row r="12" spans="1:13" s="65" customFormat="1" ht="25.5" x14ac:dyDescent="0.2">
      <c r="A12" s="57"/>
      <c r="B12" s="107" t="s">
        <v>83</v>
      </c>
      <c r="C12" s="59">
        <f>+'avaluo de cargas'!C52</f>
        <v>6.16</v>
      </c>
      <c r="D12" s="60">
        <f>+'avaluo de cargas'!F53</f>
        <v>0.30890865764706243</v>
      </c>
      <c r="E12" s="61">
        <f t="shared" si="0"/>
        <v>1.9028773311059046</v>
      </c>
      <c r="F12" s="61"/>
      <c r="G12" s="62"/>
      <c r="H12" s="63"/>
      <c r="I12" s="64"/>
    </row>
    <row r="13" spans="1:13" s="65" customFormat="1" x14ac:dyDescent="0.2">
      <c r="A13" s="57"/>
      <c r="B13" s="107"/>
      <c r="C13" s="59"/>
      <c r="D13" s="60"/>
      <c r="E13" s="61">
        <f t="shared" si="0"/>
        <v>0</v>
      </c>
      <c r="F13" s="61"/>
      <c r="G13" s="62"/>
      <c r="H13" s="63"/>
      <c r="I13" s="64"/>
    </row>
    <row r="14" spans="1:13" s="65" customFormat="1" x14ac:dyDescent="0.2">
      <c r="A14" s="66"/>
      <c r="B14" s="58" t="s">
        <v>71</v>
      </c>
      <c r="C14" s="59">
        <f>C9+C10+C11+C12</f>
        <v>245.95000000000002</v>
      </c>
      <c r="D14" s="60">
        <v>5.0000000000000001E-3</v>
      </c>
      <c r="E14" s="61">
        <f t="shared" si="0"/>
        <v>1.2297500000000001</v>
      </c>
      <c r="F14" s="61"/>
      <c r="G14" s="62"/>
      <c r="H14" s="63"/>
      <c r="I14" s="64"/>
    </row>
    <row r="15" spans="1:13" s="65" customFormat="1" x14ac:dyDescent="0.2">
      <c r="A15" s="66"/>
      <c r="B15" s="58"/>
      <c r="C15" s="59"/>
      <c r="D15" s="60"/>
      <c r="E15" s="61">
        <f>+D15*C15</f>
        <v>0</v>
      </c>
      <c r="F15" s="61"/>
      <c r="G15" s="62"/>
      <c r="H15" s="63"/>
      <c r="I15" s="64"/>
    </row>
    <row r="16" spans="1:13" s="65" customFormat="1" x14ac:dyDescent="0.2">
      <c r="A16" s="66"/>
      <c r="B16" s="58"/>
      <c r="C16" s="59"/>
      <c r="D16" s="60"/>
      <c r="E16" s="61">
        <f>+D16*C16</f>
        <v>0</v>
      </c>
      <c r="F16" s="61"/>
      <c r="G16" s="62"/>
      <c r="H16" s="63"/>
      <c r="I16" s="64"/>
      <c r="L16" s="65" t="s">
        <v>61</v>
      </c>
      <c r="M16" s="65">
        <f>38883.56/245.95</f>
        <v>158.09538524090263</v>
      </c>
    </row>
    <row r="17" spans="1:14" s="65" customFormat="1" ht="13.5" thickBot="1" x14ac:dyDescent="0.25">
      <c r="A17" s="67"/>
      <c r="B17" s="58"/>
      <c r="C17" s="59"/>
      <c r="D17" s="60"/>
      <c r="E17" s="68">
        <f>+D17*C17</f>
        <v>0</v>
      </c>
      <c r="F17" s="68">
        <f>+E17*D17</f>
        <v>0</v>
      </c>
      <c r="G17" s="62"/>
      <c r="H17" s="63"/>
      <c r="I17" s="64"/>
    </row>
    <row r="18" spans="1:14" s="65" customFormat="1" x14ac:dyDescent="0.2">
      <c r="A18" s="69" t="s">
        <v>30</v>
      </c>
      <c r="B18" s="58"/>
      <c r="C18" s="70">
        <f>C14</f>
        <v>245.95000000000002</v>
      </c>
      <c r="D18" s="60"/>
      <c r="E18" s="70">
        <f>SUM(E9:E17)</f>
        <v>175.04635137029126</v>
      </c>
      <c r="F18" s="70">
        <f>+E18/9.81</f>
        <v>17.843664767613788</v>
      </c>
      <c r="G18" s="62"/>
      <c r="H18" s="63"/>
      <c r="I18" s="64"/>
    </row>
    <row r="19" spans="1:14" s="65" customFormat="1" x14ac:dyDescent="0.2">
      <c r="A19" s="69"/>
      <c r="B19" s="58"/>
      <c r="C19" s="94"/>
      <c r="D19" s="60"/>
      <c r="E19" s="72"/>
      <c r="F19" s="72"/>
      <c r="G19" s="62"/>
      <c r="H19" s="63"/>
      <c r="I19" s="64"/>
      <c r="L19" s="65" t="s">
        <v>62</v>
      </c>
      <c r="M19" s="65">
        <f>+E18+E26+E33+E40+E47</f>
        <v>175.04635137029126</v>
      </c>
    </row>
    <row r="20" spans="1:14" s="65" customFormat="1" x14ac:dyDescent="0.2">
      <c r="A20" s="69"/>
      <c r="B20" s="58"/>
      <c r="C20" s="71"/>
      <c r="D20" s="60"/>
      <c r="E20" s="72"/>
      <c r="F20" s="72"/>
      <c r="G20" s="62"/>
      <c r="H20" s="63"/>
      <c r="I20" s="64"/>
    </row>
    <row r="21" spans="1:14" s="65" customFormat="1" x14ac:dyDescent="0.2">
      <c r="A21" s="57"/>
      <c r="B21" s="58"/>
      <c r="C21" s="59">
        <v>0</v>
      </c>
      <c r="D21" s="60"/>
      <c r="E21" s="61">
        <f>+D21*C21</f>
        <v>0</v>
      </c>
      <c r="F21" s="61"/>
      <c r="G21" s="62"/>
      <c r="H21" s="63"/>
      <c r="I21" s="64"/>
    </row>
    <row r="22" spans="1:14" s="65" customFormat="1" x14ac:dyDescent="0.2">
      <c r="A22" s="66"/>
      <c r="B22" s="58"/>
      <c r="C22" s="59"/>
      <c r="D22" s="60"/>
      <c r="E22" s="61">
        <f>+D22*C22</f>
        <v>0</v>
      </c>
      <c r="F22" s="61"/>
      <c r="G22" s="62"/>
      <c r="H22" s="63"/>
      <c r="I22" s="64"/>
      <c r="L22" s="65" t="s">
        <v>63</v>
      </c>
      <c r="M22" s="65">
        <f>+M16-M19</f>
        <v>-16.950966129388632</v>
      </c>
    </row>
    <row r="23" spans="1:14" s="65" customFormat="1" x14ac:dyDescent="0.2">
      <c r="A23" s="66"/>
      <c r="B23" s="58"/>
      <c r="C23" s="59"/>
      <c r="D23" s="60"/>
      <c r="E23" s="61">
        <f>+D23*C23</f>
        <v>0</v>
      </c>
      <c r="F23" s="61"/>
      <c r="G23" s="62"/>
      <c r="H23" s="63"/>
      <c r="I23" s="64"/>
    </row>
    <row r="24" spans="1:14" s="65" customFormat="1" x14ac:dyDescent="0.2">
      <c r="A24" s="66"/>
      <c r="B24" s="58"/>
      <c r="C24" s="59">
        <f>+C21+C22</f>
        <v>0</v>
      </c>
      <c r="D24" s="60"/>
      <c r="E24" s="61">
        <f>+D24*C24</f>
        <v>0</v>
      </c>
      <c r="F24" s="61"/>
      <c r="G24" s="62"/>
      <c r="H24" s="63"/>
      <c r="I24" s="64"/>
    </row>
    <row r="25" spans="1:14" s="65" customFormat="1" ht="13.5" thickBot="1" x14ac:dyDescent="0.25">
      <c r="A25" s="67"/>
      <c r="B25" s="58"/>
      <c r="C25" s="59"/>
      <c r="D25" s="60"/>
      <c r="E25" s="68">
        <f>+D25*C25</f>
        <v>0</v>
      </c>
      <c r="F25" s="68">
        <f>+E25*D25</f>
        <v>0</v>
      </c>
      <c r="G25" s="62"/>
      <c r="H25" s="63"/>
      <c r="I25" s="64"/>
    </row>
    <row r="26" spans="1:14" s="65" customFormat="1" x14ac:dyDescent="0.2">
      <c r="A26" s="69"/>
      <c r="B26" s="58"/>
      <c r="C26" s="70">
        <f>+C21</f>
        <v>0</v>
      </c>
      <c r="D26" s="60"/>
      <c r="E26" s="70">
        <f>SUM(E21:E25)</f>
        <v>0</v>
      </c>
      <c r="F26" s="70">
        <f>+E26/9.81</f>
        <v>0</v>
      </c>
      <c r="G26" s="62"/>
      <c r="H26" s="63"/>
      <c r="I26" s="64"/>
      <c r="L26" s="65" t="s">
        <v>64</v>
      </c>
      <c r="M26" s="65">
        <f>+C18+C26+C33+C40+C47+C50</f>
        <v>245.95000000000002</v>
      </c>
    </row>
    <row r="27" spans="1:14" s="65" customFormat="1" x14ac:dyDescent="0.2">
      <c r="A27" s="69"/>
      <c r="B27" s="58"/>
      <c r="C27" s="94"/>
      <c r="D27" s="60"/>
      <c r="E27" s="72"/>
      <c r="F27" s="72"/>
      <c r="G27" s="62"/>
      <c r="H27" s="63"/>
      <c r="I27" s="64"/>
      <c r="L27" s="97"/>
    </row>
    <row r="28" spans="1:14" s="65" customFormat="1" x14ac:dyDescent="0.2">
      <c r="A28" s="57"/>
      <c r="B28" s="58"/>
      <c r="C28" s="59">
        <v>0</v>
      </c>
      <c r="D28" s="60"/>
      <c r="E28" s="61">
        <f>+D28*C28</f>
        <v>0</v>
      </c>
      <c r="F28" s="61"/>
      <c r="G28" s="62"/>
      <c r="H28" s="63"/>
      <c r="I28" s="64"/>
    </row>
    <row r="29" spans="1:14" s="65" customFormat="1" x14ac:dyDescent="0.2">
      <c r="A29" s="66"/>
      <c r="B29" s="58"/>
      <c r="C29" s="59"/>
      <c r="D29" s="60"/>
      <c r="E29" s="61">
        <f>+D29*C29</f>
        <v>0</v>
      </c>
      <c r="F29" s="61"/>
      <c r="G29" s="62"/>
      <c r="H29" s="63"/>
      <c r="I29" s="64"/>
      <c r="L29" s="65" t="s">
        <v>66</v>
      </c>
      <c r="M29" s="131">
        <f>+M22/M26</f>
        <v>-6.8920374585845212E-2</v>
      </c>
      <c r="N29" s="131"/>
    </row>
    <row r="30" spans="1:14" s="65" customFormat="1" x14ac:dyDescent="0.2">
      <c r="A30" s="66"/>
      <c r="B30" s="58"/>
      <c r="C30" s="59"/>
      <c r="D30" s="60"/>
      <c r="E30" s="61">
        <f>+D30*C30</f>
        <v>0</v>
      </c>
      <c r="F30" s="61"/>
      <c r="G30" s="62"/>
      <c r="H30" s="63"/>
      <c r="I30" s="64"/>
    </row>
    <row r="31" spans="1:14" s="65" customFormat="1" x14ac:dyDescent="0.2">
      <c r="A31" s="66"/>
      <c r="B31" s="58"/>
      <c r="C31" s="59">
        <f>+C28+C29</f>
        <v>0</v>
      </c>
      <c r="D31" s="60"/>
      <c r="E31" s="61">
        <f>+D31*C31</f>
        <v>0</v>
      </c>
      <c r="F31" s="61"/>
      <c r="G31" s="62"/>
      <c r="H31" s="63"/>
      <c r="I31" s="64"/>
    </row>
    <row r="32" spans="1:14" s="65" customFormat="1" ht="13.5" thickBot="1" x14ac:dyDescent="0.25">
      <c r="A32" s="67"/>
      <c r="B32" s="58"/>
      <c r="C32" s="59"/>
      <c r="D32" s="60"/>
      <c r="E32" s="68">
        <f>+D32*C32</f>
        <v>0</v>
      </c>
      <c r="F32" s="68">
        <f>+E32*D32</f>
        <v>0</v>
      </c>
      <c r="G32" s="62"/>
      <c r="H32" s="63"/>
      <c r="I32" s="64"/>
    </row>
    <row r="33" spans="1:12" s="65" customFormat="1" x14ac:dyDescent="0.2">
      <c r="A33" s="69"/>
      <c r="B33" s="58"/>
      <c r="C33" s="70">
        <f>+C28</f>
        <v>0</v>
      </c>
      <c r="D33" s="60"/>
      <c r="E33" s="70">
        <f>SUM(E28:E32)</f>
        <v>0</v>
      </c>
      <c r="F33" s="70">
        <f>+E33/9.81</f>
        <v>0</v>
      </c>
      <c r="G33" s="62"/>
      <c r="H33" s="63"/>
      <c r="I33" s="64"/>
    </row>
    <row r="34" spans="1:12" s="65" customFormat="1" x14ac:dyDescent="0.2">
      <c r="A34" s="69"/>
      <c r="B34" s="58"/>
      <c r="C34" s="94"/>
      <c r="D34" s="60"/>
      <c r="E34" s="72"/>
      <c r="F34" s="72"/>
      <c r="G34" s="62"/>
      <c r="H34" s="63"/>
      <c r="I34" s="64"/>
      <c r="L34" s="97"/>
    </row>
    <row r="35" spans="1:12" s="65" customFormat="1" x14ac:dyDescent="0.2">
      <c r="A35" s="57"/>
      <c r="B35" s="58"/>
      <c r="C35" s="59">
        <v>0</v>
      </c>
      <c r="D35" s="60"/>
      <c r="E35" s="61">
        <f>+D35*C35</f>
        <v>0</v>
      </c>
      <c r="F35" s="61"/>
      <c r="G35" s="62"/>
      <c r="H35" s="63"/>
      <c r="I35" s="64"/>
    </row>
    <row r="36" spans="1:12" s="65" customFormat="1" x14ac:dyDescent="0.2">
      <c r="A36" s="66"/>
      <c r="B36" s="58"/>
      <c r="C36" s="59">
        <v>0</v>
      </c>
      <c r="D36" s="60"/>
      <c r="E36" s="61">
        <f>+D36*C36</f>
        <v>0</v>
      </c>
      <c r="F36" s="61"/>
      <c r="G36" s="62"/>
      <c r="H36" s="63"/>
      <c r="I36" s="64"/>
    </row>
    <row r="37" spans="1:12" s="65" customFormat="1" x14ac:dyDescent="0.2">
      <c r="A37" s="66"/>
      <c r="B37" s="58"/>
      <c r="C37" s="59">
        <v>0</v>
      </c>
      <c r="D37" s="60"/>
      <c r="E37" s="61">
        <f>+D37*C37</f>
        <v>0</v>
      </c>
      <c r="F37" s="61"/>
      <c r="G37" s="62"/>
      <c r="H37" s="63"/>
      <c r="I37" s="64"/>
    </row>
    <row r="38" spans="1:12" s="65" customFormat="1" x14ac:dyDescent="0.2">
      <c r="A38" s="66"/>
      <c r="B38" s="58"/>
      <c r="C38" s="59">
        <f>+C35+C36</f>
        <v>0</v>
      </c>
      <c r="D38" s="60"/>
      <c r="E38" s="61">
        <f>+D38*C38</f>
        <v>0</v>
      </c>
      <c r="F38" s="61"/>
      <c r="G38" s="62"/>
      <c r="H38" s="63"/>
      <c r="I38" s="64"/>
    </row>
    <row r="39" spans="1:12" s="65" customFormat="1" ht="13.5" thickBot="1" x14ac:dyDescent="0.25">
      <c r="A39" s="67"/>
      <c r="B39" s="58"/>
      <c r="C39" s="59"/>
      <c r="D39" s="60"/>
      <c r="E39" s="68">
        <f>+D39*C39</f>
        <v>0</v>
      </c>
      <c r="F39" s="68">
        <f>+E39*D39</f>
        <v>0</v>
      </c>
      <c r="G39" s="62"/>
      <c r="H39" s="63"/>
      <c r="I39" s="64"/>
    </row>
    <row r="40" spans="1:12" s="65" customFormat="1" x14ac:dyDescent="0.2">
      <c r="A40" s="69"/>
      <c r="B40" s="58"/>
      <c r="C40" s="70">
        <f>+C38</f>
        <v>0</v>
      </c>
      <c r="D40" s="60"/>
      <c r="E40" s="70">
        <f>SUM(E35:E39)</f>
        <v>0</v>
      </c>
      <c r="F40" s="70">
        <f>+E40/9.81</f>
        <v>0</v>
      </c>
      <c r="G40" s="62"/>
      <c r="H40" s="63"/>
      <c r="I40" s="64"/>
    </row>
    <row r="41" spans="1:12" s="65" customFormat="1" x14ac:dyDescent="0.2">
      <c r="A41" s="69"/>
      <c r="B41" s="58"/>
      <c r="C41" s="94"/>
      <c r="D41" s="60"/>
      <c r="E41" s="72"/>
      <c r="F41" s="72"/>
      <c r="G41" s="62"/>
      <c r="H41" s="63"/>
      <c r="I41" s="64"/>
      <c r="L41" s="97"/>
    </row>
    <row r="42" spans="1:12" s="65" customFormat="1" x14ac:dyDescent="0.2">
      <c r="A42" s="57"/>
      <c r="B42" s="58"/>
      <c r="C42" s="59">
        <v>0</v>
      </c>
      <c r="D42" s="60"/>
      <c r="E42" s="61">
        <f>+D42*C42</f>
        <v>0</v>
      </c>
      <c r="F42" s="61"/>
      <c r="G42" s="62"/>
      <c r="H42" s="63"/>
      <c r="I42" s="64"/>
    </row>
    <row r="43" spans="1:12" s="65" customFormat="1" x14ac:dyDescent="0.2">
      <c r="A43" s="66"/>
      <c r="B43" s="58"/>
      <c r="C43" s="59"/>
      <c r="D43" s="60"/>
      <c r="E43" s="61">
        <f>+D43*C43</f>
        <v>0</v>
      </c>
      <c r="F43" s="61"/>
      <c r="G43" s="62"/>
      <c r="H43" s="63"/>
      <c r="I43" s="64"/>
    </row>
    <row r="44" spans="1:12" s="65" customFormat="1" x14ac:dyDescent="0.2">
      <c r="A44" s="66"/>
      <c r="B44" s="58"/>
      <c r="C44" s="59"/>
      <c r="D44" s="60"/>
      <c r="E44" s="61">
        <f>+D44*C44</f>
        <v>0</v>
      </c>
      <c r="F44" s="61"/>
      <c r="G44" s="62"/>
      <c r="H44" s="63"/>
      <c r="I44" s="64"/>
    </row>
    <row r="45" spans="1:12" s="65" customFormat="1" x14ac:dyDescent="0.2">
      <c r="A45" s="66"/>
      <c r="B45" s="58"/>
      <c r="C45" s="59">
        <f>+C42+C43</f>
        <v>0</v>
      </c>
      <c r="D45" s="60"/>
      <c r="E45" s="61">
        <f>+D45*C45</f>
        <v>0</v>
      </c>
      <c r="F45" s="61"/>
      <c r="G45" s="62"/>
      <c r="H45" s="63"/>
      <c r="I45" s="64"/>
    </row>
    <row r="46" spans="1:12" s="65" customFormat="1" ht="13.5" thickBot="1" x14ac:dyDescent="0.25">
      <c r="A46" s="67"/>
      <c r="B46" s="58"/>
      <c r="C46" s="59"/>
      <c r="D46" s="60"/>
      <c r="E46" s="68">
        <f>+D46*C46</f>
        <v>0</v>
      </c>
      <c r="F46" s="68">
        <f>+E46*D46</f>
        <v>0</v>
      </c>
      <c r="G46" s="62"/>
      <c r="H46" s="63"/>
      <c r="I46" s="64"/>
    </row>
    <row r="47" spans="1:12" s="65" customFormat="1" x14ac:dyDescent="0.2">
      <c r="A47" s="69"/>
      <c r="B47" s="58"/>
      <c r="C47" s="70">
        <f>+C42</f>
        <v>0</v>
      </c>
      <c r="D47" s="60"/>
      <c r="E47" s="70">
        <f>SUM(E42:E46)</f>
        <v>0</v>
      </c>
      <c r="F47" s="70">
        <f>+E47/9.81</f>
        <v>0</v>
      </c>
      <c r="G47" s="62"/>
      <c r="H47" s="63"/>
      <c r="I47" s="64"/>
    </row>
    <row r="48" spans="1:12" s="65" customFormat="1" x14ac:dyDescent="0.2">
      <c r="A48" s="69"/>
      <c r="B48" s="58"/>
      <c r="C48" s="94"/>
      <c r="D48" s="60"/>
      <c r="E48" s="72"/>
      <c r="F48" s="72"/>
      <c r="G48" s="62"/>
      <c r="H48" s="63"/>
      <c r="I48" s="64"/>
      <c r="L48" s="97"/>
    </row>
    <row r="49" spans="1:13" s="65" customFormat="1" x14ac:dyDescent="0.2">
      <c r="A49" s="57"/>
      <c r="B49" s="58"/>
      <c r="C49" s="59"/>
      <c r="D49" s="60"/>
      <c r="E49" s="61"/>
      <c r="F49" s="61"/>
      <c r="G49" s="62"/>
      <c r="H49" s="63"/>
      <c r="I49" s="64"/>
      <c r="M49" s="97"/>
    </row>
    <row r="50" spans="1:13" s="65" customFormat="1" x14ac:dyDescent="0.2">
      <c r="A50" s="66"/>
      <c r="B50" s="58"/>
      <c r="C50" s="59"/>
      <c r="D50" s="60"/>
      <c r="E50" s="61"/>
      <c r="F50" s="61"/>
      <c r="G50" s="62"/>
      <c r="H50" s="63"/>
      <c r="I50" s="64"/>
      <c r="M50" s="99"/>
    </row>
    <row r="51" spans="1:13" s="65" customFormat="1" x14ac:dyDescent="0.2">
      <c r="A51" s="66"/>
      <c r="B51" s="58"/>
      <c r="C51" s="59"/>
      <c r="D51" s="60"/>
      <c r="E51" s="61"/>
      <c r="F51" s="61"/>
      <c r="G51" s="62"/>
      <c r="H51" s="63"/>
      <c r="I51" s="64"/>
    </row>
    <row r="52" spans="1:13" s="65" customFormat="1" x14ac:dyDescent="0.2">
      <c r="A52" s="66"/>
      <c r="B52" s="58"/>
      <c r="C52" s="59"/>
      <c r="D52" s="60"/>
      <c r="E52" s="61"/>
      <c r="F52" s="61"/>
      <c r="G52" s="62"/>
      <c r="H52" s="63"/>
      <c r="I52" s="64"/>
    </row>
    <row r="53" spans="1:13" s="65" customFormat="1" x14ac:dyDescent="0.2">
      <c r="A53" s="66"/>
      <c r="B53" s="58"/>
      <c r="C53" s="59"/>
      <c r="D53" s="60"/>
      <c r="E53" s="61"/>
      <c r="F53" s="61"/>
      <c r="G53" s="62"/>
      <c r="H53" s="63"/>
      <c r="I53" s="64"/>
    </row>
    <row r="54" spans="1:13" s="65" customFormat="1" x14ac:dyDescent="0.2">
      <c r="A54" s="66"/>
      <c r="B54" s="58"/>
      <c r="C54" s="59"/>
      <c r="D54" s="60"/>
      <c r="E54" s="61"/>
      <c r="F54" s="61"/>
      <c r="G54" s="62"/>
      <c r="H54" s="63"/>
      <c r="I54" s="64"/>
    </row>
    <row r="55" spans="1:13" s="65" customFormat="1" ht="13.5" customHeight="1" x14ac:dyDescent="0.2">
      <c r="A55" s="69"/>
      <c r="B55" s="58"/>
      <c r="C55" s="71"/>
      <c r="D55" s="60"/>
      <c r="E55" s="72"/>
      <c r="F55" s="72"/>
      <c r="G55" s="62"/>
      <c r="H55" s="63"/>
      <c r="I55" s="64"/>
    </row>
    <row r="56" spans="1:13" s="65" customFormat="1" ht="13.5" thickBot="1" x14ac:dyDescent="0.25">
      <c r="A56" s="73"/>
      <c r="B56" s="74"/>
      <c r="C56" s="74"/>
      <c r="D56" s="74"/>
      <c r="E56" s="74"/>
      <c r="F56" s="74"/>
      <c r="G56" s="75"/>
      <c r="H56" s="74"/>
      <c r="I56" s="76"/>
    </row>
    <row r="57" spans="1:13" ht="13.5" thickTop="1" x14ac:dyDescent="0.2"/>
    <row r="60" spans="1:13" x14ac:dyDescent="0.2">
      <c r="G60" s="77">
        <f>+E26+E18</f>
        <v>175.04635137029126</v>
      </c>
    </row>
    <row r="62" spans="1:13" x14ac:dyDescent="0.2">
      <c r="C62" s="77"/>
    </row>
    <row r="63" spans="1:13" x14ac:dyDescent="0.2">
      <c r="C63" s="77"/>
    </row>
    <row r="64" spans="1:13" x14ac:dyDescent="0.2">
      <c r="C64" s="77"/>
    </row>
    <row r="111" spans="3:3" x14ac:dyDescent="0.2">
      <c r="C111" s="77"/>
    </row>
    <row r="112" spans="3:3" x14ac:dyDescent="0.2">
      <c r="C112" s="77"/>
    </row>
    <row r="113" spans="3:3" x14ac:dyDescent="0.2">
      <c r="C113" s="77"/>
    </row>
  </sheetData>
  <mergeCells count="4">
    <mergeCell ref="M29:N29"/>
    <mergeCell ref="F1:I1"/>
    <mergeCell ref="F2:I2"/>
    <mergeCell ref="F3:I3"/>
  </mergeCells>
  <phoneticPr fontId="11" type="noConversion"/>
  <printOptions horizontalCentered="1"/>
  <pageMargins left="0.70866141732283472" right="0.70866141732283472" top="0.74803149606299213" bottom="0.74803149606299213" header="0.31496062992125984" footer="0.31496062992125984"/>
  <pageSetup paperSize="256" scale="8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"/>
  <sheetViews>
    <sheetView showGridLines="0" tabSelected="1" view="pageBreakPreview" zoomScale="57" zoomScaleNormal="100" zoomScaleSheetLayoutView="57" workbookViewId="0">
      <selection activeCell="K46" sqref="K46"/>
    </sheetView>
  </sheetViews>
  <sheetFormatPr baseColWidth="10" defaultRowHeight="12.75" x14ac:dyDescent="0.2"/>
  <cols>
    <col min="1" max="1" width="11.42578125" style="1"/>
    <col min="2" max="2" width="18.140625" style="1" customWidth="1"/>
    <col min="3" max="5" width="11.42578125" style="1"/>
    <col min="6" max="6" width="13" style="1" customWidth="1"/>
    <col min="7" max="7" width="11.42578125" style="2"/>
    <col min="8" max="9" width="11.42578125" style="1"/>
    <col min="10" max="10" width="2.5703125" style="1" customWidth="1"/>
    <col min="11" max="16384" width="11.42578125" style="1"/>
  </cols>
  <sheetData>
    <row r="1" spans="1:9" ht="18.75" customHeight="1" thickTop="1" x14ac:dyDescent="0.2">
      <c r="A1" s="16"/>
      <c r="B1" s="17"/>
      <c r="C1" s="18"/>
      <c r="D1" s="22"/>
      <c r="E1" s="29" t="s">
        <v>1</v>
      </c>
      <c r="F1" s="125" t="s">
        <v>77</v>
      </c>
      <c r="G1" s="125"/>
      <c r="H1" s="125"/>
      <c r="I1" s="126"/>
    </row>
    <row r="2" spans="1:9" ht="17.25" customHeight="1" x14ac:dyDescent="0.2">
      <c r="A2" s="19"/>
      <c r="B2" s="140"/>
      <c r="C2" s="140"/>
      <c r="D2" s="134"/>
      <c r="E2" s="11" t="s">
        <v>2</v>
      </c>
      <c r="F2" s="127" t="s">
        <v>31</v>
      </c>
      <c r="G2" s="127"/>
      <c r="H2" s="127"/>
      <c r="I2" s="128"/>
    </row>
    <row r="3" spans="1:9" ht="18" x14ac:dyDescent="0.2">
      <c r="A3" s="19"/>
      <c r="B3" s="141"/>
      <c r="C3" s="141"/>
      <c r="D3" s="137"/>
      <c r="E3" s="12"/>
      <c r="F3" s="129"/>
      <c r="G3" s="129"/>
      <c r="H3" s="129"/>
      <c r="I3" s="130"/>
    </row>
    <row r="4" spans="1:9" ht="42.75" customHeight="1" x14ac:dyDescent="0.2">
      <c r="A4" s="19"/>
      <c r="B4" s="20"/>
      <c r="C4" s="15"/>
      <c r="D4" s="23"/>
      <c r="E4" s="13" t="s">
        <v>3</v>
      </c>
      <c r="F4" s="106">
        <f>+'avaluo de cargas'!E4</f>
        <v>41710</v>
      </c>
      <c r="G4" s="14" t="s">
        <v>4</v>
      </c>
      <c r="H4" s="14" t="s">
        <v>5</v>
      </c>
      <c r="I4" s="21"/>
    </row>
    <row r="5" spans="1:9" x14ac:dyDescent="0.2">
      <c r="A5" s="78"/>
      <c r="B5" s="79"/>
      <c r="C5" s="79"/>
      <c r="D5" s="79"/>
      <c r="E5" s="79"/>
      <c r="F5" s="79"/>
      <c r="G5" s="80"/>
      <c r="H5" s="79"/>
      <c r="I5" s="81"/>
    </row>
    <row r="6" spans="1:9" x14ac:dyDescent="0.2">
      <c r="A6" s="82"/>
      <c r="B6" s="83"/>
      <c r="C6" s="83"/>
      <c r="D6" s="83"/>
      <c r="E6" s="83"/>
      <c r="F6" s="83"/>
      <c r="G6" s="84"/>
      <c r="H6" s="83"/>
      <c r="I6" s="85"/>
    </row>
    <row r="7" spans="1:9" x14ac:dyDescent="0.2">
      <c r="A7" s="86"/>
      <c r="B7" s="83"/>
      <c r="C7" s="83"/>
      <c r="D7" s="83"/>
      <c r="E7" s="83"/>
      <c r="F7" s="83"/>
      <c r="G7" s="84"/>
      <c r="H7" s="83"/>
      <c r="I7" s="85"/>
    </row>
    <row r="8" spans="1:9" x14ac:dyDescent="0.2">
      <c r="A8" s="82" t="s">
        <v>32</v>
      </c>
      <c r="B8" s="83"/>
      <c r="C8" s="83"/>
      <c r="D8" s="83"/>
      <c r="E8" s="83"/>
      <c r="F8" s="83"/>
      <c r="G8" s="84"/>
      <c r="H8" s="83"/>
      <c r="I8" s="85"/>
    </row>
    <row r="9" spans="1:9" x14ac:dyDescent="0.2">
      <c r="A9" s="86"/>
      <c r="B9" s="83"/>
      <c r="C9" s="83"/>
      <c r="D9" s="83"/>
      <c r="E9" s="83"/>
      <c r="F9" s="83"/>
      <c r="G9" s="84"/>
      <c r="H9" s="83"/>
      <c r="I9" s="85"/>
    </row>
    <row r="10" spans="1:9" x14ac:dyDescent="0.2">
      <c r="A10" s="86" t="s">
        <v>33</v>
      </c>
      <c r="B10" s="83"/>
      <c r="C10" s="83"/>
      <c r="D10" s="83"/>
      <c r="E10" s="83" t="s">
        <v>34</v>
      </c>
      <c r="F10" s="95" t="s">
        <v>85</v>
      </c>
      <c r="G10" s="84"/>
      <c r="H10" s="83"/>
      <c r="I10" s="85"/>
    </row>
    <row r="11" spans="1:9" x14ac:dyDescent="0.2">
      <c r="A11" s="86" t="s">
        <v>35</v>
      </c>
      <c r="B11" s="83"/>
      <c r="C11" s="83"/>
      <c r="D11" s="83" t="str">
        <f>+F10</f>
        <v>D</v>
      </c>
      <c r="E11" s="83" t="s">
        <v>34</v>
      </c>
      <c r="F11" s="83">
        <v>1</v>
      </c>
      <c r="G11" s="84"/>
      <c r="H11" s="83"/>
      <c r="I11" s="85"/>
    </row>
    <row r="12" spans="1:9" x14ac:dyDescent="0.2">
      <c r="A12" s="86" t="s">
        <v>36</v>
      </c>
      <c r="B12" s="83"/>
      <c r="C12" s="83"/>
      <c r="D12" s="83" t="s">
        <v>37</v>
      </c>
      <c r="E12" s="83" t="s">
        <v>34</v>
      </c>
      <c r="F12" s="83">
        <v>1</v>
      </c>
      <c r="G12" s="84"/>
      <c r="H12" s="83"/>
      <c r="I12" s="85"/>
    </row>
    <row r="13" spans="1:9" x14ac:dyDescent="0.2">
      <c r="A13" s="86" t="s">
        <v>38</v>
      </c>
      <c r="B13" s="83"/>
      <c r="C13" s="83"/>
      <c r="D13" s="83" t="s">
        <v>39</v>
      </c>
      <c r="E13" s="83" t="s">
        <v>34</v>
      </c>
      <c r="F13" s="83">
        <v>0.25</v>
      </c>
      <c r="G13" s="84"/>
      <c r="H13" s="83"/>
      <c r="I13" s="85"/>
    </row>
    <row r="14" spans="1:9" x14ac:dyDescent="0.2">
      <c r="A14" s="86" t="s">
        <v>40</v>
      </c>
      <c r="B14" s="83"/>
      <c r="C14" s="83"/>
      <c r="D14" s="83" t="s">
        <v>56</v>
      </c>
      <c r="E14" s="83" t="s">
        <v>34</v>
      </c>
      <c r="F14" s="83">
        <v>1.27</v>
      </c>
      <c r="G14" s="84"/>
      <c r="H14" s="83"/>
      <c r="I14" s="85"/>
    </row>
    <row r="15" spans="1:9" x14ac:dyDescent="0.2">
      <c r="A15" s="86" t="s">
        <v>41</v>
      </c>
      <c r="B15" s="83"/>
      <c r="C15" s="83"/>
      <c r="D15" s="83" t="s">
        <v>57</v>
      </c>
      <c r="E15" s="83" t="s">
        <v>34</v>
      </c>
      <c r="F15" s="83">
        <v>1.85</v>
      </c>
      <c r="G15" s="84"/>
      <c r="H15" s="83"/>
      <c r="I15" s="85"/>
    </row>
    <row r="16" spans="1:9" x14ac:dyDescent="0.2">
      <c r="A16" s="111" t="s">
        <v>90</v>
      </c>
      <c r="B16" s="83"/>
      <c r="C16" s="83"/>
      <c r="D16" s="83" t="s">
        <v>42</v>
      </c>
      <c r="E16" s="83" t="s">
        <v>34</v>
      </c>
      <c r="F16" s="83">
        <v>0.25</v>
      </c>
      <c r="G16" s="84"/>
      <c r="H16" s="83"/>
      <c r="I16" s="85"/>
    </row>
    <row r="17" spans="1:18" x14ac:dyDescent="0.2">
      <c r="A17" s="86" t="s">
        <v>43</v>
      </c>
      <c r="B17" s="83"/>
      <c r="C17" s="83"/>
      <c r="D17" s="83"/>
      <c r="E17" s="83" t="s">
        <v>34</v>
      </c>
      <c r="F17" s="87" t="s">
        <v>44</v>
      </c>
      <c r="G17" s="84"/>
      <c r="H17" s="83"/>
      <c r="I17" s="85"/>
    </row>
    <row r="18" spans="1:18" x14ac:dyDescent="0.2">
      <c r="A18" s="86" t="s">
        <v>45</v>
      </c>
      <c r="B18" s="83"/>
      <c r="C18" s="83"/>
      <c r="D18" s="83"/>
      <c r="E18" s="83" t="s">
        <v>34</v>
      </c>
      <c r="F18" s="95"/>
      <c r="G18" s="84"/>
      <c r="H18" s="83"/>
      <c r="I18" s="85"/>
    </row>
    <row r="19" spans="1:18" x14ac:dyDescent="0.2">
      <c r="A19" s="86" t="s">
        <v>46</v>
      </c>
      <c r="B19" s="83"/>
      <c r="C19" s="83"/>
      <c r="D19" s="83" t="s">
        <v>47</v>
      </c>
      <c r="E19" s="83" t="s">
        <v>34</v>
      </c>
      <c r="F19" s="83"/>
      <c r="G19" s="84"/>
      <c r="H19" s="83"/>
      <c r="I19" s="85"/>
    </row>
    <row r="20" spans="1:18" x14ac:dyDescent="0.2">
      <c r="A20" s="86" t="s">
        <v>48</v>
      </c>
      <c r="B20" s="83"/>
      <c r="C20" s="83"/>
      <c r="D20" s="83" t="s">
        <v>49</v>
      </c>
      <c r="E20" s="83" t="s">
        <v>34</v>
      </c>
      <c r="F20" s="98"/>
      <c r="G20" s="84"/>
      <c r="H20" s="83"/>
      <c r="I20" s="85"/>
    </row>
    <row r="21" spans="1:18" x14ac:dyDescent="0.2">
      <c r="A21" s="86"/>
      <c r="B21" s="83"/>
      <c r="C21" s="83"/>
      <c r="D21" s="83" t="s">
        <v>50</v>
      </c>
      <c r="E21" s="83" t="s">
        <v>34</v>
      </c>
      <c r="F21" s="83"/>
      <c r="G21" s="84"/>
      <c r="H21" s="83"/>
      <c r="I21" s="85"/>
    </row>
    <row r="22" spans="1:18" x14ac:dyDescent="0.2">
      <c r="A22" s="86" t="s">
        <v>51</v>
      </c>
      <c r="B22" s="83"/>
      <c r="C22" s="83"/>
      <c r="D22" s="83"/>
      <c r="E22" s="83" t="s">
        <v>34</v>
      </c>
      <c r="F22" s="83">
        <v>5</v>
      </c>
      <c r="G22" s="84" t="s">
        <v>52</v>
      </c>
      <c r="H22" s="83"/>
      <c r="I22" s="85"/>
    </row>
    <row r="23" spans="1:18" x14ac:dyDescent="0.2">
      <c r="A23" s="86" t="s">
        <v>53</v>
      </c>
      <c r="B23" s="83"/>
      <c r="C23" s="83"/>
      <c r="D23" s="83"/>
      <c r="E23" s="83" t="s">
        <v>34</v>
      </c>
      <c r="F23" s="83">
        <v>-2.5</v>
      </c>
      <c r="G23" s="84" t="s">
        <v>54</v>
      </c>
      <c r="H23" s="83"/>
      <c r="I23" s="85"/>
    </row>
    <row r="24" spans="1:18" x14ac:dyDescent="0.2">
      <c r="A24" s="86"/>
      <c r="B24" s="83"/>
      <c r="C24" s="83"/>
      <c r="D24" s="83"/>
      <c r="E24" s="83"/>
      <c r="F24" s="83"/>
      <c r="G24" s="84"/>
      <c r="H24" s="83"/>
      <c r="I24" s="85"/>
      <c r="R24"/>
    </row>
    <row r="25" spans="1:18" x14ac:dyDescent="0.2">
      <c r="A25" s="86"/>
      <c r="B25" s="83"/>
      <c r="C25" s="83"/>
      <c r="D25" s="83"/>
      <c r="E25" s="83"/>
      <c r="F25" s="83"/>
      <c r="G25" s="84"/>
      <c r="H25" s="83"/>
      <c r="I25" s="85"/>
    </row>
    <row r="26" spans="1:18" x14ac:dyDescent="0.2">
      <c r="A26" s="86"/>
      <c r="B26" s="83"/>
      <c r="C26" s="83"/>
      <c r="D26" s="83"/>
      <c r="E26" s="83"/>
      <c r="F26" s="83"/>
      <c r="G26" s="84"/>
      <c r="H26" s="83"/>
      <c r="I26" s="85"/>
    </row>
    <row r="27" spans="1:18" x14ac:dyDescent="0.2">
      <c r="A27" s="86"/>
      <c r="B27" s="83"/>
      <c r="C27" s="83"/>
      <c r="D27" s="83"/>
      <c r="E27" s="83"/>
      <c r="F27" s="83"/>
      <c r="G27" s="84"/>
      <c r="H27" s="83"/>
      <c r="I27" s="85"/>
    </row>
    <row r="28" spans="1:18" x14ac:dyDescent="0.2">
      <c r="A28" s="86"/>
      <c r="B28" s="83"/>
      <c r="C28" s="83"/>
      <c r="D28" s="83"/>
      <c r="E28" s="83"/>
      <c r="F28" s="83"/>
      <c r="G28" s="84"/>
      <c r="H28" s="83"/>
      <c r="I28" s="85"/>
    </row>
    <row r="29" spans="1:18" x14ac:dyDescent="0.2">
      <c r="A29" s="86"/>
      <c r="B29" s="83"/>
      <c r="C29" s="83"/>
      <c r="D29" s="83"/>
      <c r="E29" s="83"/>
      <c r="F29" s="83"/>
      <c r="G29" s="84"/>
      <c r="H29" s="83"/>
      <c r="I29" s="85"/>
    </row>
    <row r="30" spans="1:18" x14ac:dyDescent="0.2">
      <c r="A30" s="86"/>
      <c r="B30" s="83"/>
      <c r="C30" s="83"/>
      <c r="D30" s="83"/>
      <c r="E30" s="83"/>
      <c r="F30" s="83"/>
      <c r="G30" s="84"/>
      <c r="H30" s="83"/>
      <c r="I30" s="85"/>
    </row>
    <row r="31" spans="1:18" x14ac:dyDescent="0.2">
      <c r="A31" s="86"/>
      <c r="B31" s="83"/>
      <c r="C31" s="83"/>
      <c r="D31" s="83"/>
      <c r="E31" s="83"/>
      <c r="F31" s="83"/>
      <c r="G31" s="84"/>
      <c r="H31" s="83"/>
      <c r="I31" s="85"/>
    </row>
    <row r="32" spans="1:18" x14ac:dyDescent="0.2">
      <c r="A32" s="86"/>
      <c r="B32" s="83"/>
      <c r="C32" s="83"/>
      <c r="D32" s="83"/>
      <c r="E32" s="83"/>
      <c r="F32" s="83"/>
      <c r="G32" s="84"/>
      <c r="H32" s="83"/>
      <c r="I32" s="85"/>
    </row>
    <row r="33" spans="1:9" x14ac:dyDescent="0.2">
      <c r="A33" s="86"/>
      <c r="B33" s="83"/>
      <c r="C33" s="83"/>
      <c r="D33" s="83"/>
      <c r="E33" s="83"/>
      <c r="F33" s="83"/>
      <c r="G33" s="84"/>
      <c r="H33" s="83"/>
      <c r="I33" s="85"/>
    </row>
    <row r="34" spans="1:9" x14ac:dyDescent="0.2">
      <c r="A34" s="86"/>
      <c r="B34" s="83"/>
      <c r="C34" s="83"/>
      <c r="D34" s="83"/>
      <c r="E34" s="83"/>
      <c r="F34" s="83"/>
      <c r="G34" s="84"/>
      <c r="H34" s="83"/>
      <c r="I34" s="85"/>
    </row>
    <row r="35" spans="1:9" x14ac:dyDescent="0.2">
      <c r="A35" s="86"/>
      <c r="B35" s="83"/>
      <c r="C35" s="83"/>
      <c r="D35" s="83"/>
      <c r="E35" s="83"/>
      <c r="F35" s="83"/>
      <c r="G35" s="84"/>
      <c r="H35" s="83"/>
      <c r="I35" s="85"/>
    </row>
    <row r="36" spans="1:9" x14ac:dyDescent="0.2">
      <c r="A36" s="86"/>
      <c r="B36" s="83"/>
      <c r="C36" s="83"/>
      <c r="D36" s="83"/>
      <c r="E36" s="83"/>
      <c r="F36" s="83"/>
      <c r="G36" s="84"/>
      <c r="H36" s="83"/>
      <c r="I36" s="85"/>
    </row>
    <row r="37" spans="1:9" x14ac:dyDescent="0.2">
      <c r="A37" s="86"/>
      <c r="B37" s="83"/>
      <c r="C37" s="83"/>
      <c r="D37" s="83"/>
      <c r="E37" s="83"/>
      <c r="F37" s="83"/>
      <c r="G37" s="84"/>
      <c r="H37" s="83"/>
      <c r="I37" s="85"/>
    </row>
    <row r="38" spans="1:9" x14ac:dyDescent="0.2">
      <c r="A38" s="86"/>
      <c r="B38" s="83"/>
      <c r="C38" s="83"/>
      <c r="D38" s="83"/>
      <c r="E38" s="83"/>
      <c r="F38" s="83"/>
      <c r="G38" s="84"/>
      <c r="H38" s="83"/>
      <c r="I38" s="85"/>
    </row>
    <row r="39" spans="1:9" x14ac:dyDescent="0.2">
      <c r="A39" s="86"/>
      <c r="B39" s="83"/>
      <c r="C39" s="83"/>
      <c r="D39" s="83"/>
      <c r="E39" s="83"/>
      <c r="F39" s="83"/>
      <c r="G39" s="84"/>
      <c r="H39" s="83"/>
      <c r="I39" s="85"/>
    </row>
    <row r="40" spans="1:9" x14ac:dyDescent="0.2">
      <c r="A40" s="86"/>
      <c r="B40" s="83"/>
      <c r="C40" s="83"/>
      <c r="D40" s="83"/>
      <c r="E40" s="83"/>
      <c r="F40" s="83"/>
      <c r="G40" s="84"/>
      <c r="H40" s="83"/>
      <c r="I40" s="85"/>
    </row>
    <row r="41" spans="1:9" x14ac:dyDescent="0.2">
      <c r="A41" s="86"/>
      <c r="B41" s="83"/>
      <c r="C41" s="83"/>
      <c r="D41" s="83"/>
      <c r="E41" s="83"/>
      <c r="F41" s="83"/>
      <c r="G41" s="84"/>
      <c r="H41" s="83"/>
      <c r="I41" s="85"/>
    </row>
    <row r="42" spans="1:9" x14ac:dyDescent="0.2">
      <c r="A42" s="86"/>
      <c r="B42" s="83"/>
      <c r="C42" s="83"/>
      <c r="D42" s="83"/>
      <c r="E42" s="83"/>
      <c r="F42" s="83"/>
      <c r="G42" s="84"/>
      <c r="H42" s="83"/>
      <c r="I42" s="85"/>
    </row>
    <row r="43" spans="1:9" x14ac:dyDescent="0.2">
      <c r="A43" s="86"/>
      <c r="B43" s="83"/>
      <c r="C43" s="83"/>
      <c r="D43" s="83"/>
      <c r="E43" s="83"/>
      <c r="F43" s="83"/>
      <c r="G43" s="84"/>
      <c r="H43" s="83"/>
      <c r="I43" s="85"/>
    </row>
    <row r="44" spans="1:9" x14ac:dyDescent="0.2">
      <c r="A44" s="86"/>
      <c r="B44" s="83"/>
      <c r="C44" s="83"/>
      <c r="D44" s="83"/>
      <c r="E44" s="83"/>
      <c r="F44" s="83"/>
      <c r="G44" s="84"/>
      <c r="H44" s="83"/>
      <c r="I44" s="85"/>
    </row>
    <row r="45" spans="1:9" s="2" customFormat="1" x14ac:dyDescent="0.2">
      <c r="A45" s="88"/>
      <c r="B45" s="84"/>
      <c r="C45" s="84"/>
      <c r="D45" s="84"/>
      <c r="E45" s="84"/>
      <c r="F45" s="84"/>
      <c r="G45" s="84"/>
      <c r="H45" s="84"/>
      <c r="I45" s="89"/>
    </row>
    <row r="46" spans="1:9" ht="13.5" thickBot="1" x14ac:dyDescent="0.25">
      <c r="A46" s="90"/>
      <c r="B46" s="91"/>
      <c r="C46" s="91"/>
      <c r="D46" s="91"/>
      <c r="E46" s="91"/>
      <c r="F46" s="91"/>
      <c r="G46" s="92"/>
      <c r="H46" s="91"/>
      <c r="I46" s="93"/>
    </row>
    <row r="47" spans="1:9" ht="13.5" thickTop="1" x14ac:dyDescent="0.2"/>
    <row r="118" spans="3:3" x14ac:dyDescent="0.2">
      <c r="C118" s="2"/>
    </row>
    <row r="119" spans="3:3" x14ac:dyDescent="0.2">
      <c r="C119" s="2"/>
    </row>
    <row r="120" spans="3:3" x14ac:dyDescent="0.2">
      <c r="C120" s="2"/>
    </row>
  </sheetData>
  <mergeCells count="5">
    <mergeCell ref="F1:I1"/>
    <mergeCell ref="B2:D2"/>
    <mergeCell ref="F2:I2"/>
    <mergeCell ref="B3:D3"/>
    <mergeCell ref="F3:I3"/>
  </mergeCells>
  <phoneticPr fontId="11" type="noConversion"/>
  <printOptions horizontalCentered="1"/>
  <pageMargins left="0.70866141732283472" right="0.70866141732283472" top="0.74803149606299213" bottom="0.74803149606299213" header="0.31496062992125984" footer="0.31496062992125984"/>
  <pageSetup paperSize="256"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"/>
  <sheetViews>
    <sheetView workbookViewId="0">
      <selection activeCell="B29" sqref="B29"/>
    </sheetView>
  </sheetViews>
  <sheetFormatPr baseColWidth="10" defaultRowHeight="12.75" x14ac:dyDescent="0.2"/>
  <cols>
    <col min="1" max="1" width="22.5703125" customWidth="1"/>
    <col min="2" max="2" width="12.7109375" bestFit="1" customWidth="1"/>
    <col min="3" max="3" width="14.140625" bestFit="1" customWidth="1"/>
  </cols>
  <sheetData>
    <row r="2" spans="1:14" x14ac:dyDescent="0.2">
      <c r="A2" s="113" t="s">
        <v>91</v>
      </c>
      <c r="B2" s="113" t="s">
        <v>99</v>
      </c>
      <c r="C2" s="113" t="s">
        <v>92</v>
      </c>
      <c r="D2" s="113" t="s">
        <v>28</v>
      </c>
    </row>
    <row r="3" spans="1:14" x14ac:dyDescent="0.2">
      <c r="A3" s="113" t="s">
        <v>93</v>
      </c>
      <c r="B3">
        <v>800</v>
      </c>
    </row>
    <row r="4" spans="1:14" x14ac:dyDescent="0.2">
      <c r="A4" s="113" t="s">
        <v>96</v>
      </c>
      <c r="B4">
        <f>+(1.66*101.97)/0.01</f>
        <v>16927.019999999997</v>
      </c>
      <c r="L4">
        <v>1</v>
      </c>
      <c r="M4">
        <v>100</v>
      </c>
    </row>
    <row r="5" spans="1:14" x14ac:dyDescent="0.2">
      <c r="A5" s="113" t="s">
        <v>104</v>
      </c>
      <c r="B5">
        <f>+((0.02*2200)+18)/0.12</f>
        <v>516.66666666666674</v>
      </c>
    </row>
    <row r="6" spans="1:14" x14ac:dyDescent="0.2">
      <c r="A6" s="113" t="s">
        <v>94</v>
      </c>
      <c r="L6">
        <v>1</v>
      </c>
      <c r="M6">
        <v>10</v>
      </c>
    </row>
    <row r="7" spans="1:14" ht="31.5" customHeight="1" x14ac:dyDescent="0.2">
      <c r="A7" s="114" t="s">
        <v>95</v>
      </c>
    </row>
    <row r="8" spans="1:14" x14ac:dyDescent="0.2">
      <c r="A8" s="113" t="s">
        <v>97</v>
      </c>
    </row>
    <row r="11" spans="1:14" x14ac:dyDescent="0.2">
      <c r="F11">
        <v>1.66</v>
      </c>
      <c r="G11" s="112" t="s">
        <v>100</v>
      </c>
    </row>
    <row r="12" spans="1:14" x14ac:dyDescent="0.2">
      <c r="F12" s="115">
        <v>101.97</v>
      </c>
      <c r="G12" s="112" t="s">
        <v>101</v>
      </c>
    </row>
    <row r="13" spans="1:14" x14ac:dyDescent="0.2">
      <c r="F13">
        <f>+F11*F12</f>
        <v>169.27019999999999</v>
      </c>
      <c r="G13" s="112" t="s">
        <v>102</v>
      </c>
      <c r="L13">
        <v>2440</v>
      </c>
      <c r="M13">
        <v>1220</v>
      </c>
      <c r="N13" s="112" t="s">
        <v>107</v>
      </c>
    </row>
    <row r="14" spans="1:14" x14ac:dyDescent="0.2">
      <c r="F14">
        <f>+F13/(1/100)</f>
        <v>16927.019999999997</v>
      </c>
      <c r="G14" s="112" t="s">
        <v>103</v>
      </c>
      <c r="L14">
        <f>L13/$M$6</f>
        <v>244</v>
      </c>
      <c r="M14">
        <f>M13/$M$6</f>
        <v>122</v>
      </c>
      <c r="N14" s="112" t="s">
        <v>108</v>
      </c>
    </row>
    <row r="15" spans="1:14" x14ac:dyDescent="0.2">
      <c r="L15">
        <f>L14/$M$4</f>
        <v>2.44</v>
      </c>
      <c r="M15">
        <f>M14/$M$4</f>
        <v>1.22</v>
      </c>
      <c r="N15" s="112" t="s">
        <v>54</v>
      </c>
    </row>
    <row r="17" spans="11:14" x14ac:dyDescent="0.2">
      <c r="K17" s="112" t="s">
        <v>109</v>
      </c>
      <c r="L17">
        <f>L15*M15</f>
        <v>2.9767999999999999</v>
      </c>
      <c r="M17" s="112" t="s">
        <v>110</v>
      </c>
    </row>
    <row r="18" spans="11:14" x14ac:dyDescent="0.2">
      <c r="L18">
        <v>88.71</v>
      </c>
      <c r="M18" s="112" t="s">
        <v>111</v>
      </c>
      <c r="N18">
        <v>1</v>
      </c>
    </row>
    <row r="20" spans="11:14" x14ac:dyDescent="0.2">
      <c r="K20" s="112" t="s">
        <v>112</v>
      </c>
      <c r="L20">
        <f>L18/L17</f>
        <v>29.800456866433752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Hoja1</vt:lpstr>
      <vt:lpstr>avaluo de cargas</vt:lpstr>
      <vt:lpstr>pESOS</vt:lpstr>
      <vt:lpstr>Parametros Sismicos</vt:lpstr>
      <vt:lpstr>masa</vt:lpstr>
      <vt:lpstr>'avaluo de cargas'!Área_de_impresión</vt:lpstr>
      <vt:lpstr>'Parametros Sismicos'!Área_de_impresión</vt:lpstr>
      <vt:lpstr>pESOS!Área_de_impresión</vt:lpstr>
      <vt:lpstr>'avaluo de cargas'!Títulos_a_imprimir</vt:lpstr>
    </vt:vector>
  </TitlesOfParts>
  <Company>Ing. Civil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E. Peña S.</dc:creator>
  <cp:lastModifiedBy>Baveco</cp:lastModifiedBy>
  <cp:lastPrinted>2013-12-21T14:00:00Z</cp:lastPrinted>
  <dcterms:created xsi:type="dcterms:W3CDTF">2003-06-03T18:00:22Z</dcterms:created>
  <dcterms:modified xsi:type="dcterms:W3CDTF">2014-09-12T05:18:28Z</dcterms:modified>
</cp:coreProperties>
</file>