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a Salamanca\Desktop\Proyecto cami\Proyecto de grado\"/>
    </mc:Choice>
  </mc:AlternateContent>
  <bookViews>
    <workbookView xWindow="0" yWindow="0" windowWidth="21600" windowHeight="9735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" i="2" l="1"/>
  <c r="F44" i="2"/>
  <c r="F43" i="2"/>
  <c r="F42" i="2"/>
  <c r="E43" i="2"/>
  <c r="E44" i="2"/>
  <c r="E42" i="2"/>
  <c r="E5" i="1" l="1"/>
  <c r="E6" i="1" s="1"/>
  <c r="E7" i="1" s="1"/>
  <c r="K16" i="1" l="1"/>
  <c r="C33" i="2" l="1"/>
  <c r="I35" i="2"/>
  <c r="C29" i="2"/>
  <c r="C23" i="2"/>
  <c r="C22" i="2"/>
  <c r="C16" i="2"/>
  <c r="C17" i="2" s="1"/>
  <c r="C18" i="2" s="1"/>
  <c r="C19" i="2" s="1"/>
  <c r="C20" i="2" s="1"/>
  <c r="C21" i="2" s="1"/>
  <c r="C15" i="2"/>
  <c r="H34" i="2" l="1"/>
  <c r="I34" i="2" s="1"/>
  <c r="C34" i="2"/>
  <c r="H35" i="2" l="1"/>
  <c r="C7" i="2" l="1"/>
  <c r="C8" i="2" s="1"/>
  <c r="C9" i="2" s="1"/>
  <c r="C10" i="2" s="1"/>
  <c r="C11" i="2" s="1"/>
  <c r="C12" i="2" s="1"/>
  <c r="C13" i="2" s="1"/>
  <c r="C14" i="2" s="1"/>
  <c r="E8" i="1" l="1"/>
  <c r="E9" i="1" s="1"/>
  <c r="D10" i="1"/>
  <c r="F6" i="1" l="1"/>
  <c r="F5" i="1"/>
  <c r="G5" i="1" s="1"/>
  <c r="F8" i="1"/>
  <c r="F7" i="1"/>
  <c r="F9" i="1"/>
  <c r="G6" i="1" l="1"/>
  <c r="G7" i="1" s="1"/>
  <c r="G8" i="1"/>
  <c r="G9" i="1" s="1"/>
  <c r="F10" i="1"/>
</calcChain>
</file>

<file path=xl/sharedStrings.xml><?xml version="1.0" encoding="utf-8"?>
<sst xmlns="http://schemas.openxmlformats.org/spreadsheetml/2006/main" count="51" uniqueCount="42">
  <si>
    <t>Área total</t>
  </si>
  <si>
    <t>Cotas (m.s.n.m)</t>
  </si>
  <si>
    <t>Porcentaje de área comprendida entre cotas</t>
  </si>
  <si>
    <t>Porcentaje de área acumulada</t>
  </si>
  <si>
    <r>
      <t>Área comprendida entre cotas (m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</si>
  <si>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>∑ Áreas (m</t>
    </r>
    <r>
      <rPr>
        <vertAlign val="superscript"/>
        <sz val="12"/>
        <color theme="1"/>
        <rFont val="Calibri"/>
        <family val="2"/>
      </rPr>
      <t>2</t>
    </r>
    <r>
      <rPr>
        <sz val="12"/>
        <color theme="1"/>
        <rFont val="Calibri"/>
        <family val="2"/>
      </rPr>
      <t>)</t>
    </r>
  </si>
  <si>
    <t>Perfil del cause</t>
  </si>
  <si>
    <t>Longitud (m)</t>
  </si>
  <si>
    <t>Longitud acumulada (m)</t>
  </si>
  <si>
    <t>Pendiente media</t>
  </si>
  <si>
    <t>Orden</t>
  </si>
  <si>
    <r>
      <t>R</t>
    </r>
    <r>
      <rPr>
        <vertAlign val="subscript"/>
        <sz val="11"/>
        <color theme="1"/>
        <rFont val="Calibri"/>
        <family val="2"/>
        <scheme val="minor"/>
      </rPr>
      <t>b</t>
    </r>
  </si>
  <si>
    <t>Relación de bifurcación</t>
  </si>
  <si>
    <t>Cantidad</t>
  </si>
  <si>
    <t>Relación de longitudes</t>
  </si>
  <si>
    <r>
      <t>R</t>
    </r>
    <r>
      <rPr>
        <vertAlign val="subscript"/>
        <sz val="11"/>
        <color theme="1"/>
        <rFont val="Calibri"/>
        <family val="2"/>
        <scheme val="minor"/>
      </rPr>
      <t>L</t>
    </r>
  </si>
  <si>
    <t>Área de drenaje</t>
  </si>
  <si>
    <t>Longitud del cauce principal</t>
  </si>
  <si>
    <t>5,7 Km</t>
  </si>
  <si>
    <r>
      <t>7020781,76655 m</t>
    </r>
    <r>
      <rPr>
        <vertAlign val="superscript"/>
        <sz val="12"/>
        <color rgb="FF000000"/>
        <rFont val="Calibri"/>
        <family val="2"/>
        <scheme val="minor"/>
      </rPr>
      <t>2</t>
    </r>
  </si>
  <si>
    <r>
      <t>7,0 Km</t>
    </r>
    <r>
      <rPr>
        <vertAlign val="superscript"/>
        <sz val="12"/>
        <color rgb="FF000000"/>
        <rFont val="Calibri"/>
        <family val="2"/>
        <scheme val="minor"/>
      </rPr>
      <t>2</t>
    </r>
  </si>
  <si>
    <t>5,73099 m</t>
  </si>
  <si>
    <t>Coeficiende de compacidad</t>
  </si>
  <si>
    <t>Kc</t>
  </si>
  <si>
    <t>Perimetro de la cuenca (Km)</t>
  </si>
  <si>
    <t>Clase de forma</t>
  </si>
  <si>
    <t>Índice de compacidad</t>
  </si>
  <si>
    <t>Forma de la cuenca</t>
  </si>
  <si>
    <t>Clase I</t>
  </si>
  <si>
    <t>Clase II</t>
  </si>
  <si>
    <t>Clase III</t>
  </si>
  <si>
    <t>1.0 a 1.25</t>
  </si>
  <si>
    <t>1.26 a 1.50</t>
  </si>
  <si>
    <t>1.50 ó más de 2</t>
  </si>
  <si>
    <t>Casi redonda a oval - redonda</t>
  </si>
  <si>
    <t>Oval - Redonda a oval oblonga</t>
  </si>
  <si>
    <t>Oval - obonga a rectangular - oblonga</t>
  </si>
  <si>
    <t>Perfil</t>
  </si>
  <si>
    <t>Causes</t>
  </si>
  <si>
    <t>Principal</t>
  </si>
  <si>
    <t>Densidad de drenaje</t>
  </si>
  <si>
    <t>Longitud (Km)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</si>
</sst>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1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 style="thin">
        <color theme="0"/>
      </right>
      <top style="medium">
        <color theme="1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theme="0"/>
      </bottom>
      <diagonal/>
    </border>
    <border>
      <left/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indexed="64"/>
      </left>
      <right/>
      <top style="medium">
        <color theme="1"/>
      </top>
      <bottom style="thin">
        <color theme="0"/>
      </bottom>
      <diagonal/>
    </border>
    <border>
      <left style="thin">
        <color theme="0"/>
      </left>
      <right/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1"/>
      </bottom>
      <diagonal/>
    </border>
    <border>
      <left style="thin">
        <color theme="0"/>
      </left>
      <right style="thin">
        <color indexed="64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theme="0"/>
      </right>
      <top/>
      <bottom style="medium">
        <color theme="1"/>
      </bottom>
      <diagonal/>
    </border>
    <border>
      <left style="thin">
        <color theme="0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theme="0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21" xfId="0" applyBorder="1"/>
    <xf numFmtId="0" fontId="0" fillId="0" borderId="14" xfId="0" applyBorder="1"/>
    <xf numFmtId="0" fontId="0" fillId="0" borderId="13" xfId="0" applyBorder="1"/>
    <xf numFmtId="0" fontId="0" fillId="0" borderId="8" xfId="0" applyBorder="1"/>
    <xf numFmtId="0" fontId="0" fillId="0" borderId="15" xfId="0" applyBorder="1"/>
    <xf numFmtId="0" fontId="0" fillId="0" borderId="23" xfId="0" applyBorder="1"/>
    <xf numFmtId="0" fontId="0" fillId="0" borderId="4" xfId="0" applyBorder="1"/>
    <xf numFmtId="0" fontId="0" fillId="0" borderId="7" xfId="0" applyBorder="1"/>
    <xf numFmtId="2" fontId="0" fillId="0" borderId="20" xfId="0" applyNumberFormat="1" applyBorder="1" applyAlignment="1">
      <alignment horizontal="center"/>
    </xf>
    <xf numFmtId="9" fontId="0" fillId="0" borderId="0" xfId="1" applyFont="1" applyBorder="1" applyAlignment="1">
      <alignment horizontal="center" vertical="center" wrapText="1"/>
    </xf>
    <xf numFmtId="2" fontId="0" fillId="0" borderId="18" xfId="0" applyNumberFormat="1" applyBorder="1" applyAlignment="1">
      <alignment horizontal="center"/>
    </xf>
    <xf numFmtId="0" fontId="0" fillId="0" borderId="24" xfId="0" applyBorder="1"/>
    <xf numFmtId="0" fontId="0" fillId="0" borderId="19" xfId="0" applyBorder="1"/>
    <xf numFmtId="0" fontId="0" fillId="0" borderId="17" xfId="0" applyBorder="1"/>
    <xf numFmtId="0" fontId="2" fillId="0" borderId="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19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2" fontId="2" fillId="0" borderId="15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17" xfId="0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/>
    <xf numFmtId="0" fontId="0" fillId="0" borderId="1" xfId="0" applyBorder="1"/>
    <xf numFmtId="0" fontId="0" fillId="0" borderId="9" xfId="0" applyBorder="1" applyAlignment="1">
      <alignment horizontal="center"/>
    </xf>
    <xf numFmtId="12" fontId="0" fillId="0" borderId="11" xfId="0" applyNumberFormat="1" applyBorder="1" applyAlignment="1">
      <alignment horizontal="center"/>
    </xf>
    <xf numFmtId="12" fontId="0" fillId="0" borderId="6" xfId="0" applyNumberForma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6" xfId="0" applyBorder="1"/>
    <xf numFmtId="0" fontId="0" fillId="0" borderId="26" xfId="0" applyBorder="1"/>
    <xf numFmtId="0" fontId="0" fillId="0" borderId="10" xfId="0" applyBorder="1"/>
    <xf numFmtId="0" fontId="0" fillId="0" borderId="28" xfId="0" applyBorder="1"/>
    <xf numFmtId="164" fontId="0" fillId="0" borderId="6" xfId="0" applyNumberFormat="1" applyBorder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0" applyNumberFormat="1" applyAlignment="1">
      <alignment horizontal="center"/>
    </xf>
    <xf numFmtId="12" fontId="0" fillId="0" borderId="23" xfId="0" applyNumberFormat="1" applyBorder="1" applyAlignment="1">
      <alignment horizontal="center"/>
    </xf>
    <xf numFmtId="12" fontId="0" fillId="0" borderId="22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12" fontId="0" fillId="0" borderId="7" xfId="0" applyNumberFormat="1" applyBorder="1" applyAlignment="1">
      <alignment horizontal="center"/>
    </xf>
    <xf numFmtId="0" fontId="0" fillId="0" borderId="29" xfId="0" applyBorder="1"/>
    <xf numFmtId="0" fontId="7" fillId="0" borderId="31" xfId="0" applyFon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164" fontId="0" fillId="0" borderId="11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0" fontId="0" fillId="0" borderId="32" xfId="0" applyBorder="1"/>
    <xf numFmtId="0" fontId="0" fillId="0" borderId="39" xfId="0" applyBorder="1"/>
    <xf numFmtId="0" fontId="0" fillId="0" borderId="40" xfId="0" applyBorder="1"/>
    <xf numFmtId="0" fontId="0" fillId="0" borderId="20" xfId="0" applyBorder="1"/>
    <xf numFmtId="0" fontId="0" fillId="0" borderId="56" xfId="0" applyBorder="1"/>
    <xf numFmtId="0" fontId="0" fillId="0" borderId="43" xfId="0" applyBorder="1"/>
    <xf numFmtId="0" fontId="0" fillId="0" borderId="18" xfId="0" applyBorder="1"/>
    <xf numFmtId="0" fontId="0" fillId="0" borderId="57" xfId="0" applyBorder="1"/>
    <xf numFmtId="0" fontId="9" fillId="0" borderId="4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0" fontId="9" fillId="0" borderId="47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9" fillId="0" borderId="55" xfId="0" applyFont="1" applyBorder="1" applyAlignment="1">
      <alignment horizontal="center"/>
    </xf>
    <xf numFmtId="0" fontId="9" fillId="0" borderId="33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1"/>
          <c:tx>
            <c:v>Frecuancia de altitudes</c:v>
          </c:tx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chemeClr val="accent1"/>
              </a:solidFill>
            </a:ln>
            <a:effectLst/>
          </c:spPr>
          <c:invertIfNegative val="0"/>
          <c:val>
            <c:numRef>
              <c:f>Hoja1!$F$5:$F$9</c:f>
              <c:numCache>
                <c:formatCode>0.00</c:formatCode>
                <c:ptCount val="5"/>
                <c:pt idx="0">
                  <c:v>4.5157230515202311E-2</c:v>
                </c:pt>
                <c:pt idx="1">
                  <c:v>0.1420046820544178</c:v>
                </c:pt>
                <c:pt idx="2">
                  <c:v>0.38344923395769404</c:v>
                </c:pt>
                <c:pt idx="3">
                  <c:v>0.27595833888464416</c:v>
                </c:pt>
                <c:pt idx="4">
                  <c:v>0.15343051458804177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4B-43CA-836F-644A07BB1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295001264"/>
        <c:axId val="1295000720"/>
      </c:barChart>
      <c:scatterChart>
        <c:scatterStyle val="lineMarker"/>
        <c:varyColors val="0"/>
        <c:ser>
          <c:idx val="0"/>
          <c:order val="0"/>
          <c:tx>
            <c:v>Curva hipsometrica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Hoja1!$G$4:$G$9</c:f>
              <c:numCache>
                <c:formatCode>0.00</c:formatCode>
                <c:ptCount val="6"/>
                <c:pt idx="0" formatCode="0%">
                  <c:v>1</c:v>
                </c:pt>
                <c:pt idx="1">
                  <c:v>0.95484276948479774</c:v>
                </c:pt>
                <c:pt idx="2">
                  <c:v>0.81283808743038</c:v>
                </c:pt>
                <c:pt idx="3">
                  <c:v>0.42938885347268596</c:v>
                </c:pt>
                <c:pt idx="4">
                  <c:v>0.1534305145880418</c:v>
                </c:pt>
                <c:pt idx="5">
                  <c:v>0</c:v>
                </c:pt>
              </c:numCache>
            </c:numRef>
          </c:xVal>
          <c:yVal>
            <c:numRef>
              <c:f>Hoja1!$H$4:$H$9</c:f>
              <c:numCache>
                <c:formatCode>General</c:formatCode>
                <c:ptCount val="6"/>
                <c:pt idx="0">
                  <c:v>1000</c:v>
                </c:pt>
                <c:pt idx="1">
                  <c:v>1200</c:v>
                </c:pt>
                <c:pt idx="2">
                  <c:v>1400</c:v>
                </c:pt>
                <c:pt idx="3">
                  <c:v>1600</c:v>
                </c:pt>
                <c:pt idx="4">
                  <c:v>1800</c:v>
                </c:pt>
                <c:pt idx="5">
                  <c:v>1900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E4B-43CA-836F-644A07BB1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4999632"/>
        <c:axId val="1295000176"/>
      </c:scatterChart>
      <c:valAx>
        <c:axId val="1294999632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5000176"/>
        <c:crosses val="autoZero"/>
        <c:crossBetween val="midCat"/>
      </c:valAx>
      <c:valAx>
        <c:axId val="1295000176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4999632"/>
        <c:crosses val="autoZero"/>
        <c:crossBetween val="midCat"/>
      </c:valAx>
      <c:valAx>
        <c:axId val="1295000720"/>
        <c:scaling>
          <c:orientation val="minMax"/>
        </c:scaling>
        <c:delete val="0"/>
        <c:axPos val="t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5001264"/>
        <c:crosses val="max"/>
        <c:crossBetween val="between"/>
      </c:valAx>
      <c:catAx>
        <c:axId val="1295001264"/>
        <c:scaling>
          <c:orientation val="minMax"/>
        </c:scaling>
        <c:delete val="1"/>
        <c:axPos val="l"/>
        <c:majorTickMark val="out"/>
        <c:minorTickMark val="none"/>
        <c:tickLblPos val="nextTo"/>
        <c:crossAx val="1295000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Perfil del cause principal</a:t>
            </a:r>
          </a:p>
        </c:rich>
      </c:tx>
      <c:layout>
        <c:manualLayout>
          <c:xMode val="edge"/>
          <c:yMode val="edge"/>
          <c:x val="0.34724402482691713"/>
          <c:y val="5.58327893453814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6532260086812758"/>
          <c:y val="0.16358127370539441"/>
          <c:w val="0.78341626291864941"/>
          <c:h val="0.50798033183455604"/>
        </c:manualLayout>
      </c:layout>
      <c:scatterChart>
        <c:scatterStyle val="lineMarker"/>
        <c:varyColors val="0"/>
        <c:ser>
          <c:idx val="0"/>
          <c:order val="0"/>
          <c:tx>
            <c:strRef>
              <c:f>Hoja2!$D$5</c:f>
              <c:strCache>
                <c:ptCount val="1"/>
                <c:pt idx="0">
                  <c:v>Perfil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2.0715347843876929E-2"/>
                  <c:y val="-0.2560438404738346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</c:trendlineLbl>
          </c:trendline>
          <c:xVal>
            <c:numRef>
              <c:f>Hoja2!$C$7:$C$23</c:f>
              <c:numCache>
                <c:formatCode>General</c:formatCode>
                <c:ptCount val="17"/>
                <c:pt idx="0">
                  <c:v>149.77000000000001</c:v>
                </c:pt>
                <c:pt idx="1">
                  <c:v>518.97</c:v>
                </c:pt>
                <c:pt idx="2">
                  <c:v>762.51</c:v>
                </c:pt>
                <c:pt idx="3">
                  <c:v>950.55</c:v>
                </c:pt>
                <c:pt idx="4">
                  <c:v>1128.4299999999998</c:v>
                </c:pt>
                <c:pt idx="5">
                  <c:v>1328.31</c:v>
                </c:pt>
                <c:pt idx="6">
                  <c:v>1680.3799999999999</c:v>
                </c:pt>
                <c:pt idx="7">
                  <c:v>2238.42</c:v>
                </c:pt>
                <c:pt idx="8">
                  <c:v>2789.65</c:v>
                </c:pt>
                <c:pt idx="9">
                  <c:v>3215.9300000000003</c:v>
                </c:pt>
                <c:pt idx="10">
                  <c:v>3487.78</c:v>
                </c:pt>
                <c:pt idx="11">
                  <c:v>3623.1200000000003</c:v>
                </c:pt>
                <c:pt idx="12">
                  <c:v>3725.9200000000005</c:v>
                </c:pt>
                <c:pt idx="13">
                  <c:v>4159.6600000000008</c:v>
                </c:pt>
                <c:pt idx="14">
                  <c:v>4770.1600000000008</c:v>
                </c:pt>
                <c:pt idx="15">
                  <c:v>5223.9100000000008</c:v>
                </c:pt>
                <c:pt idx="16">
                  <c:v>5890.3700000000008</c:v>
                </c:pt>
              </c:numCache>
            </c:numRef>
          </c:xVal>
          <c:yVal>
            <c:numRef>
              <c:f>Hoja2!$D$7:$D$23</c:f>
              <c:numCache>
                <c:formatCode>General</c:formatCode>
                <c:ptCount val="17"/>
                <c:pt idx="0">
                  <c:v>1900</c:v>
                </c:pt>
                <c:pt idx="1">
                  <c:v>1850</c:v>
                </c:pt>
                <c:pt idx="2">
                  <c:v>1800</c:v>
                </c:pt>
                <c:pt idx="3">
                  <c:v>1750</c:v>
                </c:pt>
                <c:pt idx="4">
                  <c:v>1700</c:v>
                </c:pt>
                <c:pt idx="5">
                  <c:v>1650</c:v>
                </c:pt>
                <c:pt idx="6">
                  <c:v>1600</c:v>
                </c:pt>
                <c:pt idx="7">
                  <c:v>1550</c:v>
                </c:pt>
                <c:pt idx="8">
                  <c:v>1500</c:v>
                </c:pt>
                <c:pt idx="9">
                  <c:v>1450</c:v>
                </c:pt>
                <c:pt idx="10">
                  <c:v>1400</c:v>
                </c:pt>
                <c:pt idx="11">
                  <c:v>1350</c:v>
                </c:pt>
                <c:pt idx="12">
                  <c:v>1300</c:v>
                </c:pt>
                <c:pt idx="13">
                  <c:v>1250</c:v>
                </c:pt>
                <c:pt idx="14">
                  <c:v>1200</c:v>
                </c:pt>
                <c:pt idx="15">
                  <c:v>1150</c:v>
                </c:pt>
                <c:pt idx="16">
                  <c:v>1100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9A-4517-AD99-E678C8784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4373888"/>
        <c:axId val="1485966176"/>
      </c:scatterChart>
      <c:valAx>
        <c:axId val="1294373888"/>
        <c:scaling>
          <c:orientation val="minMax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Longitud (m)</a:t>
                </a:r>
              </a:p>
            </c:rich>
          </c:tx>
          <c:layout>
            <c:manualLayout>
              <c:xMode val="edge"/>
              <c:yMode val="edge"/>
              <c:x val="0.42484275512072617"/>
              <c:y val="0.783833859410648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85966176"/>
        <c:crosses val="autoZero"/>
        <c:crossBetween val="midCat"/>
      </c:valAx>
      <c:valAx>
        <c:axId val="1485966176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Cota (m.s.n.m)</a:t>
                </a:r>
              </a:p>
            </c:rich>
          </c:tx>
          <c:layout>
            <c:manualLayout>
              <c:xMode val="edge"/>
              <c:yMode val="edge"/>
              <c:x val="2.1262458471760799E-2"/>
              <c:y val="0.253034233323768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943738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304799</xdr:colOff>
      <xdr:row>11</xdr:row>
      <xdr:rowOff>166687</xdr:rowOff>
    </xdr:from>
    <xdr:to>
      <xdr:col>7</xdr:col>
      <xdr:colOff>485774</xdr:colOff>
      <xdr:row>29</xdr:row>
      <xdr:rowOff>161925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253999</xdr:colOff>
      <xdr:row>5</xdr:row>
      <xdr:rowOff>58736</xdr:rowOff>
    </xdr:from>
    <xdr:to>
      <xdr:col>11</xdr:col>
      <xdr:colOff>1365250</xdr:colOff>
      <xdr:row>19</xdr:row>
      <xdr:rowOff>79375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5"/>
  <sheetViews>
    <sheetView tabSelected="1" topLeftCell="B7" zoomScale="70" zoomScaleNormal="70" workbookViewId="0">
      <selection activeCell="I34" sqref="I34"/>
    </sheetView>
  </sheetViews>
  <sheetFormatPr baseColWidth="10" defaultRowHeight="15" x14ac:dyDescent="0.25"/>
  <cols>
    <col min="3" max="3" width="12.140625" customWidth="1"/>
    <col min="4" max="4" width="18.5703125" customWidth="1"/>
    <col min="5" max="5" width="17.5703125" customWidth="1"/>
    <col min="6" max="6" width="18.5703125" customWidth="1"/>
    <col min="7" max="7" width="17" customWidth="1"/>
    <col min="8" max="8" width="11.42578125" customWidth="1"/>
    <col min="11" max="11" width="16.42578125" customWidth="1"/>
    <col min="13" max="13" width="9.5703125" customWidth="1"/>
    <col min="15" max="15" width="29" customWidth="1"/>
  </cols>
  <sheetData>
    <row r="1" spans="2:13" ht="15.75" thickBot="1" x14ac:dyDescent="0.3">
      <c r="C1" s="11"/>
      <c r="D1" s="12"/>
      <c r="E1" s="12"/>
      <c r="F1" s="12"/>
      <c r="G1" s="12"/>
    </row>
    <row r="2" spans="2:13" ht="22.5" customHeight="1" thickBot="1" x14ac:dyDescent="0.3">
      <c r="B2" s="4"/>
      <c r="C2" s="100" t="s">
        <v>1</v>
      </c>
      <c r="D2" s="110" t="s">
        <v>4</v>
      </c>
      <c r="E2" s="102" t="s">
        <v>5</v>
      </c>
      <c r="F2" s="108" t="s">
        <v>2</v>
      </c>
      <c r="G2" s="104" t="s">
        <v>3</v>
      </c>
      <c r="H2" s="106" t="s">
        <v>1</v>
      </c>
      <c r="I2" s="3"/>
      <c r="K2" s="11"/>
      <c r="L2" s="12"/>
    </row>
    <row r="3" spans="2:13" ht="24" customHeight="1" thickBot="1" x14ac:dyDescent="0.3">
      <c r="B3" s="9"/>
      <c r="C3" s="101"/>
      <c r="D3" s="111"/>
      <c r="E3" s="103"/>
      <c r="F3" s="109"/>
      <c r="G3" s="105"/>
      <c r="H3" s="107"/>
      <c r="I3" s="3"/>
      <c r="J3" s="44"/>
      <c r="K3" s="94" t="s">
        <v>16</v>
      </c>
      <c r="L3" s="95"/>
      <c r="M3" s="13"/>
    </row>
    <row r="4" spans="2:13" ht="20.25" customHeight="1" thickBot="1" x14ac:dyDescent="0.3">
      <c r="B4" s="8"/>
      <c r="C4" s="22"/>
      <c r="D4" s="23"/>
      <c r="E4" s="24"/>
      <c r="F4" s="25"/>
      <c r="G4" s="17">
        <v>1</v>
      </c>
      <c r="H4" s="6">
        <v>1000</v>
      </c>
      <c r="K4" s="56" t="s">
        <v>19</v>
      </c>
      <c r="L4" s="56" t="s">
        <v>20</v>
      </c>
      <c r="M4" s="4"/>
    </row>
    <row r="5" spans="2:13" ht="19.5" customHeight="1" thickBot="1" x14ac:dyDescent="0.3">
      <c r="B5" s="8"/>
      <c r="C5" s="26">
        <v>1900</v>
      </c>
      <c r="D5" s="27">
        <v>317141.08</v>
      </c>
      <c r="E5" s="28">
        <f>D5</f>
        <v>317141.08</v>
      </c>
      <c r="F5" s="27">
        <f>(D5*100%)/$D$10</f>
        <v>4.5157230515202311E-2</v>
      </c>
      <c r="G5" s="16">
        <f>G4-F5</f>
        <v>0.95484276948479774</v>
      </c>
      <c r="H5" s="5">
        <v>1200</v>
      </c>
      <c r="J5" s="20"/>
      <c r="K5" s="15"/>
      <c r="L5" s="15"/>
      <c r="M5" s="55"/>
    </row>
    <row r="6" spans="2:13" ht="16.5" thickBot="1" x14ac:dyDescent="0.3">
      <c r="B6" s="8"/>
      <c r="C6" s="29">
        <v>1800</v>
      </c>
      <c r="D6" s="27">
        <v>997304.7</v>
      </c>
      <c r="E6" s="27">
        <f>E5+D6</f>
        <v>1314445.78</v>
      </c>
      <c r="F6" s="27">
        <f t="shared" ref="F6:F9" si="0">(D6*100%)/$D$10</f>
        <v>0.1420046820544178</v>
      </c>
      <c r="G6" s="16">
        <f t="shared" ref="G6:G9" si="1">G5-F6</f>
        <v>0.81283808743038</v>
      </c>
      <c r="H6" s="2">
        <v>1400</v>
      </c>
      <c r="I6" s="8"/>
      <c r="K6" s="94" t="s">
        <v>24</v>
      </c>
      <c r="L6" s="95"/>
    </row>
    <row r="7" spans="2:13" ht="16.5" thickBot="1" x14ac:dyDescent="0.3">
      <c r="B7" s="8"/>
      <c r="C7" s="26">
        <v>1600</v>
      </c>
      <c r="D7" s="30">
        <v>2692979.68</v>
      </c>
      <c r="E7" s="27">
        <f>E6+D7</f>
        <v>4007425.46</v>
      </c>
      <c r="F7" s="27">
        <f t="shared" si="0"/>
        <v>0.38344923395769404</v>
      </c>
      <c r="G7" s="16">
        <f>G6-F7</f>
        <v>0.42938885347268596</v>
      </c>
      <c r="H7" s="5">
        <v>1600</v>
      </c>
      <c r="I7" s="8"/>
      <c r="J7" s="1"/>
      <c r="K7" s="96">
        <v>10.952999999999999</v>
      </c>
      <c r="L7" s="97"/>
    </row>
    <row r="8" spans="2:13" ht="16.5" thickBot="1" x14ac:dyDescent="0.3">
      <c r="B8" s="8"/>
      <c r="C8" s="29">
        <v>1400</v>
      </c>
      <c r="D8" s="30">
        <v>1938066.72</v>
      </c>
      <c r="E8" s="27">
        <f t="shared" ref="E8:E9" si="2">E7+D8</f>
        <v>5945492.1799999997</v>
      </c>
      <c r="F8" s="27">
        <f t="shared" si="0"/>
        <v>0.27595833888464416</v>
      </c>
      <c r="G8" s="16">
        <f t="shared" si="1"/>
        <v>0.1534305145880418</v>
      </c>
      <c r="H8" s="2">
        <v>1800</v>
      </c>
      <c r="I8" s="8"/>
      <c r="K8" s="11"/>
      <c r="L8" s="12"/>
    </row>
    <row r="9" spans="2:13" ht="16.5" thickBot="1" x14ac:dyDescent="0.3">
      <c r="B9" s="4"/>
      <c r="C9" s="31">
        <v>1200</v>
      </c>
      <c r="D9" s="32">
        <v>1077548.79</v>
      </c>
      <c r="E9" s="33">
        <f t="shared" si="2"/>
        <v>7023040.9699999997</v>
      </c>
      <c r="F9" s="34">
        <f t="shared" si="0"/>
        <v>0.15343051458804177</v>
      </c>
      <c r="G9" s="18">
        <f t="shared" si="1"/>
        <v>0</v>
      </c>
      <c r="H9" s="7">
        <v>1900</v>
      </c>
      <c r="I9" s="4"/>
      <c r="J9" s="44"/>
      <c r="K9" s="94" t="s">
        <v>17</v>
      </c>
      <c r="L9" s="95"/>
      <c r="M9" s="13"/>
    </row>
    <row r="10" spans="2:13" ht="16.5" thickBot="1" x14ac:dyDescent="0.3">
      <c r="B10" s="4"/>
      <c r="C10" s="31" t="s">
        <v>0</v>
      </c>
      <c r="D10" s="32">
        <f>SUM(D5,D6,D7,D8,D9)</f>
        <v>7023040.9699999997</v>
      </c>
      <c r="E10" s="35"/>
      <c r="F10" s="32">
        <f>SUM(F5:F9)</f>
        <v>1</v>
      </c>
      <c r="G10" s="19"/>
      <c r="H10" s="14"/>
      <c r="K10" s="56" t="s">
        <v>21</v>
      </c>
      <c r="L10" s="56" t="s">
        <v>18</v>
      </c>
      <c r="M10" s="4"/>
    </row>
    <row r="11" spans="2:13" x14ac:dyDescent="0.25">
      <c r="B11" s="10"/>
      <c r="D11" s="15"/>
      <c r="E11" s="15"/>
      <c r="F11" s="21"/>
      <c r="G11" s="21"/>
      <c r="H11" s="13"/>
      <c r="I11" s="20"/>
      <c r="J11" s="20"/>
      <c r="K11" s="15"/>
      <c r="L11" s="15"/>
      <c r="M11" s="55"/>
    </row>
    <row r="15" spans="2:13" x14ac:dyDescent="0.25">
      <c r="K15" s="93" t="s">
        <v>22</v>
      </c>
      <c r="L15" s="93"/>
    </row>
    <row r="16" spans="2:13" x14ac:dyDescent="0.25">
      <c r="K16" s="58">
        <f>0.282*(K7/((7)^(1/2)))</f>
        <v>1.1674362541493584</v>
      </c>
      <c r="L16" t="s">
        <v>23</v>
      </c>
    </row>
    <row r="17" spans="9:16" x14ac:dyDescent="0.25">
      <c r="I17" s="13"/>
      <c r="J17" s="65"/>
      <c r="L17" s="10"/>
      <c r="M17" s="47"/>
      <c r="N17" s="10"/>
      <c r="P17" s="47"/>
    </row>
    <row r="18" spans="9:16" ht="15.75" thickBot="1" x14ac:dyDescent="0.3">
      <c r="I18" s="47"/>
      <c r="J18" s="44"/>
      <c r="K18" s="68"/>
      <c r="L18" s="62"/>
      <c r="M18" s="67"/>
      <c r="N18" s="67"/>
      <c r="O18" s="69"/>
      <c r="P18" s="47"/>
    </row>
    <row r="19" spans="9:16" x14ac:dyDescent="0.25">
      <c r="J19" s="10"/>
      <c r="K19" s="98" t="s">
        <v>25</v>
      </c>
      <c r="L19" s="82" t="s">
        <v>26</v>
      </c>
      <c r="M19" s="83"/>
      <c r="N19" s="86" t="s">
        <v>27</v>
      </c>
      <c r="O19" s="87"/>
      <c r="P19" s="14"/>
    </row>
    <row r="20" spans="9:16" ht="15.75" thickBot="1" x14ac:dyDescent="0.3">
      <c r="J20" s="9"/>
      <c r="K20" s="99"/>
      <c r="L20" s="84"/>
      <c r="M20" s="85"/>
      <c r="N20" s="88"/>
      <c r="O20" s="89"/>
      <c r="P20" s="14"/>
    </row>
    <row r="21" spans="9:16" ht="15.75" x14ac:dyDescent="0.25">
      <c r="J21" s="8"/>
      <c r="K21" s="70" t="s">
        <v>28</v>
      </c>
      <c r="L21" s="78" t="s">
        <v>31</v>
      </c>
      <c r="M21" s="90"/>
      <c r="N21" s="78" t="s">
        <v>34</v>
      </c>
      <c r="O21" s="79"/>
    </row>
    <row r="22" spans="9:16" ht="15.75" x14ac:dyDescent="0.25">
      <c r="J22" s="4"/>
      <c r="K22" s="71" t="s">
        <v>29</v>
      </c>
      <c r="L22" s="91" t="s">
        <v>32</v>
      </c>
      <c r="M22" s="92"/>
      <c r="N22" s="80" t="s">
        <v>35</v>
      </c>
      <c r="O22" s="81"/>
      <c r="P22" s="13"/>
    </row>
    <row r="23" spans="9:16" ht="16.5" thickBot="1" x14ac:dyDescent="0.3">
      <c r="J23" s="4"/>
      <c r="K23" s="72" t="s">
        <v>30</v>
      </c>
      <c r="L23" s="76" t="s">
        <v>33</v>
      </c>
      <c r="M23" s="77"/>
      <c r="N23" s="76" t="s">
        <v>36</v>
      </c>
      <c r="O23" s="77"/>
      <c r="P23" s="13"/>
    </row>
    <row r="24" spans="9:16" x14ac:dyDescent="0.25">
      <c r="J24" s="44"/>
      <c r="K24" s="64"/>
      <c r="L24" s="63"/>
      <c r="M24" s="66"/>
      <c r="N24" s="66"/>
      <c r="O24" s="63"/>
      <c r="P24" s="14"/>
    </row>
    <row r="25" spans="9:16" x14ac:dyDescent="0.25">
      <c r="J25" s="20"/>
      <c r="K25" s="8"/>
      <c r="M25" s="8"/>
      <c r="N25" s="65"/>
      <c r="O25" s="65"/>
      <c r="P25" s="20"/>
    </row>
  </sheetData>
  <mergeCells count="20">
    <mergeCell ref="K15:L15"/>
    <mergeCell ref="K6:L6"/>
    <mergeCell ref="K7:L7"/>
    <mergeCell ref="K19:K20"/>
    <mergeCell ref="C2:C3"/>
    <mergeCell ref="E2:E3"/>
    <mergeCell ref="G2:G3"/>
    <mergeCell ref="K3:L3"/>
    <mergeCell ref="K9:L9"/>
    <mergeCell ref="H2:H3"/>
    <mergeCell ref="F2:F3"/>
    <mergeCell ref="D2:D3"/>
    <mergeCell ref="L23:M23"/>
    <mergeCell ref="N23:O23"/>
    <mergeCell ref="N21:O21"/>
    <mergeCell ref="N22:O22"/>
    <mergeCell ref="L19:M20"/>
    <mergeCell ref="N19:O20"/>
    <mergeCell ref="L21:M21"/>
    <mergeCell ref="L22:M22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45"/>
  <sheetViews>
    <sheetView zoomScale="60" zoomScaleNormal="60" workbookViewId="0">
      <selection activeCell="F43" sqref="F43:G43"/>
    </sheetView>
  </sheetViews>
  <sheetFormatPr baseColWidth="10" defaultRowHeight="15" x14ac:dyDescent="0.25"/>
  <cols>
    <col min="2" max="2" width="16.7109375" customWidth="1"/>
    <col min="3" max="3" width="14.7109375" customWidth="1"/>
    <col min="4" max="4" width="14" bestFit="1" customWidth="1"/>
    <col min="5" max="5" width="18" customWidth="1"/>
    <col min="7" max="7" width="8.85546875" customWidth="1"/>
    <col min="8" max="8" width="12.28515625" customWidth="1"/>
    <col min="9" max="9" width="11.85546875" customWidth="1"/>
    <col min="12" max="12" width="22.42578125" customWidth="1"/>
    <col min="13" max="13" width="22.140625" customWidth="1"/>
  </cols>
  <sheetData>
    <row r="4" spans="2:9" x14ac:dyDescent="0.25">
      <c r="B4" s="93" t="s">
        <v>6</v>
      </c>
      <c r="C4" s="93"/>
      <c r="D4" s="93"/>
    </row>
    <row r="5" spans="2:9" x14ac:dyDescent="0.25">
      <c r="B5" s="116" t="s">
        <v>7</v>
      </c>
      <c r="C5" s="115" t="s">
        <v>8</v>
      </c>
      <c r="D5" s="116" t="s">
        <v>37</v>
      </c>
    </row>
    <row r="6" spans="2:9" x14ac:dyDescent="0.25">
      <c r="B6" s="116"/>
      <c r="C6" s="115"/>
      <c r="D6" s="116"/>
    </row>
    <row r="7" spans="2:9" x14ac:dyDescent="0.25">
      <c r="B7" s="36">
        <v>149.77000000000001</v>
      </c>
      <c r="C7" s="36">
        <f>B7</f>
        <v>149.77000000000001</v>
      </c>
      <c r="D7" s="36">
        <v>1900</v>
      </c>
    </row>
    <row r="8" spans="2:9" x14ac:dyDescent="0.25">
      <c r="B8" s="36">
        <v>369.2</v>
      </c>
      <c r="C8" s="36">
        <f t="shared" ref="C8:C14" si="0">C7+B8</f>
        <v>518.97</v>
      </c>
      <c r="D8" s="36">
        <v>1850</v>
      </c>
    </row>
    <row r="9" spans="2:9" x14ac:dyDescent="0.25">
      <c r="B9" s="36">
        <v>243.54</v>
      </c>
      <c r="C9" s="36">
        <f t="shared" si="0"/>
        <v>762.51</v>
      </c>
      <c r="D9" s="36">
        <v>1800</v>
      </c>
      <c r="G9" s="36"/>
      <c r="I9" s="36"/>
    </row>
    <row r="10" spans="2:9" x14ac:dyDescent="0.25">
      <c r="B10" s="36">
        <v>188.04</v>
      </c>
      <c r="C10" s="36">
        <f t="shared" si="0"/>
        <v>950.55</v>
      </c>
      <c r="D10" s="57">
        <v>1750</v>
      </c>
      <c r="G10" s="36"/>
      <c r="I10" s="36"/>
    </row>
    <row r="11" spans="2:9" x14ac:dyDescent="0.25">
      <c r="B11" s="36">
        <v>177.88</v>
      </c>
      <c r="C11" s="36">
        <f t="shared" si="0"/>
        <v>1128.4299999999998</v>
      </c>
      <c r="D11" s="57">
        <v>1700</v>
      </c>
      <c r="I11" s="36"/>
    </row>
    <row r="12" spans="2:9" x14ac:dyDescent="0.25">
      <c r="B12" s="36">
        <v>199.88</v>
      </c>
      <c r="C12" s="36">
        <f t="shared" si="0"/>
        <v>1328.31</v>
      </c>
      <c r="D12" s="57">
        <v>1650</v>
      </c>
      <c r="I12" s="36"/>
    </row>
    <row r="13" spans="2:9" x14ac:dyDescent="0.25">
      <c r="B13" s="36">
        <v>352.07</v>
      </c>
      <c r="C13" s="36">
        <f t="shared" si="0"/>
        <v>1680.3799999999999</v>
      </c>
      <c r="D13" s="57">
        <v>1600</v>
      </c>
      <c r="I13" s="36"/>
    </row>
    <row r="14" spans="2:9" x14ac:dyDescent="0.25">
      <c r="B14" s="36">
        <v>558.04</v>
      </c>
      <c r="C14" s="36">
        <f t="shared" si="0"/>
        <v>2238.42</v>
      </c>
      <c r="D14" s="57">
        <v>1550</v>
      </c>
      <c r="I14" s="36"/>
    </row>
    <row r="15" spans="2:9" x14ac:dyDescent="0.25">
      <c r="B15" s="36">
        <v>551.23</v>
      </c>
      <c r="C15" s="36">
        <f>C14+B15</f>
        <v>2789.65</v>
      </c>
      <c r="D15" s="57">
        <v>1500</v>
      </c>
      <c r="I15" s="36"/>
    </row>
    <row r="16" spans="2:9" x14ac:dyDescent="0.25">
      <c r="B16" s="57">
        <v>426.28</v>
      </c>
      <c r="C16" s="57">
        <f t="shared" ref="C16:C21" si="1">C15+B16</f>
        <v>3215.9300000000003</v>
      </c>
      <c r="D16" s="57">
        <v>1450</v>
      </c>
      <c r="I16" s="36"/>
    </row>
    <row r="17" spans="1:13" x14ac:dyDescent="0.25">
      <c r="B17" s="57">
        <v>271.85000000000002</v>
      </c>
      <c r="C17" s="57">
        <f t="shared" si="1"/>
        <v>3487.78</v>
      </c>
      <c r="D17" s="57">
        <v>1400</v>
      </c>
      <c r="I17" s="36"/>
    </row>
    <row r="18" spans="1:13" x14ac:dyDescent="0.25">
      <c r="B18" s="57">
        <v>135.34</v>
      </c>
      <c r="C18" s="57">
        <f t="shared" si="1"/>
        <v>3623.1200000000003</v>
      </c>
      <c r="D18" s="57">
        <v>1350</v>
      </c>
      <c r="I18" s="36"/>
    </row>
    <row r="19" spans="1:13" x14ac:dyDescent="0.25">
      <c r="B19" s="57">
        <v>102.8</v>
      </c>
      <c r="C19" s="57">
        <f t="shared" si="1"/>
        <v>3725.9200000000005</v>
      </c>
      <c r="D19" s="57">
        <v>1300</v>
      </c>
    </row>
    <row r="20" spans="1:13" x14ac:dyDescent="0.25">
      <c r="B20" s="57">
        <v>433.74</v>
      </c>
      <c r="C20" s="57">
        <f t="shared" si="1"/>
        <v>4159.6600000000008</v>
      </c>
      <c r="D20" s="57">
        <v>1250</v>
      </c>
      <c r="L20" s="58">
        <v>327.87599999999998</v>
      </c>
    </row>
    <row r="21" spans="1:13" x14ac:dyDescent="0.25">
      <c r="B21" s="57">
        <v>610.5</v>
      </c>
      <c r="C21" s="57">
        <f t="shared" si="1"/>
        <v>4770.1600000000008</v>
      </c>
      <c r="D21" s="57">
        <v>1200</v>
      </c>
      <c r="L21" s="50">
        <v>11848.422366000001</v>
      </c>
    </row>
    <row r="22" spans="1:13" x14ac:dyDescent="0.25">
      <c r="B22" s="57">
        <v>453.75</v>
      </c>
      <c r="C22" s="57">
        <f>C21+B22</f>
        <v>5223.9100000000008</v>
      </c>
      <c r="D22" s="57">
        <v>1150</v>
      </c>
    </row>
    <row r="23" spans="1:13" x14ac:dyDescent="0.25">
      <c r="B23" s="57">
        <v>666.46</v>
      </c>
      <c r="C23" s="57">
        <f>C22+B23</f>
        <v>5890.3700000000008</v>
      </c>
      <c r="D23" s="57">
        <v>1100</v>
      </c>
    </row>
    <row r="24" spans="1:13" x14ac:dyDescent="0.25">
      <c r="D24" s="57"/>
    </row>
    <row r="25" spans="1:13" x14ac:dyDescent="0.25">
      <c r="D25" s="57"/>
    </row>
    <row r="29" spans="1:13" x14ac:dyDescent="0.25">
      <c r="B29" t="s">
        <v>9</v>
      </c>
      <c r="C29" s="38">
        <f>(D7-D23)/C23</f>
        <v>0.13581489787568521</v>
      </c>
    </row>
    <row r="30" spans="1:13" ht="15.75" thickBot="1" x14ac:dyDescent="0.3">
      <c r="A30" s="46"/>
      <c r="B30" s="39"/>
      <c r="C30" s="11"/>
    </row>
    <row r="31" spans="1:13" ht="16.5" thickBot="1" x14ac:dyDescent="0.3">
      <c r="A31" s="44"/>
      <c r="B31" s="112" t="s">
        <v>12</v>
      </c>
      <c r="C31" s="113"/>
      <c r="F31" s="9"/>
      <c r="I31" s="36"/>
      <c r="J31" s="47"/>
      <c r="L31" s="94" t="s">
        <v>16</v>
      </c>
      <c r="M31" s="95"/>
    </row>
    <row r="32" spans="1:13" ht="18.75" thickBot="1" x14ac:dyDescent="0.3">
      <c r="A32" s="45"/>
      <c r="B32" s="40" t="s">
        <v>10</v>
      </c>
      <c r="C32" s="43" t="s">
        <v>11</v>
      </c>
      <c r="E32" s="44"/>
      <c r="F32" s="114" t="s">
        <v>14</v>
      </c>
      <c r="G32" s="112"/>
      <c r="H32" s="112"/>
      <c r="I32" s="113"/>
      <c r="J32" s="3"/>
      <c r="L32" s="73" t="s">
        <v>19</v>
      </c>
      <c r="M32" s="73" t="s">
        <v>20</v>
      </c>
    </row>
    <row r="33" spans="1:10" ht="18.75" thickBot="1" x14ac:dyDescent="0.4">
      <c r="A33" s="44"/>
      <c r="B33" s="42">
        <v>0.5</v>
      </c>
      <c r="C33" s="48">
        <f>G34/G35</f>
        <v>6</v>
      </c>
      <c r="E33" s="45"/>
      <c r="F33" s="37" t="s">
        <v>10</v>
      </c>
      <c r="G33" s="49" t="s">
        <v>13</v>
      </c>
      <c r="H33" s="37" t="s">
        <v>7</v>
      </c>
      <c r="I33" s="53" t="s">
        <v>15</v>
      </c>
      <c r="J33" s="3"/>
    </row>
    <row r="34" spans="1:10" ht="15.75" thickBot="1" x14ac:dyDescent="0.3">
      <c r="A34" s="44"/>
      <c r="B34" s="41">
        <v>0.66666666666666663</v>
      </c>
      <c r="C34" s="59">
        <f>G35/G36</f>
        <v>5</v>
      </c>
      <c r="E34" s="8"/>
      <c r="F34" s="52">
        <v>0.5</v>
      </c>
      <c r="G34" s="37">
        <v>30</v>
      </c>
      <c r="H34" s="50">
        <f>L21-L20</f>
        <v>11520.546366</v>
      </c>
      <c r="I34" s="60">
        <f>H34/H35</f>
        <v>1.6709384298345871</v>
      </c>
      <c r="J34" s="14"/>
    </row>
    <row r="35" spans="1:10" ht="15.75" thickBot="1" x14ac:dyDescent="0.3">
      <c r="B35" s="21"/>
      <c r="C35" s="21"/>
      <c r="E35" s="8"/>
      <c r="F35" s="51">
        <v>0.66666666666666663</v>
      </c>
      <c r="G35" s="37">
        <v>5</v>
      </c>
      <c r="H35" s="50">
        <f>1821.100944+855.994592+808.200122+1070.511706+2338.849052</f>
        <v>6894.6564159999998</v>
      </c>
      <c r="I35" s="61">
        <f>H35/H36</f>
        <v>1.8694397624484647</v>
      </c>
      <c r="J35" s="14"/>
    </row>
    <row r="36" spans="1:10" x14ac:dyDescent="0.25">
      <c r="E36" s="8"/>
      <c r="F36" s="54"/>
      <c r="G36" s="37">
        <v>1</v>
      </c>
      <c r="H36" s="50">
        <v>3688.0869630000002</v>
      </c>
      <c r="I36" s="21"/>
      <c r="J36" s="13"/>
    </row>
    <row r="40" spans="1:10" x14ac:dyDescent="0.25">
      <c r="B40" s="93" t="s">
        <v>38</v>
      </c>
      <c r="C40" s="93"/>
      <c r="D40" s="93"/>
      <c r="E40" s="93"/>
      <c r="F40" s="93"/>
      <c r="G40" s="93"/>
    </row>
    <row r="41" spans="1:10" x14ac:dyDescent="0.25">
      <c r="B41" s="74" t="s">
        <v>10</v>
      </c>
      <c r="C41" t="s">
        <v>13</v>
      </c>
      <c r="D41" t="s">
        <v>7</v>
      </c>
      <c r="E41" t="s">
        <v>41</v>
      </c>
      <c r="F41" s="93" t="s">
        <v>40</v>
      </c>
      <c r="G41" s="93"/>
    </row>
    <row r="42" spans="1:10" x14ac:dyDescent="0.25">
      <c r="B42" s="74">
        <v>1</v>
      </c>
      <c r="C42">
        <v>32</v>
      </c>
      <c r="D42">
        <v>16143.095650151814</v>
      </c>
      <c r="E42" s="75">
        <f>D42/1000</f>
        <v>16.143095650151814</v>
      </c>
      <c r="F42" s="93">
        <f>E42/7</f>
        <v>2.3061565214502591</v>
      </c>
      <c r="G42" s="93"/>
    </row>
    <row r="43" spans="1:10" x14ac:dyDescent="0.25">
      <c r="B43" s="74">
        <v>2</v>
      </c>
      <c r="C43">
        <v>8</v>
      </c>
      <c r="D43">
        <v>4943.2986689155996</v>
      </c>
      <c r="E43" s="75">
        <f t="shared" ref="E43:E44" si="2">D43/1000</f>
        <v>4.9432986689155998</v>
      </c>
      <c r="F43" s="93">
        <f t="shared" ref="F43" si="3">E43/7</f>
        <v>0.70618552413079994</v>
      </c>
      <c r="G43" s="93"/>
    </row>
    <row r="44" spans="1:10" x14ac:dyDescent="0.25">
      <c r="B44" s="74">
        <v>3</v>
      </c>
      <c r="C44">
        <v>1</v>
      </c>
      <c r="D44">
        <v>453.47866800000003</v>
      </c>
      <c r="E44" s="75">
        <f t="shared" si="2"/>
        <v>0.45347866800000003</v>
      </c>
      <c r="F44" s="93">
        <f>E44/7</f>
        <v>6.4782666857142859E-2</v>
      </c>
      <c r="G44" s="93"/>
    </row>
    <row r="45" spans="1:10" x14ac:dyDescent="0.25">
      <c r="B45" s="74" t="s">
        <v>39</v>
      </c>
      <c r="E45">
        <v>5.7</v>
      </c>
      <c r="F45" s="93">
        <f>E45/7</f>
        <v>0.81428571428571428</v>
      </c>
      <c r="G45" s="93"/>
    </row>
  </sheetData>
  <mergeCells count="13">
    <mergeCell ref="B4:D4"/>
    <mergeCell ref="C5:C6"/>
    <mergeCell ref="B5:B6"/>
    <mergeCell ref="D5:D6"/>
    <mergeCell ref="F45:G45"/>
    <mergeCell ref="L31:M31"/>
    <mergeCell ref="B40:G40"/>
    <mergeCell ref="F42:G42"/>
    <mergeCell ref="F43:G43"/>
    <mergeCell ref="F44:G44"/>
    <mergeCell ref="F41:G41"/>
    <mergeCell ref="B31:C31"/>
    <mergeCell ref="F32:I32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</dc:creator>
  <cp:lastModifiedBy>Alejandra Salamanca</cp:lastModifiedBy>
  <dcterms:created xsi:type="dcterms:W3CDTF">2019-02-14T18:27:47Z</dcterms:created>
  <dcterms:modified xsi:type="dcterms:W3CDTF">2019-08-09T18:48:08Z</dcterms:modified>
</cp:coreProperties>
</file>