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c4ba5c9a0091e/Escritorio/ANEXOS/"/>
    </mc:Choice>
  </mc:AlternateContent>
  <xr:revisionPtr revIDLastSave="2" documentId="8_{EC4B0939-9E8F-4817-9DB4-686CB886702D}" xr6:coauthVersionLast="47" xr6:coauthVersionMax="47" xr10:uidLastSave="{39F9117F-1E89-4795-BCE0-15EC6492B5F1}"/>
  <bookViews>
    <workbookView xWindow="-120" yWindow="-120" windowWidth="20730" windowHeight="11160" xr2:uid="{81E778AE-FB7B-44EC-B67E-5A98215D37EA}"/>
  </bookViews>
  <sheets>
    <sheet name="PAJ Modulos (2)" sheetId="3" r:id="rId1"/>
    <sheet name="VIVIENDA MODULAR 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3" l="1"/>
  <c r="L33" i="3" l="1"/>
  <c r="K33" i="3"/>
  <c r="H33" i="3"/>
  <c r="G33" i="3"/>
  <c r="D33" i="3"/>
  <c r="C33" i="3"/>
  <c r="B33" i="3"/>
  <c r="J33" i="3" s="1"/>
  <c r="L32" i="3"/>
  <c r="K32" i="3"/>
  <c r="B32" i="3"/>
  <c r="J32" i="3" s="1"/>
  <c r="N31" i="3"/>
  <c r="L31" i="3"/>
  <c r="X31" i="3" s="1"/>
  <c r="K31" i="3"/>
  <c r="J31" i="3"/>
  <c r="I31" i="3"/>
  <c r="E31" i="3"/>
  <c r="B31" i="3"/>
  <c r="H31" i="3" s="1"/>
  <c r="N30" i="3"/>
  <c r="L30" i="3"/>
  <c r="X30" i="3" s="1"/>
  <c r="K30" i="3"/>
  <c r="J30" i="3"/>
  <c r="I30" i="3"/>
  <c r="H30" i="3"/>
  <c r="E30" i="3"/>
  <c r="D30" i="3"/>
  <c r="B30" i="3"/>
  <c r="G30" i="3" s="1"/>
  <c r="L29" i="3"/>
  <c r="K29" i="3"/>
  <c r="J29" i="3"/>
  <c r="I29" i="3"/>
  <c r="H29" i="3"/>
  <c r="G29" i="3"/>
  <c r="D29" i="3"/>
  <c r="C29" i="3"/>
  <c r="B29" i="3"/>
  <c r="F29" i="3" s="1"/>
  <c r="R29" i="3" s="1"/>
  <c r="L28" i="3"/>
  <c r="K28" i="3"/>
  <c r="J28" i="3"/>
  <c r="I28" i="3"/>
  <c r="H28" i="3"/>
  <c r="G28" i="3"/>
  <c r="B28" i="3"/>
  <c r="F28" i="3" s="1"/>
  <c r="N27" i="3"/>
  <c r="L27" i="3"/>
  <c r="X27" i="3" s="1"/>
  <c r="K27" i="3"/>
  <c r="J27" i="3"/>
  <c r="I27" i="3"/>
  <c r="H27" i="3"/>
  <c r="G27" i="3"/>
  <c r="F27" i="3"/>
  <c r="E27" i="3"/>
  <c r="D27" i="3"/>
  <c r="C27" i="3"/>
  <c r="N26" i="3"/>
  <c r="L26" i="3"/>
  <c r="K26" i="3"/>
  <c r="J26" i="3"/>
  <c r="I26" i="3"/>
  <c r="H26" i="3"/>
  <c r="G26" i="3"/>
  <c r="F26" i="3"/>
  <c r="E26" i="3"/>
  <c r="N25" i="3"/>
  <c r="L25" i="3"/>
  <c r="K25" i="3"/>
  <c r="J25" i="3"/>
  <c r="I25" i="3"/>
  <c r="H25" i="3"/>
  <c r="G25" i="3"/>
  <c r="F25" i="3"/>
  <c r="E25" i="3"/>
  <c r="D25" i="3"/>
  <c r="C25" i="3"/>
  <c r="N24" i="3"/>
  <c r="L24" i="3"/>
  <c r="K24" i="3"/>
  <c r="J24" i="3"/>
  <c r="I24" i="3"/>
  <c r="H24" i="3"/>
  <c r="G24" i="3"/>
  <c r="F24" i="3"/>
  <c r="E24" i="3"/>
  <c r="C26" i="3" s="1"/>
  <c r="D24" i="3"/>
  <c r="X23" i="3"/>
  <c r="T23" i="3"/>
  <c r="R23" i="3"/>
  <c r="P23" i="3"/>
  <c r="N23" i="3"/>
  <c r="L23" i="3"/>
  <c r="L34" i="3" s="1"/>
  <c r="K23" i="3"/>
  <c r="W23" i="3" s="1"/>
  <c r="I23" i="3"/>
  <c r="I34" i="3" s="1"/>
  <c r="H23" i="3"/>
  <c r="H34" i="3" s="1"/>
  <c r="G23" i="3"/>
  <c r="S23" i="3" s="1"/>
  <c r="F23" i="3"/>
  <c r="F34" i="3" s="1"/>
  <c r="E23" i="3"/>
  <c r="D23" i="3"/>
  <c r="C23" i="3"/>
  <c r="O23" i="3" s="1"/>
  <c r="K19" i="3"/>
  <c r="C16" i="3"/>
  <c r="B16" i="3"/>
  <c r="H15" i="3"/>
  <c r="H14" i="3"/>
  <c r="H13" i="3"/>
  <c r="H12" i="3"/>
  <c r="H11" i="3"/>
  <c r="H10" i="3"/>
  <c r="H9" i="3"/>
  <c r="H8" i="3"/>
  <c r="H7" i="3"/>
  <c r="H6" i="3"/>
  <c r="H5" i="3"/>
  <c r="C34" i="2"/>
  <c r="B34" i="2"/>
  <c r="C33" i="2"/>
  <c r="B33" i="2"/>
  <c r="B32" i="2"/>
  <c r="C26" i="2"/>
  <c r="B26" i="2"/>
  <c r="C25" i="2"/>
  <c r="B25" i="2"/>
  <c r="B24" i="2"/>
  <c r="C18" i="2"/>
  <c r="C17" i="2"/>
  <c r="G12" i="2"/>
  <c r="F12" i="2"/>
  <c r="E12" i="2"/>
  <c r="D12" i="2"/>
  <c r="B16" i="2" s="1"/>
  <c r="C12" i="2"/>
  <c r="B17" i="2" s="1"/>
  <c r="O6" i="2"/>
  <c r="N6" i="2"/>
  <c r="M6" i="2"/>
  <c r="L6" i="2"/>
  <c r="K6" i="2"/>
  <c r="T33" i="3" l="1"/>
  <c r="T29" i="3"/>
  <c r="T26" i="3"/>
  <c r="T24" i="3"/>
  <c r="T25" i="3"/>
  <c r="T28" i="3"/>
  <c r="T27" i="3"/>
  <c r="U31" i="3"/>
  <c r="R27" i="3"/>
  <c r="R25" i="3"/>
  <c r="R24" i="3"/>
  <c r="U24" i="3"/>
  <c r="U26" i="3"/>
  <c r="R28" i="3"/>
  <c r="W33" i="3"/>
  <c r="W29" i="3"/>
  <c r="W30" i="3"/>
  <c r="U30" i="3"/>
  <c r="U29" i="3"/>
  <c r="U25" i="3"/>
  <c r="U27" i="3"/>
  <c r="U28" i="3"/>
  <c r="T30" i="3"/>
  <c r="X33" i="3"/>
  <c r="X29" i="3"/>
  <c r="X26" i="3"/>
  <c r="X24" i="3"/>
  <c r="X25" i="3"/>
  <c r="X32" i="3"/>
  <c r="X28" i="3"/>
  <c r="R26" i="3"/>
  <c r="T31" i="3"/>
  <c r="Q23" i="3"/>
  <c r="U23" i="3"/>
  <c r="D26" i="3"/>
  <c r="C28" i="3"/>
  <c r="F31" i="3"/>
  <c r="R31" i="3" s="1"/>
  <c r="C32" i="3"/>
  <c r="G32" i="3"/>
  <c r="D28" i="3"/>
  <c r="E29" i="3"/>
  <c r="N29" i="3"/>
  <c r="F30" i="3"/>
  <c r="R30" i="3" s="1"/>
  <c r="C31" i="3"/>
  <c r="G31" i="3"/>
  <c r="D32" i="3"/>
  <c r="H32" i="3"/>
  <c r="T32" i="3" s="1"/>
  <c r="E33" i="3"/>
  <c r="I33" i="3"/>
  <c r="U33" i="3" s="1"/>
  <c r="N33" i="3"/>
  <c r="G34" i="3"/>
  <c r="K34" i="3"/>
  <c r="W24" i="3" s="1"/>
  <c r="J23" i="3"/>
  <c r="E28" i="3"/>
  <c r="N28" i="3"/>
  <c r="C30" i="3"/>
  <c r="D31" i="3"/>
  <c r="E32" i="3"/>
  <c r="I32" i="3"/>
  <c r="U32" i="3" s="1"/>
  <c r="N32" i="3"/>
  <c r="F33" i="3"/>
  <c r="R33" i="3" s="1"/>
  <c r="F32" i="3"/>
  <c r="R32" i="3" s="1"/>
  <c r="B18" i="2"/>
  <c r="S28" i="3" l="1"/>
  <c r="S27" i="3"/>
  <c r="S25" i="3"/>
  <c r="S29" i="3"/>
  <c r="S26" i="3"/>
  <c r="P31" i="3"/>
  <c r="J34" i="3"/>
  <c r="V23" i="3"/>
  <c r="S33" i="3"/>
  <c r="S24" i="3"/>
  <c r="C34" i="3"/>
  <c r="O28" i="3" s="1"/>
  <c r="S32" i="3"/>
  <c r="W32" i="3"/>
  <c r="W28" i="3"/>
  <c r="W31" i="3"/>
  <c r="W27" i="3"/>
  <c r="W25" i="3"/>
  <c r="S31" i="3"/>
  <c r="D34" i="3"/>
  <c r="S30" i="3"/>
  <c r="E34" i="3"/>
  <c r="Q33" i="3" s="1"/>
  <c r="W26" i="3"/>
  <c r="V31" i="3" l="1"/>
  <c r="V27" i="3"/>
  <c r="V25" i="3"/>
  <c r="V24" i="3"/>
  <c r="V30" i="3"/>
  <c r="V29" i="3"/>
  <c r="V32" i="3"/>
  <c r="V33" i="3"/>
  <c r="V28" i="3"/>
  <c r="V26" i="3"/>
  <c r="O31" i="3"/>
  <c r="P33" i="3"/>
  <c r="P29" i="3"/>
  <c r="P24" i="3"/>
  <c r="P25" i="3"/>
  <c r="P27" i="3"/>
  <c r="P30" i="3"/>
  <c r="O30" i="3"/>
  <c r="Z30" i="3" s="1"/>
  <c r="I12" i="3" s="1"/>
  <c r="P32" i="3"/>
  <c r="P26" i="3"/>
  <c r="Q30" i="3"/>
  <c r="Q26" i="3"/>
  <c r="Q31" i="3"/>
  <c r="Q25" i="3"/>
  <c r="Q27" i="3"/>
  <c r="Q24" i="3"/>
  <c r="O24" i="3"/>
  <c r="Z24" i="3" s="1"/>
  <c r="O27" i="3"/>
  <c r="O29" i="3"/>
  <c r="O25" i="3"/>
  <c r="O26" i="3"/>
  <c r="Z26" i="3" s="1"/>
  <c r="I8" i="3" s="1"/>
  <c r="O33" i="3"/>
  <c r="Z33" i="3" s="1"/>
  <c r="I15" i="3" s="1"/>
  <c r="Q32" i="3"/>
  <c r="O32" i="3"/>
  <c r="Q29" i="3"/>
  <c r="Q28" i="3"/>
  <c r="P28" i="3"/>
  <c r="Z28" i="3" s="1"/>
  <c r="I10" i="3" s="1"/>
  <c r="Z31" i="3" l="1"/>
  <c r="I13" i="3" s="1"/>
  <c r="Z25" i="3"/>
  <c r="I7" i="3" s="1"/>
  <c r="Z29" i="3"/>
  <c r="I11" i="3" s="1"/>
  <c r="Z34" i="3"/>
  <c r="I6" i="3"/>
  <c r="Z32" i="3"/>
  <c r="I14" i="3" s="1"/>
  <c r="Z27" i="3"/>
  <c r="I9" i="3" s="1"/>
  <c r="I16" i="3" l="1"/>
</calcChain>
</file>

<file path=xl/sharedStrings.xml><?xml version="1.0" encoding="utf-8"?>
<sst xmlns="http://schemas.openxmlformats.org/spreadsheetml/2006/main" count="70" uniqueCount="50">
  <si>
    <t>CRITERIOS DE EVALUACIÓN</t>
  </si>
  <si>
    <t>VIMOB</t>
  </si>
  <si>
    <t>KAZASUL</t>
  </si>
  <si>
    <t xml:space="preserve">CASAS PREFABRICADAS S.A.S </t>
  </si>
  <si>
    <t xml:space="preserve">CADECOL </t>
  </si>
  <si>
    <t xml:space="preserve">FORANDES </t>
  </si>
  <si>
    <t xml:space="preserve">                                                                       CONCEPTOS
CRITERIOS
DE EVALUACIÓN</t>
  </si>
  <si>
    <t>VALORACIÓN</t>
  </si>
  <si>
    <t>COSTOS ($COL)</t>
  </si>
  <si>
    <t>COSTOS (pesos colombianos)</t>
  </si>
  <si>
    <t>ÁREA ÚTIL (m2)</t>
  </si>
  <si>
    <t>ÁREA ÚTIL (metro cuadrado)</t>
  </si>
  <si>
    <t xml:space="preserve">TIEMPO DE DESARROLLO(semanas) </t>
  </si>
  <si>
    <t>ADAPTABILIDAD AL TERRENO (#personas)</t>
  </si>
  <si>
    <t>TOTAL</t>
  </si>
  <si>
    <t xml:space="preserve">CARACTERÍSTICAS </t>
  </si>
  <si>
    <t xml:space="preserve">Soporta altas y bajas temperaturas por la inercia térmica de los ateriales, se uede instalar en cualquier piso térmico y topogrrafía </t>
  </si>
  <si>
    <t>El diseño cuidadoso y las características arquitectónicas y medioambientales respaldan la comodidad y el bienestar de los ocupantes de la vivienda y brindan eficiencia energética a largo plazo y protegen el medio ambiente natural.</t>
  </si>
  <si>
    <t xml:space="preserve">Diseño personalizado a necesidad, con posibilidad de adaptación de paneles para instalación de energía solar </t>
  </si>
  <si>
    <t xml:space="preserve">Diseño personalizado con posibilidad de adaptabilidad de plaquetas solares </t>
  </si>
  <si>
    <t xml:space="preserve">"De fácil instalación" Adaptación a paneles solares según la necesidad </t>
  </si>
  <si>
    <t>COSTOS VIVIENDA</t>
  </si>
  <si>
    <t>COSTOS TRANSPORTE</t>
  </si>
  <si>
    <t>COSTOS TOTAL</t>
  </si>
  <si>
    <t>CALIFICACION</t>
  </si>
  <si>
    <t>RANGO</t>
  </si>
  <si>
    <t xml:space="preserve">CALIFICACION </t>
  </si>
  <si>
    <t>IMPORTANCIA</t>
  </si>
  <si>
    <t>Area</t>
  </si>
  <si>
    <t>Costos</t>
  </si>
  <si>
    <t>Calificacion Numérica</t>
  </si>
  <si>
    <t xml:space="preserve">Planteamiento Verbal </t>
  </si>
  <si>
    <t>Explicación</t>
  </si>
  <si>
    <t>Tiempo total</t>
  </si>
  <si>
    <t xml:space="preserve">Extremadamente preferible </t>
  </si>
  <si>
    <t>Moderadamente preferible</t>
  </si>
  <si>
    <t>Igualmente preferible</t>
  </si>
  <si>
    <t>SUMA</t>
  </si>
  <si>
    <t>criterio</t>
  </si>
  <si>
    <t>promedio</t>
  </si>
  <si>
    <t>Tiempo</t>
  </si>
  <si>
    <t>ESCALAS DE COMPARACIÓN DE SAATY</t>
  </si>
  <si>
    <t>La evidencia favorece en la más alta medida.</t>
  </si>
  <si>
    <t xml:space="preserve">Muy Fuertemente preferible </t>
  </si>
  <si>
    <t>Un criterio es favorecido muy fuertemente sobre el otro. En la practica se puede mostrar su dominio</t>
  </si>
  <si>
    <t>Fuertemente preferible</t>
  </si>
  <si>
    <t>La experiencia y el juicio favorecen fuertemente a un criterio frente al otro</t>
  </si>
  <si>
    <t>La experiencia y el juicio favorecen un poco a un criterio frente al otro</t>
  </si>
  <si>
    <t>Los dos criterios contribuyen igual al objetivo</t>
  </si>
  <si>
    <t>PONDERADO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</si>
</sst>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&quot;$&quot;#,##0.00"/>
    <numFmt numFmtId="167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omic Sans MS"/>
      <family val="4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vertical="top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165" fontId="2" fillId="0" borderId="1" xfId="1" applyNumberFormat="1" applyFont="1" applyFill="1" applyBorder="1"/>
    <xf numFmtId="165" fontId="0" fillId="0" borderId="1" xfId="1" applyNumberFormat="1" applyFont="1" applyFill="1" applyBorder="1" applyAlignment="1">
      <alignment horizontal="center"/>
    </xf>
    <xf numFmtId="165" fontId="0" fillId="0" borderId="0" xfId="1" applyNumberFormat="1" applyFont="1"/>
    <xf numFmtId="165" fontId="2" fillId="0" borderId="1" xfId="1" applyNumberFormat="1" applyFont="1" applyFill="1" applyBorder="1" applyAlignment="1">
      <alignment horizontal="left"/>
    </xf>
    <xf numFmtId="0" fontId="1" fillId="0" borderId="1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/>
    </xf>
    <xf numFmtId="166" fontId="0" fillId="0" borderId="1" xfId="1" applyNumberFormat="1" applyFon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167" fontId="0" fillId="0" borderId="1" xfId="0" applyNumberFormat="1" applyBorder="1"/>
    <xf numFmtId="0" fontId="0" fillId="4" borderId="0" xfId="0" applyFill="1"/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</cellXfs>
  <cellStyles count="2">
    <cellStyle name="Moneda 2" xfId="1" xr:uid="{A114A23C-108B-4729-8F4D-1E3DA29945F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BB5E5-38C7-46B3-990E-6E172340DC1A}">
  <dimension ref="A1:Z34"/>
  <sheetViews>
    <sheetView tabSelected="1" zoomScaleNormal="100" workbookViewId="0">
      <selection activeCell="J10" sqref="J10"/>
    </sheetView>
  </sheetViews>
  <sheetFormatPr baseColWidth="10" defaultRowHeight="15" x14ac:dyDescent="0.25"/>
  <cols>
    <col min="2" max="2" width="26.42578125" customWidth="1"/>
    <col min="3" max="3" width="13.7109375" bestFit="1" customWidth="1"/>
    <col min="4" max="4" width="8.7109375" customWidth="1"/>
    <col min="5" max="6" width="13.85546875" customWidth="1"/>
    <col min="7" max="7" width="5.42578125" customWidth="1"/>
    <col min="8" max="8" width="24.7109375" customWidth="1"/>
    <col min="9" max="9" width="16" customWidth="1"/>
    <col min="14" max="14" width="26.7109375" customWidth="1"/>
  </cols>
  <sheetData>
    <row r="1" spans="1:21" ht="48.75" customHeight="1" x14ac:dyDescent="0.5">
      <c r="A1" s="31"/>
      <c r="B1" s="31"/>
      <c r="C1" s="31"/>
      <c r="D1" s="31"/>
      <c r="E1" s="31"/>
      <c r="F1" s="31"/>
      <c r="G1" s="31"/>
      <c r="H1" s="31"/>
      <c r="I1" s="31"/>
    </row>
    <row r="2" spans="1:21" ht="15.75" thickBot="1" x14ac:dyDescent="0.3"/>
    <row r="3" spans="1:21" ht="15.75" thickBot="1" x14ac:dyDescent="0.3">
      <c r="B3" s="51" t="s">
        <v>0</v>
      </c>
      <c r="C3" s="52" t="s">
        <v>27</v>
      </c>
      <c r="E3" s="32"/>
      <c r="F3" s="32"/>
      <c r="H3" s="53" t="str">
        <f>B3</f>
        <v>CRITERIOS DE EVALUACIÓN</v>
      </c>
      <c r="I3" s="53" t="s">
        <v>49</v>
      </c>
    </row>
    <row r="4" spans="1:21" x14ac:dyDescent="0.25">
      <c r="B4" s="51" t="s">
        <v>0</v>
      </c>
      <c r="C4" s="52" t="s">
        <v>27</v>
      </c>
      <c r="E4" s="32"/>
      <c r="F4" s="32"/>
      <c r="H4" s="54"/>
      <c r="I4" s="54"/>
    </row>
    <row r="5" spans="1:21" ht="1.5" customHeight="1" x14ac:dyDescent="0.25">
      <c r="B5" s="25"/>
      <c r="C5" s="25"/>
      <c r="H5" s="25">
        <f t="shared" ref="H5:H15" si="0">B5</f>
        <v>0</v>
      </c>
      <c r="I5" s="25"/>
    </row>
    <row r="6" spans="1:21" ht="15.75" thickBot="1" x14ac:dyDescent="0.3">
      <c r="A6">
        <v>1</v>
      </c>
      <c r="B6" s="25" t="s">
        <v>28</v>
      </c>
      <c r="C6" s="25">
        <v>9</v>
      </c>
      <c r="E6" s="32"/>
      <c r="H6" s="25" t="str">
        <f>B6</f>
        <v>Area</v>
      </c>
      <c r="I6" s="25">
        <f>IFERROR(Z24*100,"")</f>
        <v>53.896103896103895</v>
      </c>
    </row>
    <row r="7" spans="1:21" ht="15" customHeight="1" x14ac:dyDescent="0.25">
      <c r="A7">
        <v>2</v>
      </c>
      <c r="B7" s="25" t="s">
        <v>29</v>
      </c>
      <c r="C7" s="25">
        <v>8</v>
      </c>
      <c r="E7" s="32"/>
      <c r="H7" s="25" t="str">
        <f>B7</f>
        <v>Costos</v>
      </c>
      <c r="I7" s="25">
        <f t="shared" ref="I7:I15" si="1">IFERROR(Z25*100,"")</f>
        <v>29.725829725829726</v>
      </c>
      <c r="K7" s="40" t="s">
        <v>41</v>
      </c>
      <c r="L7" s="41"/>
      <c r="M7" s="41"/>
      <c r="N7" s="41"/>
      <c r="O7" s="41"/>
      <c r="P7" s="41"/>
      <c r="Q7" s="41"/>
      <c r="R7" s="41"/>
      <c r="S7" s="41"/>
      <c r="T7" s="41"/>
      <c r="U7" s="42"/>
    </row>
    <row r="8" spans="1:21" x14ac:dyDescent="0.25">
      <c r="A8">
        <v>3</v>
      </c>
      <c r="B8" s="25" t="s">
        <v>33</v>
      </c>
      <c r="C8" s="25">
        <v>7</v>
      </c>
      <c r="E8" s="32"/>
      <c r="H8" s="25" t="str">
        <f t="shared" si="0"/>
        <v>Tiempo total</v>
      </c>
      <c r="I8" s="25">
        <f t="shared" si="1"/>
        <v>16.378066378066379</v>
      </c>
      <c r="K8" s="43" t="s">
        <v>30</v>
      </c>
      <c r="L8" s="33"/>
      <c r="M8" s="33" t="s">
        <v>31</v>
      </c>
      <c r="N8" s="34"/>
      <c r="O8" s="34"/>
      <c r="P8" s="33" t="s">
        <v>32</v>
      </c>
      <c r="Q8" s="33"/>
      <c r="R8" s="33"/>
      <c r="S8" s="33"/>
      <c r="T8" s="33"/>
      <c r="U8" s="44"/>
    </row>
    <row r="9" spans="1:21" ht="15" customHeight="1" x14ac:dyDescent="0.25">
      <c r="A9">
        <v>4</v>
      </c>
      <c r="B9" s="25"/>
      <c r="C9" s="25"/>
      <c r="E9" s="32"/>
      <c r="H9" s="25">
        <f t="shared" si="0"/>
        <v>0</v>
      </c>
      <c r="I9" s="25">
        <f t="shared" si="1"/>
        <v>0</v>
      </c>
      <c r="K9" s="43"/>
      <c r="L9" s="33"/>
      <c r="M9" s="34"/>
      <c r="N9" s="34"/>
      <c r="O9" s="34"/>
      <c r="P9" s="33"/>
      <c r="Q9" s="33"/>
      <c r="R9" s="33"/>
      <c r="S9" s="33"/>
      <c r="T9" s="33"/>
      <c r="U9" s="44"/>
    </row>
    <row r="10" spans="1:21" ht="15" customHeight="1" x14ac:dyDescent="0.25">
      <c r="A10">
        <v>5</v>
      </c>
      <c r="B10" s="25"/>
      <c r="C10" s="25"/>
      <c r="E10" s="32"/>
      <c r="H10" s="25">
        <f t="shared" si="0"/>
        <v>0</v>
      </c>
      <c r="I10" s="25">
        <f t="shared" si="1"/>
        <v>0</v>
      </c>
      <c r="K10" s="45">
        <v>9</v>
      </c>
      <c r="L10" s="35"/>
      <c r="M10" s="35" t="s">
        <v>34</v>
      </c>
      <c r="N10" s="35"/>
      <c r="O10" s="35"/>
      <c r="P10" s="36" t="s">
        <v>42</v>
      </c>
      <c r="Q10" s="36"/>
      <c r="R10" s="36"/>
      <c r="S10" s="36"/>
      <c r="T10" s="36"/>
      <c r="U10" s="46"/>
    </row>
    <row r="11" spans="1:21" ht="15" customHeight="1" x14ac:dyDescent="0.25">
      <c r="A11">
        <v>6</v>
      </c>
      <c r="B11" s="25"/>
      <c r="C11" s="25"/>
      <c r="E11" s="32"/>
      <c r="H11" s="25">
        <f t="shared" si="0"/>
        <v>0</v>
      </c>
      <c r="I11" s="25">
        <f t="shared" si="1"/>
        <v>0</v>
      </c>
      <c r="K11" s="45">
        <v>7</v>
      </c>
      <c r="L11" s="35"/>
      <c r="M11" s="35" t="s">
        <v>43</v>
      </c>
      <c r="N11" s="35"/>
      <c r="O11" s="35"/>
      <c r="P11" s="36" t="s">
        <v>44</v>
      </c>
      <c r="Q11" s="36"/>
      <c r="R11" s="36"/>
      <c r="S11" s="36"/>
      <c r="T11" s="36"/>
      <c r="U11" s="46"/>
    </row>
    <row r="12" spans="1:21" ht="15" customHeight="1" x14ac:dyDescent="0.25">
      <c r="A12">
        <v>7</v>
      </c>
      <c r="B12" s="25"/>
      <c r="C12" s="25"/>
      <c r="E12" s="32"/>
      <c r="H12" s="25">
        <f t="shared" si="0"/>
        <v>0</v>
      </c>
      <c r="I12" s="25">
        <f t="shared" si="1"/>
        <v>0</v>
      </c>
      <c r="K12" s="45">
        <v>5</v>
      </c>
      <c r="L12" s="35"/>
      <c r="M12" s="35" t="s">
        <v>45</v>
      </c>
      <c r="N12" s="35"/>
      <c r="O12" s="35"/>
      <c r="P12" s="36" t="s">
        <v>46</v>
      </c>
      <c r="Q12" s="36"/>
      <c r="R12" s="36"/>
      <c r="S12" s="36"/>
      <c r="T12" s="36"/>
      <c r="U12" s="46"/>
    </row>
    <row r="13" spans="1:21" ht="15" customHeight="1" x14ac:dyDescent="0.25">
      <c r="A13">
        <v>8</v>
      </c>
      <c r="B13" s="25"/>
      <c r="C13" s="25"/>
      <c r="E13" s="32"/>
      <c r="H13" s="25">
        <f t="shared" si="0"/>
        <v>0</v>
      </c>
      <c r="I13" s="25">
        <f t="shared" si="1"/>
        <v>0</v>
      </c>
      <c r="K13" s="45">
        <v>3</v>
      </c>
      <c r="L13" s="35"/>
      <c r="M13" s="35" t="s">
        <v>35</v>
      </c>
      <c r="N13" s="35"/>
      <c r="O13" s="35"/>
      <c r="P13" s="36" t="s">
        <v>47</v>
      </c>
      <c r="Q13" s="36"/>
      <c r="R13" s="36"/>
      <c r="S13" s="36"/>
      <c r="T13" s="36"/>
      <c r="U13" s="46"/>
    </row>
    <row r="14" spans="1:21" ht="15.75" thickBot="1" x14ac:dyDescent="0.3">
      <c r="A14">
        <v>9</v>
      </c>
      <c r="B14" s="25"/>
      <c r="C14" s="25"/>
      <c r="E14" s="32"/>
      <c r="H14" s="25">
        <f t="shared" si="0"/>
        <v>0</v>
      </c>
      <c r="I14" s="25">
        <f t="shared" si="1"/>
        <v>0</v>
      </c>
      <c r="K14" s="47">
        <v>1</v>
      </c>
      <c r="L14" s="48"/>
      <c r="M14" s="48" t="s">
        <v>36</v>
      </c>
      <c r="N14" s="48"/>
      <c r="O14" s="48"/>
      <c r="P14" s="49" t="s">
        <v>48</v>
      </c>
      <c r="Q14" s="49"/>
      <c r="R14" s="49"/>
      <c r="S14" s="49"/>
      <c r="T14" s="49"/>
      <c r="U14" s="50"/>
    </row>
    <row r="15" spans="1:21" x14ac:dyDescent="0.25">
      <c r="A15">
        <v>10</v>
      </c>
      <c r="B15" s="25"/>
      <c r="C15" s="25"/>
      <c r="H15" s="25">
        <f t="shared" si="0"/>
        <v>0</v>
      </c>
      <c r="I15" s="25">
        <f t="shared" si="1"/>
        <v>0</v>
      </c>
    </row>
    <row r="16" spans="1:21" x14ac:dyDescent="0.25">
      <c r="B16">
        <f>COUNTA(B6:B15)</f>
        <v>3</v>
      </c>
      <c r="C16">
        <f>COUNT(C6:C15)</f>
        <v>3</v>
      </c>
      <c r="H16" s="26" t="s">
        <v>37</v>
      </c>
      <c r="I16" s="25">
        <f>SUM(I6:I15)</f>
        <v>100</v>
      </c>
    </row>
    <row r="19" spans="2:26" x14ac:dyDescent="0.25">
      <c r="K19">
        <f>400*4</f>
        <v>1600</v>
      </c>
    </row>
    <row r="23" spans="2:26" x14ac:dyDescent="0.25">
      <c r="B23" s="27" t="s">
        <v>38</v>
      </c>
      <c r="C23" s="27" t="str">
        <f>B24</f>
        <v>Area</v>
      </c>
      <c r="D23" s="27" t="str">
        <f>B25</f>
        <v>Costos</v>
      </c>
      <c r="E23" s="27" t="str">
        <f>B26</f>
        <v>Tiempo</v>
      </c>
      <c r="F23" s="27">
        <f>B27</f>
        <v>0</v>
      </c>
      <c r="G23" s="27">
        <f>B28</f>
        <v>0</v>
      </c>
      <c r="H23" s="27">
        <f>B29</f>
        <v>0</v>
      </c>
      <c r="I23" s="27">
        <f>B30</f>
        <v>0</v>
      </c>
      <c r="J23" s="27">
        <f>B31</f>
        <v>0</v>
      </c>
      <c r="K23" s="27">
        <f>B32</f>
        <v>0</v>
      </c>
      <c r="L23" s="27">
        <f>B33</f>
        <v>0</v>
      </c>
      <c r="N23" s="27" t="str">
        <f>B23</f>
        <v>criterio</v>
      </c>
      <c r="O23" s="27" t="str">
        <f>C23</f>
        <v>Area</v>
      </c>
      <c r="P23" s="27" t="str">
        <f t="shared" ref="P23:X23" si="2">D23</f>
        <v>Costos</v>
      </c>
      <c r="Q23" s="27" t="str">
        <f t="shared" si="2"/>
        <v>Tiempo</v>
      </c>
      <c r="R23" s="27">
        <f t="shared" si="2"/>
        <v>0</v>
      </c>
      <c r="S23" s="27">
        <f t="shared" si="2"/>
        <v>0</v>
      </c>
      <c r="T23" s="27">
        <f t="shared" si="2"/>
        <v>0</v>
      </c>
      <c r="U23" s="27">
        <f t="shared" si="2"/>
        <v>0</v>
      </c>
      <c r="V23" s="27">
        <f t="shared" si="2"/>
        <v>0</v>
      </c>
      <c r="W23" s="27">
        <f t="shared" si="2"/>
        <v>0</v>
      </c>
      <c r="X23" s="27">
        <f t="shared" si="2"/>
        <v>0</v>
      </c>
      <c r="Z23" t="s">
        <v>39</v>
      </c>
    </row>
    <row r="24" spans="2:26" x14ac:dyDescent="0.25">
      <c r="B24" s="27" t="s">
        <v>28</v>
      </c>
      <c r="C24" s="28">
        <v>1</v>
      </c>
      <c r="D24" s="25">
        <f>IF(C6-$C$7+1&gt;=4,0,C6-$C$7+1)</f>
        <v>2</v>
      </c>
      <c r="E24" s="25">
        <f>IF(C6-$C$8+1&gt;=10,0,C6-$C$8+1)</f>
        <v>3</v>
      </c>
      <c r="F24" s="25">
        <f>IF(C6-$C$9+1&gt;=10,0,C6-$C$9+1)</f>
        <v>0</v>
      </c>
      <c r="G24" s="25">
        <f>IF(C6-$C$10+1&gt;=10,0,C6-$C$10+1)</f>
        <v>0</v>
      </c>
      <c r="H24" s="25">
        <f t="shared" ref="H24:H29" si="3">IF(C6-$C$11+1&gt;=10,0,C6-$C$11+1)</f>
        <v>0</v>
      </c>
      <c r="I24" s="25">
        <f t="shared" ref="I24:I30" si="4">IF(C6-$C$12+1&gt;=10,0,C6-$C$12+1)</f>
        <v>0</v>
      </c>
      <c r="J24" s="25">
        <f t="shared" ref="J24:J31" si="5">IF(C6-$C$13+1&gt;=10,0,C6-$C$13+1)</f>
        <v>0</v>
      </c>
      <c r="K24" s="25">
        <f t="shared" ref="K24:K32" si="6">IF(C6-$C$14+1&gt;=10,0,C6-$C$14+1)</f>
        <v>0</v>
      </c>
      <c r="L24" s="25">
        <f>IF(C6-$C$15+1&gt;=10,0,C6-$C$15+1)</f>
        <v>0</v>
      </c>
      <c r="N24" s="27" t="str">
        <f>B24</f>
        <v>Area</v>
      </c>
      <c r="O24" s="25">
        <f>IF(ISERROR(C24/C$34),0,C24/C$34)</f>
        <v>0.54545454545454553</v>
      </c>
      <c r="P24" s="25">
        <f t="shared" ref="P24:X33" si="7">IF(ISERROR(D24/D$34),0,D24/D$34)</f>
        <v>0.5714285714285714</v>
      </c>
      <c r="Q24" s="25">
        <f t="shared" si="7"/>
        <v>0.5</v>
      </c>
      <c r="R24" s="25">
        <f t="shared" si="7"/>
        <v>0</v>
      </c>
      <c r="S24" s="25">
        <f t="shared" si="7"/>
        <v>0</v>
      </c>
      <c r="T24" s="25">
        <f t="shared" si="7"/>
        <v>0</v>
      </c>
      <c r="U24" s="25">
        <f t="shared" si="7"/>
        <v>0</v>
      </c>
      <c r="V24" s="25">
        <f t="shared" si="7"/>
        <v>0</v>
      </c>
      <c r="W24" s="25">
        <f t="shared" si="7"/>
        <v>0</v>
      </c>
      <c r="X24" s="25">
        <f t="shared" si="7"/>
        <v>0</v>
      </c>
      <c r="Z24">
        <f>(O24+P24+Q24+R24+S24+T24+U24+V24+W24+X24)/$C$16</f>
        <v>0.53896103896103897</v>
      </c>
    </row>
    <row r="25" spans="2:26" x14ac:dyDescent="0.25">
      <c r="B25" s="27" t="s">
        <v>29</v>
      </c>
      <c r="C25" s="25">
        <f>IF(B25=0,0,IF(ISERROR(1/D24),0,1/D24))</f>
        <v>0.5</v>
      </c>
      <c r="D25" s="28">
        <f>IF(C7-$C$7+1&gt;=10,0,C7-$C$7+1)</f>
        <v>1</v>
      </c>
      <c r="E25" s="25">
        <f>IF(C7-$C$8+1&gt;=10,0,C7-$C$8+1)</f>
        <v>2</v>
      </c>
      <c r="F25" s="25">
        <f>IF(C7-$C$9+1&gt;=10,0,C7-$C$9+1)</f>
        <v>9</v>
      </c>
      <c r="G25" s="25">
        <f>IF(C7-$C$10+1&gt;=10,0,C7-$C$10+1)</f>
        <v>9</v>
      </c>
      <c r="H25" s="25">
        <f t="shared" si="3"/>
        <v>9</v>
      </c>
      <c r="I25" s="25">
        <f t="shared" si="4"/>
        <v>9</v>
      </c>
      <c r="J25" s="25">
        <f t="shared" si="5"/>
        <v>9</v>
      </c>
      <c r="K25" s="25">
        <f t="shared" si="6"/>
        <v>9</v>
      </c>
      <c r="L25" s="25">
        <f t="shared" ref="L25:L32" si="8">IF(C7-$C$15+1&gt;=10,0,C7-$C$15+1)</f>
        <v>9</v>
      </c>
      <c r="N25" s="27" t="str">
        <f>B25</f>
        <v>Costos</v>
      </c>
      <c r="O25" s="25">
        <f t="shared" ref="O25:O33" si="9">IF(ISERROR(C25/C$34),0,C25/C$34)</f>
        <v>0.27272727272727276</v>
      </c>
      <c r="P25" s="25">
        <f t="shared" si="7"/>
        <v>0.2857142857142857</v>
      </c>
      <c r="Q25" s="25">
        <f t="shared" si="7"/>
        <v>0.33333333333333331</v>
      </c>
      <c r="R25" s="25">
        <f t="shared" si="7"/>
        <v>0</v>
      </c>
      <c r="S25" s="25">
        <f t="shared" si="7"/>
        <v>0</v>
      </c>
      <c r="T25" s="25">
        <f t="shared" si="7"/>
        <v>0</v>
      </c>
      <c r="U25" s="25">
        <f t="shared" si="7"/>
        <v>0</v>
      </c>
      <c r="V25" s="25">
        <f t="shared" si="7"/>
        <v>0</v>
      </c>
      <c r="W25" s="25">
        <f t="shared" si="7"/>
        <v>0</v>
      </c>
      <c r="X25" s="25">
        <f t="shared" si="7"/>
        <v>0</v>
      </c>
      <c r="Z25">
        <f t="shared" ref="Z25:Z33" si="10">(O25+P25+Q25+R25+S25+T25+U25+V25+W25+X25)/$C$16</f>
        <v>0.29725829725829728</v>
      </c>
    </row>
    <row r="26" spans="2:26" x14ac:dyDescent="0.25">
      <c r="B26" s="27" t="s">
        <v>40</v>
      </c>
      <c r="C26" s="29">
        <f>IF(B26=0,0,IF(ISERROR(1/E24),0,1/E24))</f>
        <v>0.33333333333333331</v>
      </c>
      <c r="D26" s="25">
        <f>IF(B26=0,0,IF(ISERROR(1/E25),0,1/E25))</f>
        <v>0.5</v>
      </c>
      <c r="E26" s="28">
        <f>IF(C8-$C$8+1&gt;=10,0,C8-$C$8+1)</f>
        <v>1</v>
      </c>
      <c r="F26" s="25">
        <f>IF(C8-$C$9+1&gt;=10,0,C8-$C$9+1)</f>
        <v>8</v>
      </c>
      <c r="G26" s="25">
        <f>IF(C8-$C$10+1&gt;=10,0,C8-$C$10+1)</f>
        <v>8</v>
      </c>
      <c r="H26" s="25">
        <f t="shared" si="3"/>
        <v>8</v>
      </c>
      <c r="I26" s="25">
        <f t="shared" si="4"/>
        <v>8</v>
      </c>
      <c r="J26" s="25">
        <f t="shared" si="5"/>
        <v>8</v>
      </c>
      <c r="K26" s="25">
        <f t="shared" si="6"/>
        <v>8</v>
      </c>
      <c r="L26" s="25">
        <f t="shared" si="8"/>
        <v>8</v>
      </c>
      <c r="N26" s="27" t="str">
        <f>B26</f>
        <v>Tiempo</v>
      </c>
      <c r="O26" s="25">
        <f t="shared" si="9"/>
        <v>0.18181818181818182</v>
      </c>
      <c r="P26" s="25">
        <f t="shared" si="7"/>
        <v>0.14285714285714285</v>
      </c>
      <c r="Q26" s="25">
        <f t="shared" si="7"/>
        <v>0.16666666666666666</v>
      </c>
      <c r="R26" s="25">
        <f t="shared" si="7"/>
        <v>0</v>
      </c>
      <c r="S26" s="25">
        <f t="shared" si="7"/>
        <v>0</v>
      </c>
      <c r="T26" s="25">
        <f t="shared" si="7"/>
        <v>0</v>
      </c>
      <c r="U26" s="25">
        <f t="shared" si="7"/>
        <v>0</v>
      </c>
      <c r="V26" s="25">
        <f t="shared" si="7"/>
        <v>0</v>
      </c>
      <c r="W26" s="25">
        <f t="shared" si="7"/>
        <v>0</v>
      </c>
      <c r="X26" s="25">
        <f t="shared" si="7"/>
        <v>0</v>
      </c>
      <c r="Z26">
        <f t="shared" si="10"/>
        <v>0.16378066378066378</v>
      </c>
    </row>
    <row r="27" spans="2:26" ht="16.5" customHeight="1" x14ac:dyDescent="0.25">
      <c r="B27" s="27">
        <v>0</v>
      </c>
      <c r="C27" s="25">
        <f>IF(B27=0,0,IF(ISERROR(1/F24),0,1/F24))</f>
        <v>0</v>
      </c>
      <c r="D27" s="25">
        <f>IF(B27=0,0,IF(ISERROR(1/F25),0,1/F25))</f>
        <v>0</v>
      </c>
      <c r="E27" s="25">
        <f>IF(B27=0,0,IF(ISERROR(1/F26),0,1/F26))</f>
        <v>0</v>
      </c>
      <c r="F27" s="28">
        <f>IF(C9-$C$9+1&gt;=10,0,C9-$C$9+1)</f>
        <v>1</v>
      </c>
      <c r="G27" s="25">
        <f>IF(C9-$C$10+1&gt;=10,0,C9-$C$10+1)</f>
        <v>1</v>
      </c>
      <c r="H27" s="25">
        <f t="shared" si="3"/>
        <v>1</v>
      </c>
      <c r="I27" s="25">
        <f t="shared" si="4"/>
        <v>1</v>
      </c>
      <c r="J27" s="25">
        <f t="shared" si="5"/>
        <v>1</v>
      </c>
      <c r="K27" s="25">
        <f t="shared" si="6"/>
        <v>1</v>
      </c>
      <c r="L27" s="25">
        <f t="shared" si="8"/>
        <v>1</v>
      </c>
      <c r="N27" s="27">
        <f t="shared" ref="N27:N33" si="11">B27</f>
        <v>0</v>
      </c>
      <c r="O27" s="25">
        <f t="shared" si="9"/>
        <v>0</v>
      </c>
      <c r="P27" s="25">
        <f t="shared" si="7"/>
        <v>0</v>
      </c>
      <c r="Q27" s="25">
        <f t="shared" si="7"/>
        <v>0</v>
      </c>
      <c r="R27" s="25">
        <f t="shared" si="7"/>
        <v>0</v>
      </c>
      <c r="S27" s="25">
        <f t="shared" si="7"/>
        <v>0</v>
      </c>
      <c r="T27" s="25">
        <f t="shared" si="7"/>
        <v>0</v>
      </c>
      <c r="U27" s="25">
        <f t="shared" si="7"/>
        <v>0</v>
      </c>
      <c r="V27" s="25">
        <f t="shared" si="7"/>
        <v>0</v>
      </c>
      <c r="W27" s="25">
        <f t="shared" si="7"/>
        <v>0</v>
      </c>
      <c r="X27" s="25">
        <f t="shared" si="7"/>
        <v>0</v>
      </c>
      <c r="Z27">
        <f t="shared" si="10"/>
        <v>0</v>
      </c>
    </row>
    <row r="28" spans="2:26" ht="20.25" customHeight="1" x14ac:dyDescent="0.25">
      <c r="B28" s="27">
        <f t="shared" ref="B28:B33" si="12">B10</f>
        <v>0</v>
      </c>
      <c r="C28" s="25">
        <f>IF(B28=0,0,IF(ISERROR(1/G24),0,1/G24))</f>
        <v>0</v>
      </c>
      <c r="D28" s="25">
        <f>IF(B28=0,0,IF(ISERROR(1/G25),0,1/G25))</f>
        <v>0</v>
      </c>
      <c r="E28" s="25">
        <f>IF(B28=0,0,IF(ISERROR(1/G26),0,1/G26))</f>
        <v>0</v>
      </c>
      <c r="F28" s="25">
        <f>IF(B28=0,0,IF(ISERROR(1/G27),0,1/G27))</f>
        <v>0</v>
      </c>
      <c r="G28" s="28">
        <f>IF(C10-$C$10+1&gt;=10,0,C10-$C$10+1)</f>
        <v>1</v>
      </c>
      <c r="H28" s="25">
        <f t="shared" si="3"/>
        <v>1</v>
      </c>
      <c r="I28" s="25">
        <f t="shared" si="4"/>
        <v>1</v>
      </c>
      <c r="J28" s="25">
        <f t="shared" si="5"/>
        <v>1</v>
      </c>
      <c r="K28" s="25">
        <f t="shared" si="6"/>
        <v>1</v>
      </c>
      <c r="L28" s="25">
        <f t="shared" si="8"/>
        <v>1</v>
      </c>
      <c r="N28" s="27">
        <f t="shared" si="11"/>
        <v>0</v>
      </c>
      <c r="O28" s="25">
        <f t="shared" si="9"/>
        <v>0</v>
      </c>
      <c r="P28" s="25">
        <f t="shared" si="7"/>
        <v>0</v>
      </c>
      <c r="Q28" s="25">
        <f t="shared" si="7"/>
        <v>0</v>
      </c>
      <c r="R28" s="25">
        <f t="shared" si="7"/>
        <v>0</v>
      </c>
      <c r="S28" s="25">
        <f t="shared" si="7"/>
        <v>0</v>
      </c>
      <c r="T28" s="25">
        <f t="shared" si="7"/>
        <v>0</v>
      </c>
      <c r="U28" s="25">
        <f t="shared" si="7"/>
        <v>0</v>
      </c>
      <c r="V28" s="25">
        <f t="shared" si="7"/>
        <v>0</v>
      </c>
      <c r="W28" s="25">
        <f t="shared" si="7"/>
        <v>0</v>
      </c>
      <c r="X28" s="25">
        <f t="shared" si="7"/>
        <v>0</v>
      </c>
      <c r="Z28">
        <f t="shared" si="10"/>
        <v>0</v>
      </c>
    </row>
    <row r="29" spans="2:26" ht="25.5" customHeight="1" x14ac:dyDescent="0.25">
      <c r="B29" s="27">
        <f t="shared" si="12"/>
        <v>0</v>
      </c>
      <c r="C29" s="25">
        <f>IF(B29=0,0,IF(ISERROR(1/H24),0,1/H24))</f>
        <v>0</v>
      </c>
      <c r="D29" s="25">
        <f>IF(B29=0,0,IF(ISERROR(1/H25),0,1/H25))</f>
        <v>0</v>
      </c>
      <c r="E29" s="25">
        <f>IF(B29=0,0,IF(ISERROR(1/H26),0,1/H26))</f>
        <v>0</v>
      </c>
      <c r="F29" s="25">
        <f>IF(B29=0,0,IF(ISERROR(1/H27),0,1/H27))</f>
        <v>0</v>
      </c>
      <c r="G29" s="25">
        <f>IF(B29=0,0,IF(ISERROR(1/H28),0,1/H28))</f>
        <v>0</v>
      </c>
      <c r="H29" s="28">
        <f t="shared" si="3"/>
        <v>1</v>
      </c>
      <c r="I29" s="25">
        <f t="shared" si="4"/>
        <v>1</v>
      </c>
      <c r="J29" s="25">
        <f t="shared" si="5"/>
        <v>1</v>
      </c>
      <c r="K29" s="25">
        <f t="shared" si="6"/>
        <v>1</v>
      </c>
      <c r="L29" s="25">
        <f t="shared" si="8"/>
        <v>1</v>
      </c>
      <c r="N29" s="27">
        <f t="shared" si="11"/>
        <v>0</v>
      </c>
      <c r="O29" s="25">
        <f t="shared" si="9"/>
        <v>0</v>
      </c>
      <c r="P29" s="25">
        <f t="shared" si="7"/>
        <v>0</v>
      </c>
      <c r="Q29" s="25">
        <f t="shared" si="7"/>
        <v>0</v>
      </c>
      <c r="R29" s="25">
        <f t="shared" si="7"/>
        <v>0</v>
      </c>
      <c r="S29" s="25">
        <f t="shared" si="7"/>
        <v>0</v>
      </c>
      <c r="T29" s="25">
        <f t="shared" si="7"/>
        <v>0</v>
      </c>
      <c r="U29" s="25">
        <f t="shared" si="7"/>
        <v>0</v>
      </c>
      <c r="V29" s="25">
        <f t="shared" si="7"/>
        <v>0</v>
      </c>
      <c r="W29" s="25">
        <f t="shared" si="7"/>
        <v>0</v>
      </c>
      <c r="X29" s="25">
        <f t="shared" si="7"/>
        <v>0</v>
      </c>
      <c r="Z29">
        <f t="shared" si="10"/>
        <v>0</v>
      </c>
    </row>
    <row r="30" spans="2:26" ht="18.75" customHeight="1" x14ac:dyDescent="0.25">
      <c r="B30" s="27">
        <f t="shared" si="12"/>
        <v>0</v>
      </c>
      <c r="C30" s="25">
        <f>IF(B30=0,0,IF(ISERROR(1/I24),0,1/I24))</f>
        <v>0</v>
      </c>
      <c r="D30" s="25">
        <f>IF(B30=0,0,IF(ISERROR(1/I25),0,1/I25))</f>
        <v>0</v>
      </c>
      <c r="E30" s="25">
        <f>IF(B30=0,0,IF(ISERROR(1/I26),0,1/I26))</f>
        <v>0</v>
      </c>
      <c r="F30" s="25">
        <f>IF(B30=0,0,IF(ISERROR(1/I27),0,1/I27))</f>
        <v>0</v>
      </c>
      <c r="G30" s="25">
        <f>IF(B30=0,0,IF(ISERROR(1/I28),0,1/I28))</f>
        <v>0</v>
      </c>
      <c r="H30" s="25">
        <f>IF(B30=0,0,IF(ISERROR(1/I29),0,1/I29))</f>
        <v>0</v>
      </c>
      <c r="I30" s="28">
        <f t="shared" si="4"/>
        <v>1</v>
      </c>
      <c r="J30" s="25">
        <f t="shared" si="5"/>
        <v>1</v>
      </c>
      <c r="K30" s="25">
        <f t="shared" si="6"/>
        <v>1</v>
      </c>
      <c r="L30" s="25">
        <f t="shared" si="8"/>
        <v>1</v>
      </c>
      <c r="N30" s="27">
        <f t="shared" si="11"/>
        <v>0</v>
      </c>
      <c r="O30" s="25">
        <f t="shared" si="9"/>
        <v>0</v>
      </c>
      <c r="P30" s="25">
        <f t="shared" si="7"/>
        <v>0</v>
      </c>
      <c r="Q30" s="25">
        <f t="shared" si="7"/>
        <v>0</v>
      </c>
      <c r="R30" s="25">
        <f t="shared" si="7"/>
        <v>0</v>
      </c>
      <c r="S30" s="25">
        <f t="shared" si="7"/>
        <v>0</v>
      </c>
      <c r="T30" s="25">
        <f t="shared" si="7"/>
        <v>0</v>
      </c>
      <c r="U30" s="25">
        <f t="shared" si="7"/>
        <v>0</v>
      </c>
      <c r="V30" s="25">
        <f t="shared" si="7"/>
        <v>0</v>
      </c>
      <c r="W30" s="25">
        <f t="shared" si="7"/>
        <v>0</v>
      </c>
      <c r="X30" s="25">
        <f t="shared" si="7"/>
        <v>0</v>
      </c>
      <c r="Z30">
        <f t="shared" si="10"/>
        <v>0</v>
      </c>
    </row>
    <row r="31" spans="2:26" ht="18" customHeight="1" x14ac:dyDescent="0.25">
      <c r="B31" s="27">
        <f t="shared" si="12"/>
        <v>0</v>
      </c>
      <c r="C31" s="25">
        <f>IF(B31=0,0,IF(ISERROR(1/J24),0,1/J24))</f>
        <v>0</v>
      </c>
      <c r="D31" s="25">
        <f>IF(B31=0,0,IF(ISERROR(1/J25),0,1/J25))</f>
        <v>0</v>
      </c>
      <c r="E31" s="25">
        <f>IF(B31=0,0,IF(ISERROR(1/J26),0,1/J26))</f>
        <v>0</v>
      </c>
      <c r="F31" s="25">
        <f>IF(B31=0,0,IF(ISERROR(1/J27),0,1/J27))</f>
        <v>0</v>
      </c>
      <c r="G31" s="25">
        <f>IF(B31=0,0,IF(ISERROR(1/J28),0,1/J28))</f>
        <v>0</v>
      </c>
      <c r="H31" s="25">
        <f>IF(B31=0,0,IF(ISERROR(1/J29),0,1/J29))</f>
        <v>0</v>
      </c>
      <c r="I31" s="25">
        <f>IF(B31=0,0,IF(ISERROR(1/J30),0,1/J30))</f>
        <v>0</v>
      </c>
      <c r="J31" s="28">
        <f t="shared" si="5"/>
        <v>1</v>
      </c>
      <c r="K31" s="25">
        <f t="shared" si="6"/>
        <v>1</v>
      </c>
      <c r="L31" s="25">
        <f t="shared" si="8"/>
        <v>1</v>
      </c>
      <c r="N31" s="27">
        <f t="shared" si="11"/>
        <v>0</v>
      </c>
      <c r="O31" s="25">
        <f t="shared" si="9"/>
        <v>0</v>
      </c>
      <c r="P31" s="25">
        <f t="shared" si="7"/>
        <v>0</v>
      </c>
      <c r="Q31" s="25">
        <f t="shared" si="7"/>
        <v>0</v>
      </c>
      <c r="R31" s="25">
        <f t="shared" si="7"/>
        <v>0</v>
      </c>
      <c r="S31" s="25">
        <f t="shared" si="7"/>
        <v>0</v>
      </c>
      <c r="T31" s="25">
        <f t="shared" si="7"/>
        <v>0</v>
      </c>
      <c r="U31" s="25">
        <f t="shared" si="7"/>
        <v>0</v>
      </c>
      <c r="V31" s="25">
        <f t="shared" si="7"/>
        <v>0</v>
      </c>
      <c r="W31" s="25">
        <f t="shared" si="7"/>
        <v>0</v>
      </c>
      <c r="X31" s="25">
        <f t="shared" si="7"/>
        <v>0</v>
      </c>
      <c r="Z31">
        <f t="shared" si="10"/>
        <v>0</v>
      </c>
    </row>
    <row r="32" spans="2:26" ht="17.25" customHeight="1" x14ac:dyDescent="0.25">
      <c r="B32" s="27">
        <f t="shared" si="12"/>
        <v>0</v>
      </c>
      <c r="C32" s="25">
        <f>IF(B32=0,0,IF(ISERROR(1/K24),0,1/K24))</f>
        <v>0</v>
      </c>
      <c r="D32" s="25">
        <f>IF(B32=0,0,IF(ISERROR(1/K25),0,1/K25))</f>
        <v>0</v>
      </c>
      <c r="E32" s="25">
        <f>IF(B32=0,0,IF(ISERROR(1/K26),0,1/K26))</f>
        <v>0</v>
      </c>
      <c r="F32" s="25">
        <f>IF(B32=0,0,IF(ISERROR(1/K27),0,1/K27))</f>
        <v>0</v>
      </c>
      <c r="G32" s="25">
        <f>IF(B32=0,0,IF(ISERROR(1/K28),0,1/K28))</f>
        <v>0</v>
      </c>
      <c r="H32" s="25">
        <f>IF(B32=0,0,IF(ISERROR(1/K29),0,1/K29))</f>
        <v>0</v>
      </c>
      <c r="I32" s="25">
        <f>IF(B32=0,0,IF(ISERROR(1/K30),0,1/K30))</f>
        <v>0</v>
      </c>
      <c r="J32" s="25">
        <f>IF(B32=0,0,IF(ISERROR(1/K31),0,1/K31))</f>
        <v>0</v>
      </c>
      <c r="K32" s="28">
        <f t="shared" si="6"/>
        <v>1</v>
      </c>
      <c r="L32" s="25">
        <f t="shared" si="8"/>
        <v>1</v>
      </c>
      <c r="N32" s="27">
        <f t="shared" si="11"/>
        <v>0</v>
      </c>
      <c r="O32" s="25">
        <f t="shared" si="9"/>
        <v>0</v>
      </c>
      <c r="P32" s="25">
        <f t="shared" si="7"/>
        <v>0</v>
      </c>
      <c r="Q32" s="25">
        <f t="shared" si="7"/>
        <v>0</v>
      </c>
      <c r="R32" s="25">
        <f t="shared" si="7"/>
        <v>0</v>
      </c>
      <c r="S32" s="25">
        <f t="shared" si="7"/>
        <v>0</v>
      </c>
      <c r="T32" s="25">
        <f t="shared" si="7"/>
        <v>0</v>
      </c>
      <c r="U32" s="25">
        <f t="shared" si="7"/>
        <v>0</v>
      </c>
      <c r="V32" s="25">
        <f t="shared" si="7"/>
        <v>0</v>
      </c>
      <c r="W32" s="25">
        <f t="shared" si="7"/>
        <v>0</v>
      </c>
      <c r="X32" s="25">
        <f t="shared" si="7"/>
        <v>0</v>
      </c>
      <c r="Z32">
        <f t="shared" si="10"/>
        <v>0</v>
      </c>
    </row>
    <row r="33" spans="2:26" ht="27.75" customHeight="1" x14ac:dyDescent="0.25">
      <c r="B33" s="27">
        <f t="shared" si="12"/>
        <v>0</v>
      </c>
      <c r="C33" s="25">
        <f>IF(B33=0,0,IF(ISERROR(1/L24),0,1/L24))</f>
        <v>0</v>
      </c>
      <c r="D33" s="25">
        <f>IF(B33=0,0,IF(ISERROR(1/L25),0,1/L25))</f>
        <v>0</v>
      </c>
      <c r="E33" s="25">
        <f>IF(B33=0,0,IF(ISERROR(1/L26),0,1/L26))</f>
        <v>0</v>
      </c>
      <c r="F33" s="25">
        <f>IF(B33=0,0,IF(ISERROR(1/L27),0,1/L27))</f>
        <v>0</v>
      </c>
      <c r="G33" s="25">
        <f>IF(B33=0,0,IF(ISERROR(1/L28),0,1/L28))</f>
        <v>0</v>
      </c>
      <c r="H33" s="25">
        <f>IF(B33=0,0,IF(ISERROR(1/L29),0,1/L29))</f>
        <v>0</v>
      </c>
      <c r="I33" s="25">
        <f>IF(B33=0,0,IF(ISERROR(1/L30),0,1/L30))</f>
        <v>0</v>
      </c>
      <c r="J33" s="25">
        <f>IF(B33=0,0,IF(ISERROR(1/L31),0,1/L31))</f>
        <v>0</v>
      </c>
      <c r="K33" s="25">
        <f>IF(B33=0,0,IF(ISERROR(1/L32),0,1/L32))</f>
        <v>0</v>
      </c>
      <c r="L33" s="28">
        <f>IF(C15-$C$15+1&gt;1,0,C15-$C$15+1)</f>
        <v>1</v>
      </c>
      <c r="N33" s="27">
        <f t="shared" si="11"/>
        <v>0</v>
      </c>
      <c r="O33" s="25">
        <f t="shared" si="9"/>
        <v>0</v>
      </c>
      <c r="P33" s="25">
        <f t="shared" si="7"/>
        <v>0</v>
      </c>
      <c r="Q33" s="25">
        <f t="shared" si="7"/>
        <v>0</v>
      </c>
      <c r="R33" s="25">
        <f t="shared" si="7"/>
        <v>0</v>
      </c>
      <c r="S33" s="25">
        <f t="shared" si="7"/>
        <v>0</v>
      </c>
      <c r="T33" s="25">
        <f t="shared" si="7"/>
        <v>0</v>
      </c>
      <c r="U33" s="25">
        <f t="shared" si="7"/>
        <v>0</v>
      </c>
      <c r="V33" s="25">
        <f t="shared" si="7"/>
        <v>0</v>
      </c>
      <c r="W33" s="25">
        <f t="shared" si="7"/>
        <v>0</v>
      </c>
      <c r="X33" s="25">
        <f t="shared" si="7"/>
        <v>0</v>
      </c>
      <c r="Z33">
        <f t="shared" si="10"/>
        <v>0</v>
      </c>
    </row>
    <row r="34" spans="2:26" ht="17.25" customHeight="1" x14ac:dyDescent="0.25">
      <c r="B34" s="30" t="s">
        <v>37</v>
      </c>
      <c r="C34">
        <f>IF(C23=0,0,SUM(C24:C33))</f>
        <v>1.8333333333333333</v>
      </c>
      <c r="D34">
        <f t="shared" ref="D34:L34" si="13">IF(D23=0,0,SUM(D24:D33))</f>
        <v>3.5</v>
      </c>
      <c r="E34">
        <f t="shared" si="13"/>
        <v>6</v>
      </c>
      <c r="F34">
        <f t="shared" si="13"/>
        <v>0</v>
      </c>
      <c r="G34">
        <f t="shared" si="13"/>
        <v>0</v>
      </c>
      <c r="H34">
        <f t="shared" si="13"/>
        <v>0</v>
      </c>
      <c r="I34">
        <f t="shared" si="13"/>
        <v>0</v>
      </c>
      <c r="J34">
        <f t="shared" si="13"/>
        <v>0</v>
      </c>
      <c r="K34">
        <f t="shared" si="13"/>
        <v>0</v>
      </c>
      <c r="L34">
        <f t="shared" si="13"/>
        <v>0</v>
      </c>
      <c r="Z34">
        <f>SUM(Z24:Z33)</f>
        <v>1</v>
      </c>
    </row>
  </sheetData>
  <mergeCells count="27">
    <mergeCell ref="M8:O9"/>
    <mergeCell ref="P8:U9"/>
    <mergeCell ref="P10:U10"/>
    <mergeCell ref="P11:U11"/>
    <mergeCell ref="P12:U12"/>
    <mergeCell ref="E12:E14"/>
    <mergeCell ref="K12:L12"/>
    <mergeCell ref="M12:O12"/>
    <mergeCell ref="K13:L13"/>
    <mergeCell ref="M13:O13"/>
    <mergeCell ref="P13:U13"/>
    <mergeCell ref="K14:L14"/>
    <mergeCell ref="M14:O14"/>
    <mergeCell ref="P14:U14"/>
    <mergeCell ref="E6:E8"/>
    <mergeCell ref="E9:E11"/>
    <mergeCell ref="K10:L10"/>
    <mergeCell ref="M10:O10"/>
    <mergeCell ref="K11:L11"/>
    <mergeCell ref="M11:O11"/>
    <mergeCell ref="K7:U7"/>
    <mergeCell ref="K8:L9"/>
    <mergeCell ref="A1:I1"/>
    <mergeCell ref="E3:E4"/>
    <mergeCell ref="F3:F4"/>
    <mergeCell ref="H3:H4"/>
    <mergeCell ref="I3:I4"/>
  </mergeCells>
  <conditionalFormatting sqref="E6:E14">
    <cfRule type="colorScale" priority="1">
      <colorScale>
        <cfvo type="min"/>
        <cfvo type="max"/>
        <color rgb="FFA1FC28"/>
        <color rgb="FF11F748"/>
      </colorScale>
    </cfRule>
    <cfRule type="colorScale" priority="2">
      <colorScale>
        <cfvo type="min"/>
        <cfvo type="max"/>
        <color rgb="FFCAFEB8"/>
        <color rgb="FF11F748"/>
      </colorScale>
    </cfRule>
  </conditionalFormatting>
  <conditionalFormatting sqref="F6:F14">
    <cfRule type="colorScale" priority="3">
      <colorScale>
        <cfvo type="min"/>
        <cfvo type="max"/>
        <color rgb="FFCAFEB8"/>
        <color rgb="FF11F748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4E3DBC00-8FAA-4B6B-A8E5-F41B1D2DFE9E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TrafficLights1" iconId="0"/>
              <x14:cfIcon iconSet="3Symbols2" iconId="2"/>
              <x14:cfIcon iconSet="3Symbols2" iconId="0"/>
            </x14:iconSet>
          </x14:cfRule>
          <xm:sqref>D16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71DCA-78D0-41A3-8CD5-135B941BA893}">
  <dimension ref="B1:O34"/>
  <sheetViews>
    <sheetView workbookViewId="0">
      <selection activeCell="F7" sqref="F7"/>
    </sheetView>
  </sheetViews>
  <sheetFormatPr baseColWidth="10" defaultColWidth="10.7109375" defaultRowHeight="15" x14ac:dyDescent="0.25"/>
  <cols>
    <col min="2" max="2" width="25.85546875" customWidth="1"/>
    <col min="3" max="3" width="28.5703125" style="1" customWidth="1"/>
    <col min="4" max="4" width="34.140625" customWidth="1"/>
    <col min="5" max="5" width="27.140625" customWidth="1"/>
    <col min="6" max="6" width="17.42578125" customWidth="1"/>
    <col min="7" max="7" width="15.5703125" customWidth="1"/>
    <col min="8" max="8" width="16.42578125" customWidth="1"/>
    <col min="9" max="9" width="43.140625" customWidth="1"/>
    <col min="10" max="10" width="12.85546875" bestFit="1" customWidth="1"/>
    <col min="11" max="11" width="14" bestFit="1" customWidth="1"/>
    <col min="13" max="13" width="27.28515625" bestFit="1" customWidth="1"/>
  </cols>
  <sheetData>
    <row r="1" spans="2:15" ht="31.5" customHeight="1" x14ac:dyDescent="0.25"/>
    <row r="2" spans="2:15" ht="57.75" customHeight="1" x14ac:dyDescent="0.25">
      <c r="B2" s="2" t="s">
        <v>0</v>
      </c>
      <c r="C2" s="3" t="s">
        <v>1</v>
      </c>
      <c r="D2" s="3" t="s">
        <v>2</v>
      </c>
      <c r="E2" s="3" t="s">
        <v>3</v>
      </c>
      <c r="F2" s="4" t="s">
        <v>4</v>
      </c>
      <c r="G2" s="3" t="s">
        <v>5</v>
      </c>
      <c r="I2" s="5" t="s">
        <v>6</v>
      </c>
      <c r="J2" s="6" t="s">
        <v>7</v>
      </c>
      <c r="K2" s="7" t="s">
        <v>1</v>
      </c>
      <c r="L2" s="7" t="s">
        <v>2</v>
      </c>
      <c r="M2" s="7" t="s">
        <v>3</v>
      </c>
      <c r="N2" s="8" t="s">
        <v>4</v>
      </c>
      <c r="O2" s="7" t="s">
        <v>5</v>
      </c>
    </row>
    <row r="3" spans="2:15" s="11" customFormat="1" x14ac:dyDescent="0.25">
      <c r="B3" s="9" t="s">
        <v>8</v>
      </c>
      <c r="C3" s="10">
        <v>193000000</v>
      </c>
      <c r="D3" s="10">
        <v>66030000</v>
      </c>
      <c r="E3" s="10">
        <v>27000000</v>
      </c>
      <c r="F3" s="10">
        <v>43857000</v>
      </c>
      <c r="G3" s="10">
        <v>79900000</v>
      </c>
      <c r="I3" s="12" t="s">
        <v>9</v>
      </c>
      <c r="J3" s="13">
        <v>53</v>
      </c>
      <c r="K3" s="14">
        <v>-1</v>
      </c>
      <c r="L3" s="14">
        <v>1</v>
      </c>
      <c r="M3" s="14">
        <v>1</v>
      </c>
      <c r="N3" s="14">
        <v>1</v>
      </c>
      <c r="O3" s="14">
        <v>1</v>
      </c>
    </row>
    <row r="4" spans="2:15" x14ac:dyDescent="0.25">
      <c r="B4" s="2" t="s">
        <v>10</v>
      </c>
      <c r="C4" s="14">
        <v>66.5</v>
      </c>
      <c r="D4" s="14">
        <v>42.6</v>
      </c>
      <c r="E4" s="14">
        <v>60</v>
      </c>
      <c r="F4" s="14">
        <v>45</v>
      </c>
      <c r="G4" s="14">
        <v>49</v>
      </c>
      <c r="I4" s="2" t="s">
        <v>11</v>
      </c>
      <c r="J4" s="14">
        <v>29</v>
      </c>
      <c r="K4" s="14">
        <v>1</v>
      </c>
      <c r="L4" s="14">
        <v>-1</v>
      </c>
      <c r="M4" s="14">
        <v>1</v>
      </c>
      <c r="N4" s="14">
        <v>-1</v>
      </c>
      <c r="O4" s="14">
        <v>-1</v>
      </c>
    </row>
    <row r="5" spans="2:15" x14ac:dyDescent="0.25">
      <c r="B5" s="2" t="s">
        <v>12</v>
      </c>
      <c r="C5" s="14">
        <v>4</v>
      </c>
      <c r="D5" s="14">
        <v>12</v>
      </c>
      <c r="E5" s="14">
        <v>12</v>
      </c>
      <c r="F5" s="14">
        <v>12</v>
      </c>
      <c r="G5" s="14">
        <v>4</v>
      </c>
      <c r="I5" s="2" t="s">
        <v>12</v>
      </c>
      <c r="J5" s="14">
        <v>16</v>
      </c>
      <c r="K5" s="14">
        <v>1</v>
      </c>
      <c r="L5" s="14">
        <v>-1</v>
      </c>
      <c r="M5" s="14">
        <v>-1</v>
      </c>
      <c r="N5" s="14">
        <v>-1</v>
      </c>
      <c r="O5" s="14">
        <v>1</v>
      </c>
    </row>
    <row r="6" spans="2:15" ht="14.25" customHeight="1" x14ac:dyDescent="0.25">
      <c r="B6" s="15" t="s">
        <v>13</v>
      </c>
      <c r="C6" s="14">
        <v>2</v>
      </c>
      <c r="D6" s="14">
        <v>2</v>
      </c>
      <c r="E6" s="14">
        <v>3</v>
      </c>
      <c r="F6" s="14">
        <v>3</v>
      </c>
      <c r="G6" s="14">
        <v>3</v>
      </c>
      <c r="I6" s="15" t="s">
        <v>14</v>
      </c>
      <c r="J6" s="16">
        <v>100</v>
      </c>
      <c r="K6" s="14">
        <f>+($J$3*K3)+($J$4*K4)+($J$5*K5)</f>
        <v>-8</v>
      </c>
      <c r="L6" s="14">
        <f>+($J$3*L3)+($J$4*L4)+($J$5*L5)</f>
        <v>8</v>
      </c>
      <c r="M6" s="14">
        <f>+($J$3*M3)+($J$4*M4)+($J$5*M5)</f>
        <v>66</v>
      </c>
      <c r="N6" s="14">
        <f>+($J$3*N3)+($J$4*N4)+($J$5*N5)</f>
        <v>8</v>
      </c>
      <c r="O6" s="14">
        <f>+($J$3*O3)+($J$4*O4)+($J$5*O5)</f>
        <v>40</v>
      </c>
    </row>
    <row r="7" spans="2:15" ht="120" x14ac:dyDescent="0.25">
      <c r="B7" s="17" t="s">
        <v>15</v>
      </c>
      <c r="C7" s="18" t="s">
        <v>16</v>
      </c>
      <c r="D7" s="19" t="s">
        <v>17</v>
      </c>
      <c r="E7" s="19" t="s">
        <v>18</v>
      </c>
      <c r="F7" s="19" t="s">
        <v>19</v>
      </c>
      <c r="G7" s="19" t="s">
        <v>20</v>
      </c>
    </row>
    <row r="10" spans="2:15" x14ac:dyDescent="0.25">
      <c r="B10" s="20" t="s">
        <v>21</v>
      </c>
      <c r="C10" s="21">
        <v>193000000</v>
      </c>
      <c r="D10" s="21">
        <v>66030000</v>
      </c>
      <c r="E10" s="21">
        <v>27000000</v>
      </c>
      <c r="F10" s="21">
        <v>43857000</v>
      </c>
      <c r="G10" s="21">
        <v>79900000</v>
      </c>
    </row>
    <row r="11" spans="2:15" x14ac:dyDescent="0.25">
      <c r="B11" s="20" t="s">
        <v>22</v>
      </c>
      <c r="C11" s="22">
        <v>8500000</v>
      </c>
      <c r="D11" s="22">
        <v>5000000</v>
      </c>
      <c r="E11" s="22">
        <v>5000000</v>
      </c>
      <c r="F11" s="22">
        <v>5000000</v>
      </c>
      <c r="G11" s="22">
        <v>5000000</v>
      </c>
    </row>
    <row r="12" spans="2:15" x14ac:dyDescent="0.25">
      <c r="B12" s="23" t="s">
        <v>23</v>
      </c>
      <c r="C12" s="22">
        <f>+C10+C11</f>
        <v>201500000</v>
      </c>
      <c r="D12" s="22">
        <f>+D10+D11</f>
        <v>71030000</v>
      </c>
      <c r="E12" s="22">
        <f>+E10+E11</f>
        <v>32000000</v>
      </c>
      <c r="F12" s="22">
        <f>+F10+F11</f>
        <v>48857000</v>
      </c>
      <c r="G12" s="22">
        <f>+G10+G11</f>
        <v>84900000</v>
      </c>
    </row>
    <row r="13" spans="2:15" x14ac:dyDescent="0.25">
      <c r="B13" s="23" t="s">
        <v>24</v>
      </c>
      <c r="C13" s="14">
        <v>-1</v>
      </c>
      <c r="D13" s="14">
        <v>1</v>
      </c>
      <c r="E13" s="14">
        <v>1</v>
      </c>
      <c r="F13" s="14">
        <v>1</v>
      </c>
      <c r="G13" s="14">
        <v>1</v>
      </c>
    </row>
    <row r="15" spans="2:15" x14ac:dyDescent="0.25">
      <c r="B15" s="37" t="s">
        <v>25</v>
      </c>
      <c r="C15" s="37"/>
      <c r="D15" s="14" t="s">
        <v>26</v>
      </c>
    </row>
    <row r="16" spans="2:15" x14ac:dyDescent="0.25">
      <c r="B16" s="39">
        <f>MAX(C12:G12)-((MAX(C12:G12)-MIN(C12:G12))/3)</f>
        <v>145000000</v>
      </c>
      <c r="C16" s="39"/>
      <c r="D16" s="14">
        <v>-1</v>
      </c>
    </row>
    <row r="17" spans="2:7" x14ac:dyDescent="0.25">
      <c r="B17" s="22">
        <f>2*((MAX(C12:G12)-MIN(C12:G12))/3)+MIN(C12:G12)</f>
        <v>145000000</v>
      </c>
      <c r="C17" s="22">
        <f>MAX(C12:G12)-2*((MAX(C12:G12)-MIN(C12:G12))/3)</f>
        <v>88500000</v>
      </c>
      <c r="D17" s="14">
        <v>0</v>
      </c>
    </row>
    <row r="18" spans="2:7" x14ac:dyDescent="0.25">
      <c r="B18" s="39">
        <f>MAX(C12:G12)-2*((MAX(C12:G12)-MIN(C12:G12))/3)</f>
        <v>88500000</v>
      </c>
      <c r="C18" s="39" t="e">
        <f>MAX(#REF!)-2*((MAX($B$4:$F$4)-MIN($B$4:$F$4))/3)</f>
        <v>#REF!</v>
      </c>
      <c r="D18" s="14">
        <v>1</v>
      </c>
    </row>
    <row r="20" spans="2:7" x14ac:dyDescent="0.25">
      <c r="B20" s="23" t="s">
        <v>10</v>
      </c>
      <c r="C20" s="14">
        <v>66.5</v>
      </c>
      <c r="D20" s="14">
        <v>42.6</v>
      </c>
      <c r="E20" s="14">
        <v>60</v>
      </c>
      <c r="F20" s="14">
        <v>45</v>
      </c>
      <c r="G20" s="14">
        <v>49</v>
      </c>
    </row>
    <row r="21" spans="2:7" x14ac:dyDescent="0.25">
      <c r="B21" s="23" t="s">
        <v>24</v>
      </c>
      <c r="C21" s="14">
        <v>1</v>
      </c>
      <c r="D21" s="14">
        <v>-1</v>
      </c>
      <c r="E21" s="14">
        <v>1</v>
      </c>
      <c r="F21" s="14">
        <v>-1</v>
      </c>
      <c r="G21" s="14">
        <v>-1</v>
      </c>
    </row>
    <row r="23" spans="2:7" x14ac:dyDescent="0.25">
      <c r="B23" s="37" t="s">
        <v>25</v>
      </c>
      <c r="C23" s="37"/>
      <c r="D23" s="14" t="s">
        <v>26</v>
      </c>
    </row>
    <row r="24" spans="2:7" x14ac:dyDescent="0.25">
      <c r="B24" s="38">
        <f>((MAX(C20:G20)-MIN(C20:G20))/3)+MIN(C20:G20)</f>
        <v>50.56666666666667</v>
      </c>
      <c r="C24" s="38"/>
      <c r="D24" s="14">
        <v>-1</v>
      </c>
    </row>
    <row r="25" spans="2:7" x14ac:dyDescent="0.25">
      <c r="B25" s="24">
        <f>((MAX(C20:G20)-MIN(C20:G20))/3)+MIN(C20:G20)</f>
        <v>50.56666666666667</v>
      </c>
      <c r="C25" s="24">
        <f>2*((MAX(C20:G20)-MIN(C20:G20))/3)+MIN(C20:G20)</f>
        <v>58.533333333333331</v>
      </c>
      <c r="D25" s="14">
        <v>0</v>
      </c>
    </row>
    <row r="26" spans="2:7" x14ac:dyDescent="0.25">
      <c r="B26" s="38">
        <f>2*((MAX(C20:G20)-MIN(C20:G20))/3)+MIN(C20:G20)</f>
        <v>58.533333333333331</v>
      </c>
      <c r="C26" s="38">
        <f>2*((MAX($B$2:$F$2)-MIN($B$2:$F$2))/3)+MIN($B$2:$F$2)</f>
        <v>0</v>
      </c>
      <c r="D26" s="14">
        <v>1</v>
      </c>
    </row>
    <row r="28" spans="2:7" x14ac:dyDescent="0.25">
      <c r="B28" s="6" t="s">
        <v>12</v>
      </c>
      <c r="C28" s="14">
        <v>4</v>
      </c>
      <c r="D28" s="14">
        <v>12</v>
      </c>
      <c r="E28" s="14">
        <v>12</v>
      </c>
      <c r="F28" s="14">
        <v>12</v>
      </c>
      <c r="G28" s="14">
        <v>4</v>
      </c>
    </row>
    <row r="29" spans="2:7" x14ac:dyDescent="0.25">
      <c r="B29" s="6" t="s">
        <v>24</v>
      </c>
      <c r="C29" s="14">
        <v>1</v>
      </c>
      <c r="D29" s="14">
        <v>-1</v>
      </c>
      <c r="E29" s="14">
        <v>-1</v>
      </c>
      <c r="F29" s="14">
        <v>-1</v>
      </c>
      <c r="G29" s="14">
        <v>1</v>
      </c>
    </row>
    <row r="31" spans="2:7" x14ac:dyDescent="0.25">
      <c r="B31" s="37" t="s">
        <v>25</v>
      </c>
      <c r="C31" s="37"/>
      <c r="D31" s="14" t="s">
        <v>26</v>
      </c>
    </row>
    <row r="32" spans="2:7" x14ac:dyDescent="0.25">
      <c r="B32" s="38">
        <f>MAX(C28:G28)-((MAX(C28:G28)-MIN(C28:G28))/3)</f>
        <v>9.3333333333333339</v>
      </c>
      <c r="C32" s="38"/>
      <c r="D32" s="14">
        <v>-1</v>
      </c>
    </row>
    <row r="33" spans="2:4" x14ac:dyDescent="0.25">
      <c r="B33" s="24">
        <f>2*((MAX(C28:G28)-MIN(C28:G28))/3)+MIN(C28:G28)</f>
        <v>9.3333333333333321</v>
      </c>
      <c r="C33" s="24">
        <f>MAX(C28:G28)-2*((MAX(C28:G28)-MIN(C28:G28))/3)</f>
        <v>6.666666666666667</v>
      </c>
      <c r="D33" s="14">
        <v>0</v>
      </c>
    </row>
    <row r="34" spans="2:4" x14ac:dyDescent="0.25">
      <c r="B34" s="38">
        <f>MAX(C28:G28)-2*((MAX(C28:G28)-MIN(C28:G28))/3)</f>
        <v>6.666666666666667</v>
      </c>
      <c r="C34" s="38" t="e">
        <f>MAX(#REF!)-2*((MAX($B$4:$F$4)-MIN($B$4:$F$4))/3)</f>
        <v>#REF!</v>
      </c>
      <c r="D34" s="14">
        <v>1</v>
      </c>
    </row>
  </sheetData>
  <mergeCells count="9">
    <mergeCell ref="B31:C31"/>
    <mergeCell ref="B32:C32"/>
    <mergeCell ref="B34:C34"/>
    <mergeCell ref="B15:C15"/>
    <mergeCell ref="B16:C16"/>
    <mergeCell ref="B18:C18"/>
    <mergeCell ref="B23:C23"/>
    <mergeCell ref="B24:C24"/>
    <mergeCell ref="B26:C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PAJ Modulos (2)</vt:lpstr>
      <vt:lpstr>VIVIENDA MODULAR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ALVARADO</dc:creator>
  <cp:lastModifiedBy>SANTIAGO ALVARADO</cp:lastModifiedBy>
  <dcterms:created xsi:type="dcterms:W3CDTF">2024-01-10T23:10:32Z</dcterms:created>
  <dcterms:modified xsi:type="dcterms:W3CDTF">2024-04-09T03:41:02Z</dcterms:modified>
</cp:coreProperties>
</file>