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067"/>
  <workbookPr date1904="1"/>
  <mc:AlternateContent xmlns:mc="http://schemas.openxmlformats.org/markup-compatibility/2006">
    <mc:Choice Requires="x15">
      <x15ac:absPath xmlns:x15ac="http://schemas.microsoft.com/office/spreadsheetml/2010/11/ac" url="E:\PROYECTO DE GRADO\"/>
    </mc:Choice>
  </mc:AlternateContent>
  <bookViews>
    <workbookView xWindow="0" yWindow="60" windowWidth="19200" windowHeight="7950" firstSheet="7" activeTab="7"/>
  </bookViews>
  <sheets>
    <sheet name="PRESUPUESTO COCINA" sheetId="1" state="hidden" r:id="rId1"/>
    <sheet name="MATERIA PRIMA" sheetId="2" state="hidden" r:id="rId2"/>
    <sheet name="PAPELERÍA" sheetId="3" state="hidden" r:id="rId3"/>
    <sheet name="SERVICIOS" sheetId="4" state="hidden" r:id="rId4"/>
    <sheet name="TECNOLOGÍA" sheetId="5" state="hidden" r:id="rId5"/>
    <sheet name="MUEBLES" sheetId="6" state="hidden" r:id="rId6"/>
    <sheet name="Resumen de costos" sheetId="7" state="hidden" r:id="rId7"/>
    <sheet name="Costos fijos, variables y PE" sheetId="8" r:id="rId8"/>
  </sheets>
  <calcPr calcId="162913" concurrentCalc="0"/>
</workbook>
</file>

<file path=xl/calcChain.xml><?xml version="1.0" encoding="utf-8"?>
<calcChain xmlns="http://schemas.openxmlformats.org/spreadsheetml/2006/main">
  <c r="C31" i="8" l="1"/>
  <c r="C32" i="8"/>
  <c r="C33" i="8"/>
  <c r="C34" i="8"/>
  <c r="C30" i="8"/>
  <c r="C21" i="7"/>
  <c r="C22" i="7"/>
  <c r="C23" i="7"/>
  <c r="C24" i="7"/>
  <c r="C25" i="7"/>
  <c r="C26" i="7"/>
  <c r="B19" i="8"/>
  <c r="B21" i="8"/>
  <c r="G23" i="7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B3" i="7"/>
  <c r="B4" i="8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B2" i="7"/>
  <c r="B4" i="7"/>
  <c r="B5" i="8"/>
  <c r="B6" i="7"/>
  <c r="B7" i="8"/>
  <c r="E3" i="6"/>
  <c r="B7" i="7"/>
  <c r="B8" i="7"/>
  <c r="B8" i="8"/>
  <c r="E3" i="5"/>
  <c r="E4" i="5"/>
  <c r="E5" i="5"/>
  <c r="E6" i="5"/>
  <c r="E7" i="5"/>
  <c r="E8" i="5"/>
  <c r="E9" i="5"/>
  <c r="E10" i="5"/>
  <c r="E11" i="5"/>
  <c r="E12" i="5"/>
  <c r="E13" i="5"/>
  <c r="B9" i="7"/>
  <c r="B10" i="7"/>
  <c r="B10" i="8"/>
  <c r="B11" i="8"/>
  <c r="B12" i="8"/>
  <c r="B13" i="8"/>
  <c r="B14" i="8"/>
  <c r="B15" i="8"/>
  <c r="G22" i="7"/>
  <c r="F10" i="7"/>
  <c r="B17" i="7"/>
  <c r="B6" i="4"/>
  <c r="B5" i="7"/>
  <c r="B18" i="7"/>
  <c r="B19" i="7"/>
  <c r="F11" i="7"/>
  <c r="B25" i="8"/>
  <c r="B24" i="8"/>
  <c r="B23" i="8"/>
  <c r="E22" i="7"/>
  <c r="E23" i="7"/>
  <c r="E24" i="7"/>
  <c r="E25" i="7"/>
  <c r="E21" i="7"/>
  <c r="C27" i="7"/>
  <c r="D26" i="7"/>
  <c r="A26" i="7"/>
  <c r="H22" i="7"/>
  <c r="I24" i="7"/>
  <c r="I21" i="7"/>
  <c r="H28" i="7"/>
  <c r="I23" i="7"/>
  <c r="I25" i="7"/>
  <c r="I22" i="7"/>
  <c r="D13" i="2"/>
  <c r="D28" i="2"/>
  <c r="D34" i="2"/>
  <c r="D42" i="2"/>
  <c r="D45" i="2"/>
  <c r="E15" i="7"/>
  <c r="C42" i="1"/>
</calcChain>
</file>

<file path=xl/sharedStrings.xml><?xml version="1.0" encoding="utf-8"?>
<sst xmlns="http://schemas.openxmlformats.org/spreadsheetml/2006/main" count="241" uniqueCount="204">
  <si>
    <t>COCINA</t>
  </si>
  <si>
    <t>CANTIDAD</t>
  </si>
  <si>
    <t>OBJETO</t>
  </si>
  <si>
    <t>PRECIO</t>
  </si>
  <si>
    <t xml:space="preserve">Estufa industrial con 6 quemadores </t>
  </si>
  <si>
    <t>Horno microondas 1000W</t>
  </si>
  <si>
    <t>Lavadora de Vajillas</t>
  </si>
  <si>
    <t>Lava Platos con área de almacenaje</t>
  </si>
  <si>
    <t xml:space="preserve">Congelador vertical de 2 puertas </t>
  </si>
  <si>
    <t>Refrigerador vertical 2 puertas</t>
  </si>
  <si>
    <t xml:space="preserve">Trampa de grasa </t>
  </si>
  <si>
    <t>Mesa de trabajo para chef</t>
  </si>
  <si>
    <t>Horno a gas de 2 cámaras</t>
  </si>
  <si>
    <t>Parrilla asador 36”</t>
  </si>
  <si>
    <t>Freidora</t>
  </si>
  <si>
    <t>Licuadoras</t>
  </si>
  <si>
    <t>Vitrina de exhibición</t>
  </si>
  <si>
    <t>Plancha asador 36”</t>
  </si>
  <si>
    <t xml:space="preserve">Olla caldero </t>
  </si>
  <si>
    <t>Olla Express</t>
  </si>
  <si>
    <t xml:space="preserve">Batería de 8 piezas </t>
  </si>
  <si>
    <t xml:space="preserve">Tajadora de carnes frías </t>
  </si>
  <si>
    <t>Bandejas de acero</t>
  </si>
  <si>
    <t xml:space="preserve">Estantería </t>
  </si>
  <si>
    <t xml:space="preserve">Set de cuchillos 14 piezas </t>
  </si>
  <si>
    <t>Hachuela</t>
  </si>
  <si>
    <t>Rallador</t>
  </si>
  <si>
    <t>Colador</t>
  </si>
  <si>
    <t>Pinzas de Cocina</t>
  </si>
  <si>
    <t xml:space="preserve">recipientes x 3 Unidades </t>
  </si>
  <si>
    <t>Guantes</t>
  </si>
  <si>
    <t>Delantales</t>
  </si>
  <si>
    <t>Limpiones</t>
  </si>
  <si>
    <t xml:space="preserve">Tablas de picar </t>
  </si>
  <si>
    <t xml:space="preserve">Cucharones </t>
  </si>
  <si>
    <t>Camisa chef</t>
  </si>
  <si>
    <t>Pantalones Chef</t>
  </si>
  <si>
    <t>Gorrro Chef</t>
  </si>
  <si>
    <t>juego de cubiertos x 30 piezas</t>
  </si>
  <si>
    <t>Juego de vajillas x 46 piezas</t>
  </si>
  <si>
    <t>Vasos largos de vidrio x 20</t>
  </si>
  <si>
    <t>Copas de vino x 20</t>
  </si>
  <si>
    <t>PROVEDORES</t>
  </si>
  <si>
    <t>PALLOMARO y HOMECENTER</t>
  </si>
  <si>
    <t>CARNES  y COMIDA DE MAR</t>
  </si>
  <si>
    <t>Platos Promedio</t>
  </si>
  <si>
    <t>VALOR GRAMO POR PLATO</t>
  </si>
  <si>
    <t>GRAMOS x PLATO</t>
  </si>
  <si>
    <t>RECURSO</t>
  </si>
  <si>
    <t xml:space="preserve">PRECIO DEL MES </t>
  </si>
  <si>
    <t>Platos Promedio al día</t>
  </si>
  <si>
    <t>340 GR</t>
  </si>
  <si>
    <t>Bife de Paleta</t>
  </si>
  <si>
    <t xml:space="preserve">350 GR </t>
  </si>
  <si>
    <t>Bife Vacío</t>
  </si>
  <si>
    <t>Bife de cadera</t>
  </si>
  <si>
    <t>190 GR</t>
  </si>
  <si>
    <t xml:space="preserve">Bife de Chorizo </t>
  </si>
  <si>
    <t xml:space="preserve">Punta de Anca </t>
  </si>
  <si>
    <t>Bife de Lomo</t>
  </si>
  <si>
    <t>200 GR</t>
  </si>
  <si>
    <t>Salmón</t>
  </si>
  <si>
    <t>180 GR</t>
  </si>
  <si>
    <t>Langostinos</t>
  </si>
  <si>
    <t>170 GR</t>
  </si>
  <si>
    <t>Camarones</t>
  </si>
  <si>
    <t>144 GR</t>
  </si>
  <si>
    <t>Mariscos (CAZUELA)</t>
  </si>
  <si>
    <t>ENTRADAS Y ENSALADAS</t>
  </si>
  <si>
    <t>VALOR  UNIDAD</t>
  </si>
  <si>
    <t>VALOR DEL DÌA</t>
  </si>
  <si>
    <t xml:space="preserve">VALOR DEL MES </t>
  </si>
  <si>
    <t>SOPAS</t>
  </si>
  <si>
    <t>VALOR UNIDAD</t>
  </si>
  <si>
    <t>PAPAS</t>
  </si>
  <si>
    <t>PRECIO DEL MES</t>
  </si>
  <si>
    <t>250 GR</t>
  </si>
  <si>
    <t xml:space="preserve">PAPA PASTUSA Y/O SABANERA </t>
  </si>
  <si>
    <t>PAPA CRIOLLA</t>
  </si>
  <si>
    <t>PASTAS</t>
  </si>
  <si>
    <t>VALOR GRAMOS X PLATO</t>
  </si>
  <si>
    <t>FETUCCINI</t>
  </si>
  <si>
    <t>SPAGHETTI</t>
  </si>
  <si>
    <t>RAVIOLI</t>
  </si>
  <si>
    <t>BUCATINI</t>
  </si>
  <si>
    <t>JUGOS</t>
  </si>
  <si>
    <t>VALOR X JUGO</t>
  </si>
  <si>
    <t>MARACUYA</t>
  </si>
  <si>
    <t>MANGO</t>
  </si>
  <si>
    <t>FRUTOS ROJOS</t>
  </si>
  <si>
    <t>LULO</t>
  </si>
  <si>
    <t xml:space="preserve">MANDARINA </t>
  </si>
  <si>
    <t xml:space="preserve">LIMONES </t>
  </si>
  <si>
    <t>CORABASTOS</t>
  </si>
  <si>
    <t>PACIFIC</t>
  </si>
  <si>
    <t>CARNES FINAS CLUB GANADEROS</t>
  </si>
  <si>
    <t>PAPELERÍA</t>
  </si>
  <si>
    <t>VALOR</t>
  </si>
  <si>
    <t>Resma de papel tamaño carta</t>
  </si>
  <si>
    <t>Resma de papel Tamaño Oficio</t>
  </si>
  <si>
    <t>Esferos x 12</t>
  </si>
  <si>
    <t>Perforadoras</t>
  </si>
  <si>
    <t xml:space="preserve">Cosedoras </t>
  </si>
  <si>
    <t>Carpetas de presentación x 6  Carta y oficio</t>
  </si>
  <si>
    <t>Sobres de Manila x 5</t>
  </si>
  <si>
    <t xml:space="preserve">Saca ganchos </t>
  </si>
  <si>
    <t>Pegante en barra</t>
  </si>
  <si>
    <t>Cinta de enmascarar x 3</t>
  </si>
  <si>
    <t>Cinta transparente</t>
  </si>
  <si>
    <t>Chinches x 50</t>
  </si>
  <si>
    <t>clips x 100</t>
  </si>
  <si>
    <t xml:space="preserve">Marcadores x 4 </t>
  </si>
  <si>
    <t>CHÍA ESTRATO 4</t>
  </si>
  <si>
    <t>ARRIENDO</t>
  </si>
  <si>
    <t xml:space="preserve">AGUA </t>
  </si>
  <si>
    <t xml:space="preserve">LUZ </t>
  </si>
  <si>
    <t xml:space="preserve">GAS </t>
  </si>
  <si>
    <t xml:space="preserve">TECNOLOGÍA </t>
  </si>
  <si>
    <t>PRECIO UNIDAD</t>
  </si>
  <si>
    <t>Televisores LED 32”</t>
  </si>
  <si>
    <t>Alkosto</t>
  </si>
  <si>
    <t>Computadores de escritorio HP</t>
  </si>
  <si>
    <t>iMac</t>
  </si>
  <si>
    <t>ishop</t>
  </si>
  <si>
    <t>LICENCIA POR 12 MESES</t>
  </si>
  <si>
    <t>Adobe creative todo el año TODOS LOS PROGRAMAS</t>
  </si>
  <si>
    <t>Página Adobe</t>
  </si>
  <si>
    <t>LICENCIA DE MICROSOFT OFFICE PARA 5 equipos</t>
  </si>
  <si>
    <t>Página Office</t>
  </si>
  <si>
    <t>Caja registradora</t>
  </si>
  <si>
    <t>CASIO</t>
  </si>
  <si>
    <t>Video Proyector</t>
  </si>
  <si>
    <t>Mezclador de Sonidos</t>
  </si>
  <si>
    <t>YAMAKI</t>
  </si>
  <si>
    <t>Equipo de Sonido LG 5 parlantes</t>
  </si>
  <si>
    <t>Impresora Multifuncional EPSON</t>
  </si>
  <si>
    <t>ALKOSTO</t>
  </si>
  <si>
    <t>MUEBLES</t>
  </si>
  <si>
    <t>PRECIO Unitario</t>
  </si>
  <si>
    <t>Juegos de mesa de madera 4 personas</t>
  </si>
  <si>
    <t>Fabrica de Muebles Rústicos Nicoll</t>
  </si>
  <si>
    <t>Valor total</t>
  </si>
  <si>
    <t>Planta y equipo</t>
  </si>
  <si>
    <t>Papeleria</t>
  </si>
  <si>
    <t>valor total</t>
  </si>
  <si>
    <t xml:space="preserve">Deprciación </t>
  </si>
  <si>
    <t>tipo de costo</t>
  </si>
  <si>
    <t>fijo</t>
  </si>
  <si>
    <t>Servicios</t>
  </si>
  <si>
    <t>Arrienda</t>
  </si>
  <si>
    <t>Costol Total</t>
  </si>
  <si>
    <t>Muebles</t>
  </si>
  <si>
    <t>Depresiación</t>
  </si>
  <si>
    <t>Tecnologia</t>
  </si>
  <si>
    <t>1619000</t>
  </si>
  <si>
    <t>1104935</t>
  </si>
  <si>
    <t>1075000</t>
  </si>
  <si>
    <t>depreciación</t>
  </si>
  <si>
    <t>Nomina admon</t>
  </si>
  <si>
    <t>Publicidad</t>
  </si>
  <si>
    <t>Contador</t>
  </si>
  <si>
    <t>web manger</t>
  </si>
  <si>
    <t>Nomina cocina</t>
  </si>
  <si>
    <t>variable</t>
  </si>
  <si>
    <t>Costo Fijo</t>
  </si>
  <si>
    <t>Costo variable</t>
  </si>
  <si>
    <t>Costo total</t>
  </si>
  <si>
    <t>VENTAS</t>
  </si>
  <si>
    <t>Punto de equilibrio</t>
  </si>
  <si>
    <t>pe</t>
  </si>
  <si>
    <t>Concepto</t>
  </si>
  <si>
    <t>Valor</t>
  </si>
  <si>
    <t>Arriendo</t>
  </si>
  <si>
    <t xml:space="preserve">Depreciación Planta y equipo </t>
  </si>
  <si>
    <t>Depreciación Mobiliario</t>
  </si>
  <si>
    <t>Contador Público</t>
  </si>
  <si>
    <t>Servicios Web</t>
  </si>
  <si>
    <t>Total costo fijo</t>
  </si>
  <si>
    <t>Costo Varibles</t>
  </si>
  <si>
    <t>Servicio consumo</t>
  </si>
  <si>
    <t>Nómina cocina</t>
  </si>
  <si>
    <t>Materia Prima</t>
  </si>
  <si>
    <t>Total costo variable</t>
  </si>
  <si>
    <t>Costo fijo total</t>
  </si>
  <si>
    <t xml:space="preserve">Recursos propios </t>
  </si>
  <si>
    <t>Punto de equilibrio (Unidades a precio promedio)</t>
  </si>
  <si>
    <t>2530  unidades (Mix de venta)</t>
  </si>
  <si>
    <t>Plato fuerte</t>
  </si>
  <si>
    <t xml:space="preserve">Entradas </t>
  </si>
  <si>
    <t>Sopas</t>
  </si>
  <si>
    <t>Bebidas</t>
  </si>
  <si>
    <t>Postres</t>
  </si>
  <si>
    <t>Leasing back (Financiento externo) prestamos sobre inmueble propio</t>
  </si>
  <si>
    <t>Mix de Venta</t>
  </si>
  <si>
    <t>3 años</t>
  </si>
  <si>
    <t>Utilidad bruta proyectada (antes de Impuesto)</t>
  </si>
  <si>
    <t>Depreciación Tecnología</t>
  </si>
  <si>
    <t>Unidades proyectadas mes</t>
  </si>
  <si>
    <t>Nómina administración</t>
  </si>
  <si>
    <t>Intereses bancarios  proyectados</t>
  </si>
  <si>
    <t>Servicios públicos tarifas básicas</t>
  </si>
  <si>
    <t>Costo publicidad tarifa mensual</t>
  </si>
  <si>
    <t>Ventas totales</t>
  </si>
  <si>
    <t>Tiempo estimado de recuperación de la 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</si>
</sst>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6" formatCode="&quot;$&quot;#,##0;[Red]\-&quot;$&quot;#,##0"/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164" formatCode="_(&quot;$&quot;\ * #,##0.00_);_(&quot;$&quot;\ * \(#,##0.00\);_(&quot;$&quot;\ * &quot;-&quot;??_);_(@_)"/>
    <numFmt numFmtId="165" formatCode="&quot;$&quot;#,##0.00"/>
    <numFmt numFmtId="166" formatCode="&quot;$&quot;0.00"/>
    <numFmt numFmtId="167" formatCode="&quot;$&quot;\ #,##0.00"/>
  </numFmts>
  <fonts count="9" x14ac:knownFonts="1">
    <font>
      <sz val="10"/>
      <color indexed="8"/>
      <name val="Helvetica"/>
    </font>
    <font>
      <b/>
      <sz val="10"/>
      <color indexed="8"/>
      <name val="Helvetica"/>
    </font>
    <font>
      <sz val="10"/>
      <color indexed="15"/>
      <name val="Helvetica"/>
    </font>
    <font>
      <sz val="11"/>
      <color indexed="8"/>
      <name val="Helvetica"/>
    </font>
    <font>
      <sz val="10"/>
      <color indexed="8"/>
      <name val="Arial"/>
      <family val="2"/>
    </font>
    <font>
      <sz val="12"/>
      <color indexed="26"/>
      <name val="Arial"/>
      <family val="2"/>
    </font>
    <font>
      <sz val="10"/>
      <color indexed="8"/>
      <name val="Helvetica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4"/>
        <bgColor auto="1"/>
      </patternFill>
    </fill>
    <fill>
      <patternFill patternType="solid">
        <fgColor rgb="FFFFC000"/>
        <bgColor indexed="64"/>
      </patternFill>
    </fill>
  </fills>
  <borders count="42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1"/>
      </bottom>
      <diagonal/>
    </border>
    <border>
      <left/>
      <right/>
      <top style="thin">
        <color indexed="10"/>
      </top>
      <bottom style="thin">
        <color indexed="11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3"/>
      </bottom>
      <diagonal/>
    </border>
    <border>
      <left style="thin">
        <color indexed="11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1"/>
      </left>
      <right style="thin">
        <color indexed="13"/>
      </right>
      <top style="thin">
        <color indexed="13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3"/>
      </right>
      <top style="thin">
        <color indexed="11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6"/>
      </left>
      <right style="thin">
        <color indexed="11"/>
      </right>
      <top style="thin">
        <color indexed="16"/>
      </top>
      <bottom style="thin">
        <color indexed="13"/>
      </bottom>
      <diagonal/>
    </border>
    <border>
      <left style="thin">
        <color indexed="11"/>
      </left>
      <right style="thin">
        <color indexed="11"/>
      </right>
      <top style="thin">
        <color indexed="16"/>
      </top>
      <bottom style="thin">
        <color indexed="13"/>
      </bottom>
      <diagonal/>
    </border>
    <border>
      <left style="thin">
        <color indexed="11"/>
      </left>
      <right style="thin">
        <color indexed="16"/>
      </right>
      <top style="thin">
        <color indexed="16"/>
      </top>
      <bottom style="thin">
        <color indexed="13"/>
      </bottom>
      <diagonal/>
    </border>
    <border>
      <left style="thin">
        <color indexed="16"/>
      </left>
      <right style="thin">
        <color indexed="13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6"/>
      </right>
      <top style="thin">
        <color indexed="13"/>
      </top>
      <bottom style="thin">
        <color indexed="11"/>
      </bottom>
      <diagonal/>
    </border>
    <border>
      <left style="thin">
        <color indexed="16"/>
      </left>
      <right style="thin">
        <color indexed="13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6"/>
      </right>
      <top style="thin">
        <color indexed="11"/>
      </top>
      <bottom style="thin">
        <color indexed="11"/>
      </bottom>
      <diagonal/>
    </border>
    <border>
      <left style="thin">
        <color indexed="16"/>
      </left>
      <right style="thin">
        <color indexed="13"/>
      </right>
      <top style="thin">
        <color indexed="11"/>
      </top>
      <bottom style="thin">
        <color indexed="16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6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6"/>
      </bottom>
      <diagonal/>
    </border>
    <border>
      <left style="thin">
        <color indexed="11"/>
      </left>
      <right style="thin">
        <color indexed="16"/>
      </right>
      <top style="thin">
        <color indexed="11"/>
      </top>
      <bottom style="thin">
        <color indexed="1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3"/>
      </bottom>
      <diagonal/>
    </border>
    <border>
      <left style="thin">
        <color indexed="22"/>
      </left>
      <right style="thin">
        <color indexed="23"/>
      </right>
      <top style="thin">
        <color indexed="23"/>
      </top>
      <bottom style="thin">
        <color indexed="22"/>
      </bottom>
      <diagonal/>
    </border>
    <border>
      <left style="thin">
        <color indexed="23"/>
      </left>
      <right style="thin">
        <color indexed="22"/>
      </right>
      <top style="thin">
        <color indexed="23"/>
      </top>
      <bottom style="thin">
        <color indexed="22"/>
      </bottom>
      <diagonal/>
    </border>
    <border>
      <left style="thin">
        <color indexed="22"/>
      </left>
      <right style="thin">
        <color indexed="23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/>
      <diagonal/>
    </border>
    <border>
      <left style="thin">
        <color indexed="11"/>
      </left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 applyNumberFormat="0" applyFill="0" applyBorder="0" applyProtection="0">
      <alignment vertical="top" wrapText="1"/>
    </xf>
    <xf numFmtId="16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20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0" fontId="0" fillId="2" borderId="2" xfId="0" applyFont="1" applyFill="1" applyBorder="1" applyAlignment="1">
      <alignment vertical="top" wrapText="1"/>
    </xf>
    <xf numFmtId="0" fontId="0" fillId="2" borderId="3" xfId="0" applyFont="1" applyFill="1" applyBorder="1" applyAlignment="1">
      <alignment vertical="top" wrapText="1"/>
    </xf>
    <xf numFmtId="0" fontId="0" fillId="2" borderId="4" xfId="0" applyFont="1" applyFill="1" applyBorder="1" applyAlignment="1">
      <alignment vertical="top" wrapText="1"/>
    </xf>
    <xf numFmtId="49" fontId="1" fillId="3" borderId="5" xfId="0" applyNumberFormat="1" applyFont="1" applyFill="1" applyBorder="1" applyAlignment="1">
      <alignment vertical="top" wrapText="1"/>
    </xf>
    <xf numFmtId="0" fontId="1" fillId="3" borderId="5" xfId="0" applyFont="1" applyFill="1" applyBorder="1" applyAlignment="1">
      <alignment vertical="top" wrapText="1"/>
    </xf>
    <xf numFmtId="0" fontId="0" fillId="2" borderId="6" xfId="0" applyFont="1" applyFill="1" applyBorder="1" applyAlignment="1">
      <alignment vertical="top" wrapText="1"/>
    </xf>
    <xf numFmtId="0" fontId="0" fillId="2" borderId="7" xfId="0" applyFont="1" applyFill="1" applyBorder="1" applyAlignment="1">
      <alignment vertical="top" wrapText="1"/>
    </xf>
    <xf numFmtId="49" fontId="1" fillId="4" borderId="8" xfId="0" applyNumberFormat="1" applyFont="1" applyFill="1" applyBorder="1" applyAlignment="1">
      <alignment vertical="top" wrapText="1"/>
    </xf>
    <xf numFmtId="49" fontId="0" fillId="2" borderId="9" xfId="0" applyNumberFormat="1" applyFont="1" applyFill="1" applyBorder="1" applyAlignment="1">
      <alignment vertical="top" wrapText="1"/>
    </xf>
    <xf numFmtId="49" fontId="0" fillId="2" borderId="10" xfId="0" applyNumberFormat="1" applyFont="1" applyFill="1" applyBorder="1" applyAlignment="1">
      <alignment vertical="top" wrapText="1"/>
    </xf>
    <xf numFmtId="0" fontId="1" fillId="4" borderId="11" xfId="0" applyNumberFormat="1" applyFont="1" applyFill="1" applyBorder="1" applyAlignment="1">
      <alignment vertical="top" wrapText="1"/>
    </xf>
    <xf numFmtId="49" fontId="0" fillId="2" borderId="12" xfId="0" applyNumberFormat="1" applyFont="1" applyFill="1" applyBorder="1" applyAlignment="1">
      <alignment horizontal="center" vertical="top" wrapText="1"/>
    </xf>
    <xf numFmtId="165" fontId="0" fillId="2" borderId="13" xfId="0" applyNumberFormat="1" applyFont="1" applyFill="1" applyBorder="1" applyAlignment="1">
      <alignment horizontal="center" vertical="top" wrapText="1"/>
    </xf>
    <xf numFmtId="49" fontId="2" fillId="2" borderId="12" xfId="0" applyNumberFormat="1" applyFont="1" applyFill="1" applyBorder="1" applyAlignment="1">
      <alignment horizontal="center" vertical="top" wrapText="1"/>
    </xf>
    <xf numFmtId="166" fontId="0" fillId="2" borderId="13" xfId="0" applyNumberFormat="1" applyFont="1" applyFill="1" applyBorder="1" applyAlignment="1">
      <alignment horizontal="center" vertical="top" wrapText="1"/>
    </xf>
    <xf numFmtId="165" fontId="3" fillId="2" borderId="13" xfId="0" applyNumberFormat="1" applyFont="1" applyFill="1" applyBorder="1" applyAlignment="1">
      <alignment horizontal="center" vertical="top" wrapText="1"/>
    </xf>
    <xf numFmtId="49" fontId="1" fillId="4" borderId="11" xfId="0" applyNumberFormat="1" applyFont="1" applyFill="1" applyBorder="1" applyAlignment="1">
      <alignment vertical="top" wrapText="1"/>
    </xf>
    <xf numFmtId="0" fontId="0" fillId="2" borderId="15" xfId="0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3" borderId="16" xfId="0" applyFont="1" applyFill="1" applyBorder="1" applyAlignment="1">
      <alignment vertical="top" wrapText="1"/>
    </xf>
    <xf numFmtId="49" fontId="0" fillId="3" borderId="17" xfId="0" applyNumberFormat="1" applyFont="1" applyFill="1" applyBorder="1" applyAlignment="1">
      <alignment vertical="top" wrapText="1"/>
    </xf>
    <xf numFmtId="0" fontId="0" fillId="3" borderId="17" xfId="0" applyFont="1" applyFill="1" applyBorder="1" applyAlignment="1">
      <alignment vertical="top" wrapText="1"/>
    </xf>
    <xf numFmtId="49" fontId="0" fillId="3" borderId="18" xfId="0" applyNumberFormat="1" applyFont="1" applyFill="1" applyBorder="1" applyAlignment="1">
      <alignment vertical="top" wrapText="1"/>
    </xf>
    <xf numFmtId="49" fontId="0" fillId="4" borderId="19" xfId="0" applyNumberFormat="1" applyFont="1" applyFill="1" applyBorder="1" applyAlignment="1">
      <alignment vertical="top" wrapText="1"/>
    </xf>
    <xf numFmtId="49" fontId="0" fillId="2" borderId="20" xfId="0" applyNumberFormat="1" applyFont="1" applyFill="1" applyBorder="1" applyAlignment="1">
      <alignment vertical="top" wrapText="1"/>
    </xf>
    <xf numFmtId="165" fontId="0" fillId="4" borderId="21" xfId="0" applyNumberFormat="1" applyFont="1" applyFill="1" applyBorder="1" applyAlignment="1">
      <alignment vertical="top" wrapText="1"/>
    </xf>
    <xf numFmtId="49" fontId="0" fillId="2" borderId="12" xfId="0" applyNumberFormat="1" applyFont="1" applyFill="1" applyBorder="1" applyAlignment="1">
      <alignment vertical="top" wrapText="1"/>
    </xf>
    <xf numFmtId="49" fontId="0" fillId="2" borderId="13" xfId="0" applyNumberFormat="1" applyFont="1" applyFill="1" applyBorder="1" applyAlignment="1">
      <alignment vertical="top" wrapText="1"/>
    </xf>
    <xf numFmtId="165" fontId="0" fillId="2" borderId="13" xfId="0" applyNumberFormat="1" applyFont="1" applyFill="1" applyBorder="1" applyAlignment="1">
      <alignment vertical="top" wrapText="1"/>
    </xf>
    <xf numFmtId="0" fontId="0" fillId="2" borderId="22" xfId="0" applyNumberFormat="1" applyFont="1" applyFill="1" applyBorder="1" applyAlignment="1">
      <alignment vertical="top" wrapText="1"/>
    </xf>
    <xf numFmtId="0" fontId="0" fillId="5" borderId="21" xfId="0" applyFont="1" applyFill="1" applyBorder="1" applyAlignment="1">
      <alignment vertical="top" wrapText="1"/>
    </xf>
    <xf numFmtId="0" fontId="0" fillId="5" borderId="12" xfId="0" applyFont="1" applyFill="1" applyBorder="1" applyAlignment="1">
      <alignment vertical="top" wrapText="1"/>
    </xf>
    <xf numFmtId="0" fontId="0" fillId="5" borderId="13" xfId="0" applyFont="1" applyFill="1" applyBorder="1" applyAlignment="1">
      <alignment vertical="top" wrapText="1"/>
    </xf>
    <xf numFmtId="0" fontId="0" fillId="5" borderId="22" xfId="0" applyFont="1" applyFill="1" applyBorder="1" applyAlignment="1">
      <alignment vertical="top" wrapText="1"/>
    </xf>
    <xf numFmtId="49" fontId="0" fillId="5" borderId="12" xfId="0" applyNumberFormat="1" applyFont="1" applyFill="1" applyBorder="1" applyAlignment="1">
      <alignment vertical="top" wrapText="1"/>
    </xf>
    <xf numFmtId="0" fontId="0" fillId="4" borderId="21" xfId="0" applyFont="1" applyFill="1" applyBorder="1" applyAlignment="1">
      <alignment vertical="top" wrapText="1"/>
    </xf>
    <xf numFmtId="0" fontId="0" fillId="2" borderId="22" xfId="0" applyFont="1" applyFill="1" applyBorder="1" applyAlignment="1">
      <alignment vertical="top" wrapText="1"/>
    </xf>
    <xf numFmtId="165" fontId="0" fillId="2" borderId="12" xfId="0" applyNumberFormat="1" applyFont="1" applyFill="1" applyBorder="1" applyAlignment="1">
      <alignment vertical="top" wrapText="1"/>
    </xf>
    <xf numFmtId="0" fontId="0" fillId="2" borderId="21" xfId="0" applyFont="1" applyFill="1" applyBorder="1" applyAlignment="1">
      <alignment vertical="top" wrapText="1"/>
    </xf>
    <xf numFmtId="0" fontId="0" fillId="2" borderId="12" xfId="0" applyFont="1" applyFill="1" applyBorder="1" applyAlignment="1">
      <alignment vertical="top" wrapText="1"/>
    </xf>
    <xf numFmtId="0" fontId="0" fillId="2" borderId="13" xfId="0" applyFont="1" applyFill="1" applyBorder="1" applyAlignment="1">
      <alignment vertical="top" wrapText="1"/>
    </xf>
    <xf numFmtId="0" fontId="0" fillId="6" borderId="12" xfId="0" applyFont="1" applyFill="1" applyBorder="1" applyAlignment="1">
      <alignment vertical="top" wrapText="1"/>
    </xf>
    <xf numFmtId="0" fontId="0" fillId="6" borderId="13" xfId="0" applyFont="1" applyFill="1" applyBorder="1" applyAlignment="1">
      <alignment vertical="top" wrapText="1"/>
    </xf>
    <xf numFmtId="49" fontId="0" fillId="6" borderId="12" xfId="0" applyNumberFormat="1" applyFont="1" applyFill="1" applyBorder="1" applyAlignment="1">
      <alignment vertical="top" wrapText="1"/>
    </xf>
    <xf numFmtId="166" fontId="0" fillId="2" borderId="12" xfId="0" applyNumberFormat="1" applyFont="1" applyFill="1" applyBorder="1" applyAlignment="1">
      <alignment vertical="top" wrapText="1"/>
    </xf>
    <xf numFmtId="0" fontId="0" fillId="7" borderId="21" xfId="0" applyFont="1" applyFill="1" applyBorder="1" applyAlignment="1">
      <alignment vertical="top" wrapText="1"/>
    </xf>
    <xf numFmtId="49" fontId="0" fillId="7" borderId="12" xfId="0" applyNumberFormat="1" applyFont="1" applyFill="1" applyBorder="1" applyAlignment="1">
      <alignment vertical="top" wrapText="1"/>
    </xf>
    <xf numFmtId="0" fontId="0" fillId="7" borderId="13" xfId="0" applyFont="1" applyFill="1" applyBorder="1" applyAlignment="1">
      <alignment vertical="top" wrapText="1"/>
    </xf>
    <xf numFmtId="0" fontId="0" fillId="7" borderId="22" xfId="0" applyFont="1" applyFill="1" applyBorder="1" applyAlignment="1">
      <alignment vertical="top" wrapText="1"/>
    </xf>
    <xf numFmtId="0" fontId="0" fillId="8" borderId="21" xfId="0" applyFont="1" applyFill="1" applyBorder="1" applyAlignment="1">
      <alignment vertical="top" wrapText="1"/>
    </xf>
    <xf numFmtId="49" fontId="0" fillId="8" borderId="12" xfId="0" applyNumberFormat="1" applyFont="1" applyFill="1" applyBorder="1" applyAlignment="1">
      <alignment vertical="top" wrapText="1"/>
    </xf>
    <xf numFmtId="0" fontId="0" fillId="8" borderId="13" xfId="0" applyFont="1" applyFill="1" applyBorder="1" applyAlignment="1">
      <alignment vertical="top" wrapText="1"/>
    </xf>
    <xf numFmtId="0" fontId="0" fillId="8" borderId="22" xfId="0" applyFont="1" applyFill="1" applyBorder="1" applyAlignment="1">
      <alignment vertical="top" wrapText="1"/>
    </xf>
    <xf numFmtId="49" fontId="0" fillId="2" borderId="21" xfId="0" applyNumberFormat="1" applyFont="1" applyFill="1" applyBorder="1" applyAlignment="1">
      <alignment vertical="top" wrapText="1"/>
    </xf>
    <xf numFmtId="49" fontId="0" fillId="2" borderId="22" xfId="0" applyNumberFormat="1" applyFont="1" applyFill="1" applyBorder="1" applyAlignment="1">
      <alignment vertical="top" wrapText="1"/>
    </xf>
    <xf numFmtId="0" fontId="0" fillId="2" borderId="23" xfId="0" applyFont="1" applyFill="1" applyBorder="1" applyAlignment="1">
      <alignment vertical="top" wrapText="1"/>
    </xf>
    <xf numFmtId="0" fontId="0" fillId="2" borderId="24" xfId="0" applyFont="1" applyFill="1" applyBorder="1" applyAlignment="1">
      <alignment vertical="top" wrapText="1"/>
    </xf>
    <xf numFmtId="0" fontId="0" fillId="2" borderId="25" xfId="0" applyFont="1" applyFill="1" applyBorder="1" applyAlignment="1">
      <alignment vertical="top" wrapText="1"/>
    </xf>
    <xf numFmtId="0" fontId="0" fillId="2" borderId="26" xfId="0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166" fontId="0" fillId="2" borderId="13" xfId="0" applyNumberFormat="1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49" fontId="0" fillId="9" borderId="27" xfId="0" applyNumberFormat="1" applyFont="1" applyFill="1" applyBorder="1" applyAlignment="1">
      <alignment vertical="top" wrapText="1"/>
    </xf>
    <xf numFmtId="0" fontId="0" fillId="9" borderId="27" xfId="0" applyFont="1" applyFill="1" applyBorder="1" applyAlignment="1">
      <alignment vertical="top" wrapText="1"/>
    </xf>
    <xf numFmtId="49" fontId="0" fillId="10" borderId="28" xfId="0" applyNumberFormat="1" applyFont="1" applyFill="1" applyBorder="1" applyAlignment="1">
      <alignment vertical="top" wrapText="1"/>
    </xf>
    <xf numFmtId="165" fontId="0" fillId="0" borderId="29" xfId="0" applyNumberFormat="1" applyFont="1" applyBorder="1" applyAlignment="1">
      <alignment vertical="top" wrapText="1"/>
    </xf>
    <xf numFmtId="49" fontId="0" fillId="10" borderId="30" xfId="0" applyNumberFormat="1" applyFont="1" applyFill="1" applyBorder="1" applyAlignment="1">
      <alignment vertical="top" wrapText="1"/>
    </xf>
    <xf numFmtId="165" fontId="0" fillId="0" borderId="31" xfId="0" applyNumberFormat="1" applyFont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2" borderId="32" xfId="0" applyFont="1" applyFill="1" applyBorder="1" applyAlignment="1">
      <alignment vertical="top" wrapText="1"/>
    </xf>
    <xf numFmtId="0" fontId="0" fillId="2" borderId="10" xfId="0" applyFont="1" applyFill="1" applyBorder="1" applyAlignment="1">
      <alignment vertical="top" wrapText="1"/>
    </xf>
    <xf numFmtId="0" fontId="0" fillId="2" borderId="33" xfId="0" applyFont="1" applyFill="1" applyBorder="1" applyAlignment="1">
      <alignment vertical="top" wrapText="1"/>
    </xf>
    <xf numFmtId="49" fontId="0" fillId="4" borderId="11" xfId="0" applyNumberFormat="1" applyFont="1" applyFill="1" applyBorder="1" applyAlignment="1">
      <alignment horizontal="center" vertical="top" wrapText="1"/>
    </xf>
    <xf numFmtId="49" fontId="0" fillId="2" borderId="13" xfId="0" applyNumberFormat="1" applyFont="1" applyFill="1" applyBorder="1" applyAlignment="1">
      <alignment horizontal="center" vertical="top" wrapText="1"/>
    </xf>
    <xf numFmtId="49" fontId="4" fillId="2" borderId="13" xfId="0" applyNumberFormat="1" applyFont="1" applyFill="1" applyBorder="1" applyAlignment="1">
      <alignment horizontal="center" vertical="top" wrapText="1"/>
    </xf>
    <xf numFmtId="0" fontId="0" fillId="0" borderId="0" xfId="0" applyNumberFormat="1" applyFont="1" applyAlignment="1">
      <alignment vertical="top" wrapText="1"/>
    </xf>
    <xf numFmtId="3" fontId="0" fillId="2" borderId="13" xfId="0" applyNumberFormat="1" applyFont="1" applyFill="1" applyBorder="1" applyAlignment="1">
      <alignment horizontal="center" vertical="top" wrapText="1"/>
    </xf>
    <xf numFmtId="49" fontId="5" fillId="2" borderId="13" xfId="0" applyNumberFormat="1" applyFont="1" applyFill="1" applyBorder="1" applyAlignment="1">
      <alignment horizontal="left" vertical="top" wrapText="1"/>
    </xf>
    <xf numFmtId="0" fontId="0" fillId="2" borderId="34" xfId="0" applyFont="1" applyFill="1" applyBorder="1" applyAlignment="1">
      <alignment vertical="top" wrapText="1"/>
    </xf>
    <xf numFmtId="0" fontId="0" fillId="2" borderId="35" xfId="0" applyFont="1" applyFill="1" applyBorder="1" applyAlignment="1">
      <alignment vertical="top" wrapText="1"/>
    </xf>
    <xf numFmtId="0" fontId="0" fillId="2" borderId="36" xfId="0" applyFont="1" applyFill="1" applyBorder="1" applyAlignment="1">
      <alignment vertical="top" wrapText="1"/>
    </xf>
    <xf numFmtId="0" fontId="0" fillId="2" borderId="37" xfId="0" applyFont="1" applyFill="1" applyBorder="1" applyAlignment="1">
      <alignment vertical="top" wrapText="1"/>
    </xf>
    <xf numFmtId="0" fontId="0" fillId="2" borderId="38" xfId="0" applyFont="1" applyFill="1" applyBorder="1" applyAlignment="1">
      <alignment vertical="top" wrapText="1"/>
    </xf>
    <xf numFmtId="0" fontId="0" fillId="2" borderId="39" xfId="0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3" borderId="5" xfId="0" applyFont="1" applyFill="1" applyBorder="1" applyAlignment="1">
      <alignment vertical="top" wrapText="1"/>
    </xf>
    <xf numFmtId="0" fontId="0" fillId="4" borderId="8" xfId="0" applyFont="1" applyFill="1" applyBorder="1" applyAlignment="1">
      <alignment vertical="top" wrapText="1"/>
    </xf>
    <xf numFmtId="0" fontId="0" fillId="2" borderId="9" xfId="0" applyFont="1" applyFill="1" applyBorder="1" applyAlignment="1">
      <alignment vertical="top" wrapText="1"/>
    </xf>
    <xf numFmtId="0" fontId="0" fillId="4" borderId="11" xfId="0" applyFont="1" applyFill="1" applyBorder="1" applyAlignment="1">
      <alignment vertical="top" wrapText="1"/>
    </xf>
    <xf numFmtId="164" fontId="3" fillId="2" borderId="13" xfId="1" applyFont="1" applyFill="1" applyBorder="1" applyAlignment="1">
      <alignment vertical="top" wrapText="1"/>
    </xf>
    <xf numFmtId="167" fontId="0" fillId="2" borderId="6" xfId="0" applyNumberFormat="1" applyFont="1" applyFill="1" applyBorder="1" applyAlignment="1">
      <alignment vertical="top" wrapText="1"/>
    </xf>
    <xf numFmtId="167" fontId="0" fillId="2" borderId="14" xfId="0" applyNumberFormat="1" applyFont="1" applyFill="1" applyBorder="1" applyAlignment="1">
      <alignment vertical="top" wrapText="1"/>
    </xf>
    <xf numFmtId="165" fontId="0" fillId="0" borderId="0" xfId="0" applyNumberFormat="1" applyFont="1" applyAlignment="1">
      <alignment vertical="top" wrapText="1"/>
    </xf>
    <xf numFmtId="2" fontId="0" fillId="2" borderId="13" xfId="0" applyNumberFormat="1" applyFont="1" applyFill="1" applyBorder="1" applyAlignment="1">
      <alignment horizontal="center" vertical="top" wrapText="1"/>
    </xf>
    <xf numFmtId="49" fontId="4" fillId="2" borderId="13" xfId="0" applyNumberFormat="1" applyFont="1" applyFill="1" applyBorder="1" applyAlignment="1">
      <alignment horizontal="left" vertical="top" wrapText="1"/>
    </xf>
    <xf numFmtId="2" fontId="0" fillId="2" borderId="33" xfId="0" applyNumberFormat="1" applyFont="1" applyFill="1" applyBorder="1" applyAlignment="1">
      <alignment vertical="top" wrapText="1"/>
    </xf>
    <xf numFmtId="165" fontId="0" fillId="8" borderId="13" xfId="0" applyNumberFormat="1" applyFont="1" applyFill="1" applyBorder="1" applyAlignment="1">
      <alignment vertical="top" wrapText="1"/>
    </xf>
    <xf numFmtId="167" fontId="0" fillId="2" borderId="25" xfId="0" applyNumberFormat="1" applyFont="1" applyFill="1" applyBorder="1" applyAlignment="1">
      <alignment vertical="top" wrapText="1"/>
    </xf>
    <xf numFmtId="165" fontId="0" fillId="5" borderId="13" xfId="0" applyNumberFormat="1" applyFont="1" applyFill="1" applyBorder="1" applyAlignment="1">
      <alignment vertical="top" wrapText="1"/>
    </xf>
    <xf numFmtId="164" fontId="0" fillId="0" borderId="0" xfId="1" applyFont="1" applyAlignment="1">
      <alignment vertical="top" wrapText="1"/>
    </xf>
    <xf numFmtId="164" fontId="0" fillId="0" borderId="0" xfId="0" applyNumberFormat="1" applyFont="1" applyAlignment="1">
      <alignment vertical="top" wrapText="1"/>
    </xf>
    <xf numFmtId="44" fontId="0" fillId="0" borderId="0" xfId="0" applyNumberFormat="1" applyFont="1" applyAlignment="1">
      <alignment vertical="top" wrapText="1"/>
    </xf>
    <xf numFmtId="9" fontId="0" fillId="0" borderId="0" xfId="3" applyFont="1" applyAlignment="1">
      <alignment vertical="top" wrapText="1"/>
    </xf>
    <xf numFmtId="42" fontId="0" fillId="0" borderId="0" xfId="0" applyNumberFormat="1" applyFont="1" applyAlignment="1">
      <alignment vertical="top" wrapText="1"/>
    </xf>
    <xf numFmtId="0" fontId="7" fillId="0" borderId="0" xfId="0" applyFont="1" applyAlignment="1">
      <alignment vertical="top" wrapText="1"/>
    </xf>
    <xf numFmtId="0" fontId="8" fillId="11" borderId="40" xfId="0" applyFont="1" applyFill="1" applyBorder="1" applyAlignment="1">
      <alignment horizontal="center" vertical="top" wrapText="1"/>
    </xf>
    <xf numFmtId="0" fontId="7" fillId="0" borderId="41" xfId="0" applyFont="1" applyBorder="1" applyAlignment="1">
      <alignment horizontal="center" vertical="top" wrapText="1"/>
    </xf>
    <xf numFmtId="0" fontId="8" fillId="11" borderId="40" xfId="0" applyFont="1" applyFill="1" applyBorder="1" applyAlignment="1">
      <alignment horizontal="center" vertical="top" wrapText="1"/>
    </xf>
    <xf numFmtId="0" fontId="7" fillId="0" borderId="40" xfId="0" applyFont="1" applyBorder="1" applyAlignment="1">
      <alignment vertical="top" wrapText="1"/>
    </xf>
    <xf numFmtId="42" fontId="7" fillId="0" borderId="40" xfId="2" applyFont="1" applyBorder="1" applyAlignment="1">
      <alignment vertical="top" wrapText="1"/>
    </xf>
    <xf numFmtId="42" fontId="8" fillId="0" borderId="40" xfId="2" applyFont="1" applyBorder="1" applyAlignment="1">
      <alignment vertical="top" wrapText="1"/>
    </xf>
    <xf numFmtId="42" fontId="7" fillId="0" borderId="40" xfId="0" applyNumberFormat="1" applyFont="1" applyBorder="1" applyAlignment="1">
      <alignment vertical="top" wrapText="1"/>
    </xf>
    <xf numFmtId="6" fontId="7" fillId="0" borderId="40" xfId="0" applyNumberFormat="1" applyFont="1" applyBorder="1" applyAlignment="1">
      <alignment vertical="top" wrapText="1"/>
    </xf>
    <xf numFmtId="9" fontId="7" fillId="0" borderId="40" xfId="0" applyNumberFormat="1" applyFont="1" applyBorder="1" applyAlignment="1">
      <alignment vertical="top" wrapText="1"/>
    </xf>
    <xf numFmtId="3" fontId="7" fillId="0" borderId="40" xfId="0" applyNumberFormat="1" applyFont="1" applyBorder="1" applyAlignment="1">
      <alignment vertical="top" wrapText="1"/>
    </xf>
    <xf numFmtId="0" fontId="7" fillId="11" borderId="40" xfId="0" applyFont="1" applyFill="1" applyBorder="1" applyAlignment="1">
      <alignment vertical="top" wrapText="1"/>
    </xf>
    <xf numFmtId="0" fontId="8" fillId="11" borderId="40" xfId="0" applyFont="1" applyFill="1" applyBorder="1" applyAlignment="1">
      <alignment vertical="top" wrapText="1"/>
    </xf>
  </cellXfs>
  <cellStyles count="4">
    <cellStyle name="Moneda" xfId="1" builtinId="4"/>
    <cellStyle name="Moneda [0]" xfId="2" builtinId="7"/>
    <cellStyle name="Normal" xfId="0" builtinId="0"/>
    <cellStyle name="Porcentaje" xfId="3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5A5A5"/>
      <rgbColor rgb="FFBDC0BF"/>
      <rgbColor rgb="FF3F3F3F"/>
      <rgbColor rgb="FFDBDBDB"/>
      <rgbColor rgb="FF444444"/>
      <rgbColor rgb="FFF3F2C5"/>
      <rgbColor rgb="FFF1D130"/>
      <rgbColor rgb="FFFFE072"/>
      <rgbColor rgb="FFFFF01B"/>
      <rgbColor rgb="FFFEF01B"/>
      <rgbColor rgb="FFBDC0BF"/>
      <rgbColor rgb="FFA5A5A5"/>
      <rgbColor rgb="FF3F3F3F"/>
      <rgbColor rgb="FFDBDBDB"/>
      <rgbColor rgb="FF1C6ECE"/>
      <rgbColor rgb="FF212121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1314450</xdr:colOff>
      <xdr:row>0</xdr:row>
      <xdr:rowOff>19050</xdr:rowOff>
    </xdr:from>
    <xdr:to>
      <xdr:col>1</xdr:col>
      <xdr:colOff>561975</xdr:colOff>
      <xdr:row>0</xdr:row>
      <xdr:rowOff>1488255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9E59C5E-526A-4E28-A6A1-669F2E3044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510" t="16632" r="24303" b="27553"/>
        <a:stretch/>
      </xdr:blipFill>
      <xdr:spPr>
        <a:xfrm>
          <a:off x="1314450" y="19050"/>
          <a:ext cx="1981200" cy="1469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42"/>
  <sheetViews>
    <sheetView showGridLines="0" topLeftCell="A29" workbookViewId="0">
      <selection activeCell="D12" sqref="D12"/>
    </sheetView>
  </sheetViews>
  <sheetFormatPr baseColWidth="10" defaultColWidth="19.5703125" defaultRowHeight="18" customHeight="1" x14ac:dyDescent="0.2"/>
  <cols>
    <col min="1" max="256" width="19.5703125" style="1" customWidth="1"/>
  </cols>
  <sheetData>
    <row r="1" spans="1:5" ht="8.1" customHeight="1" x14ac:dyDescent="0.2">
      <c r="A1" s="2"/>
      <c r="B1" s="3"/>
      <c r="C1" s="3"/>
      <c r="D1" s="4"/>
      <c r="E1" s="5"/>
    </row>
    <row r="2" spans="1:5" ht="20.65" customHeight="1" x14ac:dyDescent="0.2">
      <c r="A2" s="6" t="s">
        <v>0</v>
      </c>
      <c r="B2" s="7"/>
      <c r="C2" s="7"/>
      <c r="D2" s="8"/>
      <c r="E2" s="9"/>
    </row>
    <row r="3" spans="1:5" ht="20.65" customHeight="1" x14ac:dyDescent="0.2">
      <c r="A3" s="10" t="s">
        <v>1</v>
      </c>
      <c r="B3" s="11" t="s">
        <v>2</v>
      </c>
      <c r="C3" s="12" t="s">
        <v>3</v>
      </c>
      <c r="D3" s="8" t="s">
        <v>141</v>
      </c>
      <c r="E3" s="9"/>
    </row>
    <row r="4" spans="1:5" ht="32.450000000000003" customHeight="1" x14ac:dyDescent="0.2">
      <c r="A4" s="13">
        <v>1</v>
      </c>
      <c r="B4" s="14" t="s">
        <v>4</v>
      </c>
      <c r="C4" s="15">
        <v>7120960</v>
      </c>
      <c r="D4" s="93">
        <f>C4*A4</f>
        <v>7120960</v>
      </c>
      <c r="E4" s="9"/>
    </row>
    <row r="5" spans="1:5" ht="32.450000000000003" customHeight="1" x14ac:dyDescent="0.2">
      <c r="A5" s="13">
        <v>3</v>
      </c>
      <c r="B5" s="16" t="s">
        <v>5</v>
      </c>
      <c r="C5" s="15">
        <v>1474420</v>
      </c>
      <c r="D5" s="93">
        <f t="shared" ref="D5:D41" si="0">C5*A5</f>
        <v>4423260</v>
      </c>
      <c r="E5" s="9"/>
    </row>
    <row r="6" spans="1:5" ht="24.4" customHeight="1" x14ac:dyDescent="0.2">
      <c r="A6" s="13">
        <v>1</v>
      </c>
      <c r="B6" s="14" t="s">
        <v>6</v>
      </c>
      <c r="C6" s="15">
        <v>4369680</v>
      </c>
      <c r="D6" s="93">
        <f t="shared" si="0"/>
        <v>4369680</v>
      </c>
      <c r="E6" s="9"/>
    </row>
    <row r="7" spans="1:5" ht="32.450000000000003" customHeight="1" x14ac:dyDescent="0.2">
      <c r="A7" s="13">
        <v>1</v>
      </c>
      <c r="B7" s="14" t="s">
        <v>7</v>
      </c>
      <c r="C7" s="17">
        <v>700000</v>
      </c>
      <c r="D7" s="93">
        <f t="shared" si="0"/>
        <v>700000</v>
      </c>
      <c r="E7" s="9"/>
    </row>
    <row r="8" spans="1:5" ht="32.450000000000003" customHeight="1" x14ac:dyDescent="0.2">
      <c r="A8" s="13">
        <v>1</v>
      </c>
      <c r="B8" s="14" t="s">
        <v>8</v>
      </c>
      <c r="C8" s="15">
        <v>9520000</v>
      </c>
      <c r="D8" s="93">
        <f t="shared" si="0"/>
        <v>9520000</v>
      </c>
      <c r="E8" s="9"/>
    </row>
    <row r="9" spans="1:5" ht="32.450000000000003" customHeight="1" x14ac:dyDescent="0.2">
      <c r="A9" s="13">
        <v>1</v>
      </c>
      <c r="B9" s="14" t="s">
        <v>9</v>
      </c>
      <c r="C9" s="15">
        <v>8758400</v>
      </c>
      <c r="D9" s="93">
        <f t="shared" si="0"/>
        <v>8758400</v>
      </c>
      <c r="E9" s="9"/>
    </row>
    <row r="10" spans="1:5" ht="24.4" customHeight="1" x14ac:dyDescent="0.2">
      <c r="A10" s="13">
        <v>3</v>
      </c>
      <c r="B10" s="14" t="s">
        <v>10</v>
      </c>
      <c r="C10" s="15">
        <v>1373260</v>
      </c>
      <c r="D10" s="93">
        <f t="shared" si="0"/>
        <v>4119780</v>
      </c>
      <c r="E10" s="9"/>
    </row>
    <row r="11" spans="1:5" ht="32.450000000000003" customHeight="1" x14ac:dyDescent="0.2">
      <c r="A11" s="13">
        <v>4</v>
      </c>
      <c r="B11" s="14" t="s">
        <v>11</v>
      </c>
      <c r="C11" s="15">
        <v>629900</v>
      </c>
      <c r="D11" s="93">
        <f t="shared" si="0"/>
        <v>2519600</v>
      </c>
      <c r="E11" s="9"/>
    </row>
    <row r="12" spans="1:5" ht="32.450000000000003" customHeight="1" x14ac:dyDescent="0.2">
      <c r="A12" s="13">
        <v>1</v>
      </c>
      <c r="B12" s="14" t="s">
        <v>12</v>
      </c>
      <c r="C12" s="15">
        <v>7901600</v>
      </c>
      <c r="D12" s="93">
        <f t="shared" si="0"/>
        <v>7901600</v>
      </c>
      <c r="E12" s="9"/>
    </row>
    <row r="13" spans="1:5" ht="24.4" customHeight="1" x14ac:dyDescent="0.2">
      <c r="A13" s="13">
        <v>3</v>
      </c>
      <c r="B13" s="14" t="s">
        <v>13</v>
      </c>
      <c r="C13" s="15">
        <v>3765160</v>
      </c>
      <c r="D13" s="93">
        <f t="shared" si="0"/>
        <v>11295480</v>
      </c>
      <c r="E13" s="9"/>
    </row>
    <row r="14" spans="1:5" ht="24.4" customHeight="1" x14ac:dyDescent="0.2">
      <c r="A14" s="13">
        <v>3</v>
      </c>
      <c r="B14" s="14" t="s">
        <v>14</v>
      </c>
      <c r="C14" s="15">
        <v>3953180</v>
      </c>
      <c r="D14" s="93">
        <f t="shared" si="0"/>
        <v>11859540</v>
      </c>
      <c r="E14" s="9"/>
    </row>
    <row r="15" spans="1:5" ht="24.4" customHeight="1" x14ac:dyDescent="0.2">
      <c r="A15" s="13">
        <v>3</v>
      </c>
      <c r="B15" s="14" t="s">
        <v>15</v>
      </c>
      <c r="C15" s="15">
        <v>878220</v>
      </c>
      <c r="D15" s="93">
        <f t="shared" si="0"/>
        <v>2634660</v>
      </c>
      <c r="E15" s="9"/>
    </row>
    <row r="16" spans="1:5" ht="24.4" customHeight="1" x14ac:dyDescent="0.2">
      <c r="A16" s="13">
        <v>2</v>
      </c>
      <c r="B16" s="14" t="s">
        <v>16</v>
      </c>
      <c r="C16" s="18">
        <v>1342320</v>
      </c>
      <c r="D16" s="93">
        <f t="shared" si="0"/>
        <v>2684640</v>
      </c>
      <c r="E16" s="9"/>
    </row>
    <row r="17" spans="1:5" ht="24.4" customHeight="1" x14ac:dyDescent="0.2">
      <c r="A17" s="13">
        <v>3</v>
      </c>
      <c r="B17" s="14" t="s">
        <v>17</v>
      </c>
      <c r="C17" s="15">
        <v>4034100</v>
      </c>
      <c r="D17" s="93">
        <f t="shared" si="0"/>
        <v>12102300</v>
      </c>
      <c r="E17" s="9"/>
    </row>
    <row r="18" spans="1:5" ht="24.4" customHeight="1" x14ac:dyDescent="0.2">
      <c r="A18" s="13">
        <v>4</v>
      </c>
      <c r="B18" s="14" t="s">
        <v>18</v>
      </c>
      <c r="C18" s="15">
        <v>220900</v>
      </c>
      <c r="D18" s="93">
        <f t="shared" si="0"/>
        <v>883600</v>
      </c>
      <c r="E18" s="9"/>
    </row>
    <row r="19" spans="1:5" ht="24.4" customHeight="1" x14ac:dyDescent="0.2">
      <c r="A19" s="13">
        <v>4</v>
      </c>
      <c r="B19" s="14" t="s">
        <v>19</v>
      </c>
      <c r="C19" s="15">
        <v>159900</v>
      </c>
      <c r="D19" s="93">
        <f t="shared" si="0"/>
        <v>639600</v>
      </c>
      <c r="E19" s="9"/>
    </row>
    <row r="20" spans="1:5" ht="24.4" customHeight="1" x14ac:dyDescent="0.2">
      <c r="A20" s="13">
        <v>4</v>
      </c>
      <c r="B20" s="14" t="s">
        <v>20</v>
      </c>
      <c r="C20" s="15">
        <v>529900</v>
      </c>
      <c r="D20" s="93">
        <f t="shared" si="0"/>
        <v>2119600</v>
      </c>
      <c r="E20" s="9"/>
    </row>
    <row r="21" spans="1:5" ht="32.450000000000003" customHeight="1" x14ac:dyDescent="0.2">
      <c r="A21" s="13">
        <v>1</v>
      </c>
      <c r="B21" s="14" t="s">
        <v>21</v>
      </c>
      <c r="C21" s="15">
        <v>3060680</v>
      </c>
      <c r="D21" s="93">
        <f t="shared" si="0"/>
        <v>3060680</v>
      </c>
      <c r="E21" s="9"/>
    </row>
    <row r="22" spans="1:5" ht="24.4" customHeight="1" x14ac:dyDescent="0.2">
      <c r="A22" s="13">
        <v>4</v>
      </c>
      <c r="B22" s="14" t="s">
        <v>22</v>
      </c>
      <c r="C22" s="15">
        <v>35700</v>
      </c>
      <c r="D22" s="93">
        <f t="shared" si="0"/>
        <v>142800</v>
      </c>
      <c r="E22" s="9"/>
    </row>
    <row r="23" spans="1:5" ht="24.4" customHeight="1" x14ac:dyDescent="0.2">
      <c r="A23" s="13">
        <v>1</v>
      </c>
      <c r="B23" s="14" t="s">
        <v>23</v>
      </c>
      <c r="C23" s="15">
        <v>934150</v>
      </c>
      <c r="D23" s="93">
        <f t="shared" si="0"/>
        <v>934150</v>
      </c>
      <c r="E23" s="9"/>
    </row>
    <row r="24" spans="1:5" ht="32.450000000000003" customHeight="1" x14ac:dyDescent="0.2">
      <c r="A24" s="13">
        <v>1</v>
      </c>
      <c r="B24" s="14" t="s">
        <v>24</v>
      </c>
      <c r="C24" s="15">
        <v>169900</v>
      </c>
      <c r="D24" s="93">
        <f t="shared" si="0"/>
        <v>169900</v>
      </c>
      <c r="E24" s="9"/>
    </row>
    <row r="25" spans="1:5" ht="24.4" customHeight="1" x14ac:dyDescent="0.2">
      <c r="A25" s="13">
        <v>4</v>
      </c>
      <c r="B25" s="14" t="s">
        <v>25</v>
      </c>
      <c r="C25" s="15">
        <v>75900</v>
      </c>
      <c r="D25" s="93">
        <f t="shared" si="0"/>
        <v>303600</v>
      </c>
      <c r="E25" s="9"/>
    </row>
    <row r="26" spans="1:5" ht="24.4" customHeight="1" x14ac:dyDescent="0.2">
      <c r="A26" s="13">
        <v>4</v>
      </c>
      <c r="B26" s="14" t="s">
        <v>26</v>
      </c>
      <c r="C26" s="15">
        <v>44900</v>
      </c>
      <c r="D26" s="93">
        <f t="shared" si="0"/>
        <v>179600</v>
      </c>
      <c r="E26" s="9"/>
    </row>
    <row r="27" spans="1:5" ht="24.4" customHeight="1" x14ac:dyDescent="0.2">
      <c r="A27" s="13">
        <v>2</v>
      </c>
      <c r="B27" s="14" t="s">
        <v>27</v>
      </c>
      <c r="C27" s="15">
        <v>27900</v>
      </c>
      <c r="D27" s="93">
        <f t="shared" si="0"/>
        <v>55800</v>
      </c>
      <c r="E27" s="9"/>
    </row>
    <row r="28" spans="1:5" ht="24.4" customHeight="1" x14ac:dyDescent="0.2">
      <c r="A28" s="13">
        <v>6</v>
      </c>
      <c r="B28" s="14" t="s">
        <v>28</v>
      </c>
      <c r="C28" s="15">
        <v>69000</v>
      </c>
      <c r="D28" s="93">
        <f t="shared" si="0"/>
        <v>414000</v>
      </c>
      <c r="E28" s="9"/>
    </row>
    <row r="29" spans="1:5" ht="32.450000000000003" customHeight="1" x14ac:dyDescent="0.2">
      <c r="A29" s="13">
        <v>6</v>
      </c>
      <c r="B29" s="14" t="s">
        <v>29</v>
      </c>
      <c r="C29" s="15">
        <v>74900</v>
      </c>
      <c r="D29" s="93">
        <f t="shared" si="0"/>
        <v>449400</v>
      </c>
      <c r="E29" s="9"/>
    </row>
    <row r="30" spans="1:5" ht="24.4" customHeight="1" x14ac:dyDescent="0.2">
      <c r="A30" s="13">
        <v>6</v>
      </c>
      <c r="B30" s="14" t="s">
        <v>30</v>
      </c>
      <c r="C30" s="15">
        <v>29900</v>
      </c>
      <c r="D30" s="93">
        <f t="shared" si="0"/>
        <v>179400</v>
      </c>
      <c r="E30" s="9"/>
    </row>
    <row r="31" spans="1:5" ht="24.4" customHeight="1" x14ac:dyDescent="0.2">
      <c r="A31" s="13">
        <v>6</v>
      </c>
      <c r="B31" s="14" t="s">
        <v>31</v>
      </c>
      <c r="C31" s="15">
        <v>34900</v>
      </c>
      <c r="D31" s="93">
        <f t="shared" si="0"/>
        <v>209400</v>
      </c>
      <c r="E31" s="9"/>
    </row>
    <row r="32" spans="1:5" ht="24.4" customHeight="1" x14ac:dyDescent="0.2">
      <c r="A32" s="13">
        <v>6</v>
      </c>
      <c r="B32" s="14" t="s">
        <v>32</v>
      </c>
      <c r="C32" s="18">
        <v>4943</v>
      </c>
      <c r="D32" s="93">
        <f t="shared" si="0"/>
        <v>29658</v>
      </c>
      <c r="E32" s="9"/>
    </row>
    <row r="33" spans="1:5" ht="24.4" customHeight="1" x14ac:dyDescent="0.2">
      <c r="A33" s="13">
        <v>6</v>
      </c>
      <c r="B33" s="14" t="s">
        <v>33</v>
      </c>
      <c r="C33" s="15">
        <v>24983</v>
      </c>
      <c r="D33" s="93">
        <f t="shared" si="0"/>
        <v>149898</v>
      </c>
      <c r="E33" s="9"/>
    </row>
    <row r="34" spans="1:5" ht="24.4" customHeight="1" x14ac:dyDescent="0.2">
      <c r="A34" s="13">
        <v>6</v>
      </c>
      <c r="B34" s="14" t="s">
        <v>34</v>
      </c>
      <c r="C34" s="15">
        <v>6900</v>
      </c>
      <c r="D34" s="93">
        <f t="shared" si="0"/>
        <v>41400</v>
      </c>
      <c r="E34" s="9"/>
    </row>
    <row r="35" spans="1:5" ht="24.4" customHeight="1" x14ac:dyDescent="0.2">
      <c r="A35" s="13">
        <v>4</v>
      </c>
      <c r="B35" s="14" t="s">
        <v>35</v>
      </c>
      <c r="C35" s="15">
        <v>74000</v>
      </c>
      <c r="D35" s="93">
        <f t="shared" si="0"/>
        <v>296000</v>
      </c>
      <c r="E35" s="9"/>
    </row>
    <row r="36" spans="1:5" ht="24.4" customHeight="1" x14ac:dyDescent="0.2">
      <c r="A36" s="13">
        <v>4</v>
      </c>
      <c r="B36" s="14" t="s">
        <v>36</v>
      </c>
      <c r="C36" s="15">
        <v>48000</v>
      </c>
      <c r="D36" s="93">
        <f t="shared" si="0"/>
        <v>192000</v>
      </c>
      <c r="E36" s="9"/>
    </row>
    <row r="37" spans="1:5" ht="24.4" customHeight="1" x14ac:dyDescent="0.2">
      <c r="A37" s="13">
        <v>4</v>
      </c>
      <c r="B37" s="14" t="s">
        <v>37</v>
      </c>
      <c r="C37" s="15">
        <v>17000</v>
      </c>
      <c r="D37" s="93">
        <f t="shared" si="0"/>
        <v>68000</v>
      </c>
      <c r="E37" s="9"/>
    </row>
    <row r="38" spans="1:5" ht="32.450000000000003" customHeight="1" x14ac:dyDescent="0.2">
      <c r="A38" s="13">
        <v>4</v>
      </c>
      <c r="B38" s="14" t="s">
        <v>38</v>
      </c>
      <c r="C38" s="15">
        <v>179900</v>
      </c>
      <c r="D38" s="93">
        <f t="shared" si="0"/>
        <v>719600</v>
      </c>
      <c r="E38" s="9"/>
    </row>
    <row r="39" spans="1:5" ht="32.450000000000003" customHeight="1" x14ac:dyDescent="0.2">
      <c r="A39" s="13">
        <v>3</v>
      </c>
      <c r="B39" s="14" t="s">
        <v>39</v>
      </c>
      <c r="C39" s="15">
        <v>329666</v>
      </c>
      <c r="D39" s="93">
        <f t="shared" si="0"/>
        <v>988998</v>
      </c>
      <c r="E39" s="9"/>
    </row>
    <row r="40" spans="1:5" ht="32.450000000000003" customHeight="1" x14ac:dyDescent="0.2">
      <c r="A40" s="13">
        <v>7</v>
      </c>
      <c r="B40" s="14" t="s">
        <v>40</v>
      </c>
      <c r="C40" s="15">
        <v>114000</v>
      </c>
      <c r="D40" s="93">
        <f t="shared" si="0"/>
        <v>798000</v>
      </c>
      <c r="E40" s="9"/>
    </row>
    <row r="41" spans="1:5" ht="24.4" customHeight="1" x14ac:dyDescent="0.2">
      <c r="A41" s="13">
        <v>7</v>
      </c>
      <c r="B41" s="14" t="s">
        <v>41</v>
      </c>
      <c r="C41" s="15">
        <v>125000</v>
      </c>
      <c r="D41" s="93">
        <f t="shared" si="0"/>
        <v>875000</v>
      </c>
      <c r="E41" s="9"/>
    </row>
    <row r="42" spans="1:5" ht="21.4" customHeight="1" x14ac:dyDescent="0.2">
      <c r="A42" s="19" t="s">
        <v>42</v>
      </c>
      <c r="B42" s="14" t="s">
        <v>43</v>
      </c>
      <c r="C42" s="92">
        <f>SUM(C4:C41)</f>
        <v>62214122</v>
      </c>
      <c r="D42" s="94">
        <f>SUM(D4:D41)</f>
        <v>103909984</v>
      </c>
      <c r="E42" s="20"/>
    </row>
  </sheetData>
  <pageMargins left="0.5" right="0.5" top="0.75" bottom="0.75" header="0.27777800000000002" footer="0.27777800000000002"/>
  <pageSetup orientation="portrait"/>
  <headerFooter>
    <oddFooter>&amp;C&amp;"Helvetica,Regular"&amp;12&amp;K000000&amp;P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45"/>
  <sheetViews>
    <sheetView showGridLines="0" topLeftCell="A37" workbookViewId="0">
      <selection activeCell="D45" sqref="D45"/>
    </sheetView>
  </sheetViews>
  <sheetFormatPr baseColWidth="10" defaultColWidth="19.5703125" defaultRowHeight="12" customHeight="1" x14ac:dyDescent="0.2"/>
  <cols>
    <col min="1" max="5" width="18.85546875" style="21" customWidth="1"/>
    <col min="6" max="256" width="19.5703125" style="21" customWidth="1"/>
  </cols>
  <sheetData>
    <row r="1" spans="1:5" ht="26.45" customHeight="1" x14ac:dyDescent="0.2">
      <c r="A1" s="22"/>
      <c r="B1" s="23" t="s">
        <v>44</v>
      </c>
      <c r="C1" s="24"/>
      <c r="D1" s="24"/>
      <c r="E1" s="25" t="s">
        <v>45</v>
      </c>
    </row>
    <row r="2" spans="1:5" ht="26.65" customHeight="1" x14ac:dyDescent="0.2">
      <c r="A2" s="26" t="s">
        <v>46</v>
      </c>
      <c r="B2" s="11" t="s">
        <v>47</v>
      </c>
      <c r="C2" s="12" t="s">
        <v>48</v>
      </c>
      <c r="D2" s="12" t="s">
        <v>49</v>
      </c>
      <c r="E2" s="27" t="s">
        <v>50</v>
      </c>
    </row>
    <row r="3" spans="1:5" ht="14.45" customHeight="1" x14ac:dyDescent="0.2">
      <c r="A3" s="28">
        <v>5440</v>
      </c>
      <c r="B3" s="29" t="s">
        <v>51</v>
      </c>
      <c r="C3" s="30" t="s">
        <v>52</v>
      </c>
      <c r="D3" s="31">
        <v>2448000</v>
      </c>
      <c r="E3" s="32">
        <v>15</v>
      </c>
    </row>
    <row r="4" spans="1:5" ht="14.45" customHeight="1" x14ac:dyDescent="0.2">
      <c r="A4" s="28">
        <v>6650</v>
      </c>
      <c r="B4" s="29" t="s">
        <v>53</v>
      </c>
      <c r="C4" s="30" t="s">
        <v>54</v>
      </c>
      <c r="D4" s="31">
        <v>2992500</v>
      </c>
      <c r="E4" s="32">
        <v>15</v>
      </c>
    </row>
    <row r="5" spans="1:5" ht="14.45" customHeight="1" x14ac:dyDescent="0.2">
      <c r="A5" s="28">
        <v>5810</v>
      </c>
      <c r="B5" s="29" t="s">
        <v>53</v>
      </c>
      <c r="C5" s="30" t="s">
        <v>55</v>
      </c>
      <c r="D5" s="31">
        <v>2614500</v>
      </c>
      <c r="E5" s="32">
        <v>15</v>
      </c>
    </row>
    <row r="6" spans="1:5" ht="14.45" customHeight="1" x14ac:dyDescent="0.2">
      <c r="A6" s="28">
        <v>3610</v>
      </c>
      <c r="B6" s="29" t="s">
        <v>56</v>
      </c>
      <c r="C6" s="30" t="s">
        <v>57</v>
      </c>
      <c r="D6" s="31">
        <v>1624500</v>
      </c>
      <c r="E6" s="32">
        <v>15</v>
      </c>
    </row>
    <row r="7" spans="1:5" ht="14.45" customHeight="1" x14ac:dyDescent="0.2">
      <c r="A7" s="28">
        <v>3610</v>
      </c>
      <c r="B7" s="29" t="s">
        <v>56</v>
      </c>
      <c r="C7" s="30" t="s">
        <v>58</v>
      </c>
      <c r="D7" s="31">
        <v>1624500</v>
      </c>
      <c r="E7" s="32">
        <v>15</v>
      </c>
    </row>
    <row r="8" spans="1:5" ht="14.45" customHeight="1" x14ac:dyDescent="0.2">
      <c r="A8" s="28">
        <v>5700</v>
      </c>
      <c r="B8" s="29" t="s">
        <v>56</v>
      </c>
      <c r="C8" s="30" t="s">
        <v>59</v>
      </c>
      <c r="D8" s="31">
        <v>2565000</v>
      </c>
      <c r="E8" s="32">
        <v>15</v>
      </c>
    </row>
    <row r="9" spans="1:5" ht="14.45" customHeight="1" x14ac:dyDescent="0.2">
      <c r="A9" s="28">
        <v>8400</v>
      </c>
      <c r="B9" s="29" t="s">
        <v>60</v>
      </c>
      <c r="C9" s="30" t="s">
        <v>61</v>
      </c>
      <c r="D9" s="31">
        <v>1260000</v>
      </c>
      <c r="E9" s="32">
        <v>5</v>
      </c>
    </row>
    <row r="10" spans="1:5" ht="14.45" customHeight="1" x14ac:dyDescent="0.2">
      <c r="A10" s="28">
        <v>10800</v>
      </c>
      <c r="B10" s="29" t="s">
        <v>62</v>
      </c>
      <c r="C10" s="30" t="s">
        <v>63</v>
      </c>
      <c r="D10" s="31">
        <v>1620000</v>
      </c>
      <c r="E10" s="32">
        <v>5</v>
      </c>
    </row>
    <row r="11" spans="1:5" ht="14.45" customHeight="1" x14ac:dyDescent="0.2">
      <c r="A11" s="28">
        <v>11900</v>
      </c>
      <c r="B11" s="29" t="s">
        <v>64</v>
      </c>
      <c r="C11" s="30" t="s">
        <v>65</v>
      </c>
      <c r="D11" s="31">
        <v>5355000</v>
      </c>
      <c r="E11" s="32">
        <v>5</v>
      </c>
    </row>
    <row r="12" spans="1:5" ht="26.45" customHeight="1" x14ac:dyDescent="0.2">
      <c r="A12" s="28">
        <v>10062</v>
      </c>
      <c r="B12" s="29" t="s">
        <v>66</v>
      </c>
      <c r="C12" s="30" t="s">
        <v>67</v>
      </c>
      <c r="D12" s="31">
        <v>1509300</v>
      </c>
      <c r="E12" s="32">
        <v>5</v>
      </c>
    </row>
    <row r="13" spans="1:5" ht="14.45" customHeight="1" x14ac:dyDescent="0.2">
      <c r="A13" s="33"/>
      <c r="B13" s="34"/>
      <c r="C13" s="35"/>
      <c r="D13" s="101">
        <f>SUM(D3:D12)</f>
        <v>23613300</v>
      </c>
      <c r="E13" s="36"/>
    </row>
    <row r="14" spans="1:5" ht="26.45" customHeight="1" x14ac:dyDescent="0.2">
      <c r="A14" s="33"/>
      <c r="B14" s="37" t="s">
        <v>68</v>
      </c>
      <c r="C14" s="35"/>
      <c r="D14" s="35"/>
      <c r="E14" s="36"/>
    </row>
    <row r="15" spans="1:5" ht="14.45" customHeight="1" x14ac:dyDescent="0.2">
      <c r="A15" s="38"/>
      <c r="B15" s="29" t="s">
        <v>69</v>
      </c>
      <c r="C15" s="30" t="s">
        <v>70</v>
      </c>
      <c r="D15" s="30" t="s">
        <v>71</v>
      </c>
      <c r="E15" s="39"/>
    </row>
    <row r="16" spans="1:5" ht="14.45" customHeight="1" x14ac:dyDescent="0.2">
      <c r="A16" s="38"/>
      <c r="B16" s="40">
        <v>1500</v>
      </c>
      <c r="C16" s="31">
        <v>165000</v>
      </c>
      <c r="D16" s="31">
        <v>4950000</v>
      </c>
      <c r="E16" s="32">
        <v>110</v>
      </c>
    </row>
    <row r="17" spans="1:5" ht="14.45" customHeight="1" x14ac:dyDescent="0.2">
      <c r="A17" s="41"/>
      <c r="B17" s="42"/>
      <c r="C17" s="43"/>
      <c r="D17" s="43"/>
      <c r="E17" s="39"/>
    </row>
    <row r="18" spans="1:5" ht="14.45" customHeight="1" x14ac:dyDescent="0.2">
      <c r="A18" s="41"/>
      <c r="B18" s="44"/>
      <c r="C18" s="45"/>
      <c r="D18" s="45"/>
      <c r="E18" s="39"/>
    </row>
    <row r="19" spans="1:5" ht="14.45" customHeight="1" x14ac:dyDescent="0.2">
      <c r="A19" s="41"/>
      <c r="B19" s="46" t="s">
        <v>72</v>
      </c>
      <c r="C19" s="45"/>
      <c r="D19" s="45"/>
      <c r="E19" s="39"/>
    </row>
    <row r="20" spans="1:5" ht="14.45" customHeight="1" x14ac:dyDescent="0.2">
      <c r="A20" s="41"/>
      <c r="B20" s="29" t="s">
        <v>73</v>
      </c>
      <c r="C20" s="30" t="s">
        <v>70</v>
      </c>
      <c r="D20" s="30" t="s">
        <v>71</v>
      </c>
      <c r="E20" s="39"/>
    </row>
    <row r="21" spans="1:5" ht="14.45" customHeight="1" x14ac:dyDescent="0.2">
      <c r="A21" s="41"/>
      <c r="B21" s="47">
        <v>1000</v>
      </c>
      <c r="C21" s="31">
        <v>50000</v>
      </c>
      <c r="D21" s="31">
        <v>1500000</v>
      </c>
      <c r="E21" s="32">
        <v>50</v>
      </c>
    </row>
    <row r="22" spans="1:5" ht="14.45" customHeight="1" x14ac:dyDescent="0.2">
      <c r="A22" s="41"/>
      <c r="B22" s="42"/>
      <c r="C22" s="43"/>
      <c r="D22" s="43"/>
      <c r="E22" s="39"/>
    </row>
    <row r="23" spans="1:5" ht="14.45" customHeight="1" x14ac:dyDescent="0.2">
      <c r="A23" s="48"/>
      <c r="B23" s="49" t="s">
        <v>74</v>
      </c>
      <c r="C23" s="50"/>
      <c r="D23" s="50"/>
      <c r="E23" s="51"/>
    </row>
    <row r="24" spans="1:5" ht="14.45" customHeight="1" x14ac:dyDescent="0.2">
      <c r="A24" s="41"/>
      <c r="B24" s="29" t="s">
        <v>47</v>
      </c>
      <c r="C24" s="30" t="s">
        <v>48</v>
      </c>
      <c r="D24" s="30" t="s">
        <v>75</v>
      </c>
      <c r="E24" s="39"/>
    </row>
    <row r="25" spans="1:5" ht="26.45" customHeight="1" x14ac:dyDescent="0.2">
      <c r="A25" s="41"/>
      <c r="B25" s="29" t="s">
        <v>76</v>
      </c>
      <c r="C25" s="30" t="s">
        <v>77</v>
      </c>
      <c r="D25" s="31">
        <v>960000</v>
      </c>
      <c r="E25" s="32">
        <v>80</v>
      </c>
    </row>
    <row r="26" spans="1:5" ht="14.45" customHeight="1" x14ac:dyDescent="0.2">
      <c r="A26" s="41"/>
      <c r="B26" s="29" t="s">
        <v>76</v>
      </c>
      <c r="C26" s="30" t="s">
        <v>78</v>
      </c>
      <c r="D26" s="31">
        <v>495000</v>
      </c>
      <c r="E26" s="32">
        <v>30</v>
      </c>
    </row>
    <row r="27" spans="1:5" ht="14.45" customHeight="1" x14ac:dyDescent="0.2">
      <c r="A27" s="41"/>
      <c r="B27" s="42"/>
      <c r="C27" s="43"/>
      <c r="D27" s="43"/>
      <c r="E27" s="39"/>
    </row>
    <row r="28" spans="1:5" ht="14.45" customHeight="1" x14ac:dyDescent="0.2">
      <c r="A28" s="52"/>
      <c r="B28" s="53" t="s">
        <v>79</v>
      </c>
      <c r="C28" s="54"/>
      <c r="D28" s="99">
        <f>SUM(D25:D26)</f>
        <v>1455000</v>
      </c>
      <c r="E28" s="55"/>
    </row>
    <row r="29" spans="1:5" ht="26.45" customHeight="1" x14ac:dyDescent="0.2">
      <c r="A29" s="41"/>
      <c r="B29" s="29" t="s">
        <v>80</v>
      </c>
      <c r="C29" s="30" t="s">
        <v>70</v>
      </c>
      <c r="D29" s="30" t="s">
        <v>49</v>
      </c>
      <c r="E29" s="39"/>
    </row>
    <row r="30" spans="1:5" ht="14.45" customHeight="1" x14ac:dyDescent="0.2">
      <c r="A30" s="56" t="s">
        <v>81</v>
      </c>
      <c r="B30" s="40">
        <v>3000</v>
      </c>
      <c r="C30" s="31">
        <v>30000</v>
      </c>
      <c r="D30" s="31">
        <v>900000</v>
      </c>
      <c r="E30" s="32">
        <v>10</v>
      </c>
    </row>
    <row r="31" spans="1:5" ht="14.45" customHeight="1" x14ac:dyDescent="0.2">
      <c r="A31" s="56" t="s">
        <v>82</v>
      </c>
      <c r="B31" s="40">
        <v>2500</v>
      </c>
      <c r="C31" s="31">
        <v>25000</v>
      </c>
      <c r="D31" s="31">
        <v>750000</v>
      </c>
      <c r="E31" s="32">
        <v>10</v>
      </c>
    </row>
    <row r="32" spans="1:5" ht="14.45" customHeight="1" x14ac:dyDescent="0.2">
      <c r="A32" s="56" t="s">
        <v>83</v>
      </c>
      <c r="B32" s="40">
        <v>7000</v>
      </c>
      <c r="C32" s="31">
        <v>70000</v>
      </c>
      <c r="D32" s="31">
        <v>2100000</v>
      </c>
      <c r="E32" s="32">
        <v>10</v>
      </c>
    </row>
    <row r="33" spans="1:5" ht="14.45" customHeight="1" x14ac:dyDescent="0.2">
      <c r="A33" s="56" t="s">
        <v>84</v>
      </c>
      <c r="B33" s="40">
        <v>2000</v>
      </c>
      <c r="C33" s="31">
        <v>20000</v>
      </c>
      <c r="D33" s="31">
        <v>600000</v>
      </c>
      <c r="E33" s="32">
        <v>10</v>
      </c>
    </row>
    <row r="34" spans="1:5" ht="14.45" customHeight="1" x14ac:dyDescent="0.2">
      <c r="A34" s="52"/>
      <c r="B34" s="53" t="s">
        <v>85</v>
      </c>
      <c r="C34" s="54"/>
      <c r="D34" s="99">
        <f>SUM(D30:D33)</f>
        <v>4350000</v>
      </c>
      <c r="E34" s="55"/>
    </row>
    <row r="35" spans="1:5" ht="14.45" customHeight="1" x14ac:dyDescent="0.2">
      <c r="A35" s="38"/>
      <c r="B35" s="29" t="s">
        <v>86</v>
      </c>
      <c r="C35" s="30" t="s">
        <v>70</v>
      </c>
      <c r="D35" s="30" t="s">
        <v>75</v>
      </c>
      <c r="E35" s="39"/>
    </row>
    <row r="36" spans="1:5" ht="14.45" customHeight="1" x14ac:dyDescent="0.2">
      <c r="A36" s="56" t="s">
        <v>87</v>
      </c>
      <c r="B36" s="47">
        <v>700</v>
      </c>
      <c r="C36" s="31">
        <v>14000</v>
      </c>
      <c r="D36" s="31">
        <v>420000</v>
      </c>
      <c r="E36" s="32">
        <v>20</v>
      </c>
    </row>
    <row r="37" spans="1:5" ht="14.45" customHeight="1" x14ac:dyDescent="0.2">
      <c r="A37" s="56" t="s">
        <v>88</v>
      </c>
      <c r="B37" s="47">
        <v>500</v>
      </c>
      <c r="C37" s="31">
        <v>10000</v>
      </c>
      <c r="D37" s="31">
        <v>300000</v>
      </c>
      <c r="E37" s="32">
        <v>20</v>
      </c>
    </row>
    <row r="38" spans="1:5" ht="14.45" customHeight="1" x14ac:dyDescent="0.2">
      <c r="A38" s="56" t="s">
        <v>89</v>
      </c>
      <c r="B38" s="47">
        <v>650</v>
      </c>
      <c r="C38" s="31">
        <v>13000</v>
      </c>
      <c r="D38" s="31">
        <v>390000</v>
      </c>
      <c r="E38" s="32">
        <v>20</v>
      </c>
    </row>
    <row r="39" spans="1:5" ht="14.45" customHeight="1" x14ac:dyDescent="0.2">
      <c r="A39" s="56" t="s">
        <v>90</v>
      </c>
      <c r="B39" s="47">
        <v>350</v>
      </c>
      <c r="C39" s="31">
        <v>7000</v>
      </c>
      <c r="D39" s="31">
        <v>210000</v>
      </c>
      <c r="E39" s="32">
        <v>20</v>
      </c>
    </row>
    <row r="40" spans="1:5" ht="14.45" customHeight="1" x14ac:dyDescent="0.2">
      <c r="A40" s="56" t="s">
        <v>91</v>
      </c>
      <c r="B40" s="47">
        <v>600</v>
      </c>
      <c r="C40" s="31">
        <v>12000</v>
      </c>
      <c r="D40" s="31">
        <v>360000</v>
      </c>
      <c r="E40" s="32">
        <v>20</v>
      </c>
    </row>
    <row r="41" spans="1:5" ht="14.45" customHeight="1" x14ac:dyDescent="0.2">
      <c r="A41" s="56" t="s">
        <v>92</v>
      </c>
      <c r="B41" s="47">
        <v>200</v>
      </c>
      <c r="C41" s="31">
        <v>4000</v>
      </c>
      <c r="D41" s="31">
        <v>120000</v>
      </c>
      <c r="E41" s="32">
        <v>20</v>
      </c>
    </row>
    <row r="42" spans="1:5" ht="14.45" customHeight="1" x14ac:dyDescent="0.2">
      <c r="A42" s="41"/>
      <c r="B42" s="42"/>
      <c r="C42" s="43"/>
      <c r="D42" s="31">
        <f>SUM(D36:D41)</f>
        <v>1800000</v>
      </c>
      <c r="E42" s="39"/>
    </row>
    <row r="43" spans="1:5" ht="14.45" customHeight="1" x14ac:dyDescent="0.2">
      <c r="A43" s="41"/>
      <c r="B43" s="42"/>
      <c r="C43" s="43"/>
      <c r="D43" s="43"/>
      <c r="E43" s="39"/>
    </row>
    <row r="44" spans="1:5" ht="38.450000000000003" customHeight="1" x14ac:dyDescent="0.2">
      <c r="A44" s="41"/>
      <c r="B44" s="29" t="s">
        <v>42</v>
      </c>
      <c r="C44" s="30" t="s">
        <v>93</v>
      </c>
      <c r="D44" s="30" t="s">
        <v>94</v>
      </c>
      <c r="E44" s="57" t="s">
        <v>95</v>
      </c>
    </row>
    <row r="45" spans="1:5" ht="14.25" customHeight="1" x14ac:dyDescent="0.2">
      <c r="A45" s="58"/>
      <c r="B45" s="59"/>
      <c r="C45" s="60"/>
      <c r="D45" s="100">
        <f>D42+D34+D28+D21+D16+D13</f>
        <v>37668300</v>
      </c>
      <c r="E45" s="61"/>
    </row>
  </sheetData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7"/>
  <sheetViews>
    <sheetView showGridLines="0" workbookViewId="0">
      <selection activeCell="D18" sqref="D18"/>
    </sheetView>
  </sheetViews>
  <sheetFormatPr baseColWidth="10" defaultColWidth="19.5703125" defaultRowHeight="18" customHeight="1" x14ac:dyDescent="0.2"/>
  <cols>
    <col min="1" max="256" width="19.5703125" style="62" customWidth="1"/>
  </cols>
  <sheetData>
    <row r="1" spans="1:4" ht="20.65" customHeight="1" x14ac:dyDescent="0.2">
      <c r="A1" s="6" t="s">
        <v>96</v>
      </c>
      <c r="B1" s="7"/>
      <c r="C1" s="7"/>
    </row>
    <row r="2" spans="1:4" ht="20.65" customHeight="1" x14ac:dyDescent="0.2">
      <c r="A2" s="10" t="s">
        <v>1</v>
      </c>
      <c r="B2" s="11" t="s">
        <v>48</v>
      </c>
      <c r="C2" s="12" t="s">
        <v>97</v>
      </c>
      <c r="D2" s="62" t="s">
        <v>144</v>
      </c>
    </row>
    <row r="3" spans="1:4" ht="20.45" customHeight="1" x14ac:dyDescent="0.2">
      <c r="A3" s="13">
        <v>1</v>
      </c>
      <c r="B3" s="29" t="s">
        <v>98</v>
      </c>
      <c r="C3" s="31">
        <v>9600</v>
      </c>
      <c r="D3" s="62">
        <f>C3*A3</f>
        <v>9600</v>
      </c>
    </row>
    <row r="4" spans="1:4" ht="20.45" customHeight="1" x14ac:dyDescent="0.2">
      <c r="A4" s="13">
        <v>1</v>
      </c>
      <c r="B4" s="29" t="s">
        <v>99</v>
      </c>
      <c r="C4" s="31">
        <v>11700</v>
      </c>
      <c r="D4" s="87">
        <f t="shared" ref="D4:D16" si="0">C4*A4</f>
        <v>11700</v>
      </c>
    </row>
    <row r="5" spans="1:4" ht="20.45" customHeight="1" x14ac:dyDescent="0.2">
      <c r="A5" s="13">
        <v>1</v>
      </c>
      <c r="B5" s="29" t="s">
        <v>100</v>
      </c>
      <c r="C5" s="31">
        <v>5000</v>
      </c>
      <c r="D5" s="87">
        <f t="shared" si="0"/>
        <v>5000</v>
      </c>
    </row>
    <row r="6" spans="1:4" ht="20.45" customHeight="1" x14ac:dyDescent="0.2">
      <c r="A6" s="13">
        <v>3</v>
      </c>
      <c r="B6" s="29" t="s">
        <v>101</v>
      </c>
      <c r="C6" s="31">
        <v>16200</v>
      </c>
      <c r="D6" s="87">
        <f t="shared" si="0"/>
        <v>48600</v>
      </c>
    </row>
    <row r="7" spans="1:4" ht="20.45" customHeight="1" x14ac:dyDescent="0.2">
      <c r="A7" s="13">
        <v>3</v>
      </c>
      <c r="B7" s="29" t="s">
        <v>102</v>
      </c>
      <c r="C7" s="31">
        <v>9600</v>
      </c>
      <c r="D7" s="87">
        <f t="shared" si="0"/>
        <v>28800</v>
      </c>
    </row>
    <row r="8" spans="1:4" ht="20.45" customHeight="1" x14ac:dyDescent="0.2">
      <c r="A8" s="13">
        <v>20</v>
      </c>
      <c r="B8" s="29" t="s">
        <v>103</v>
      </c>
      <c r="C8" s="31">
        <v>10700</v>
      </c>
      <c r="D8" s="87">
        <f t="shared" si="0"/>
        <v>214000</v>
      </c>
    </row>
    <row r="9" spans="1:4" ht="20.45" customHeight="1" x14ac:dyDescent="0.2">
      <c r="A9" s="13">
        <v>10</v>
      </c>
      <c r="B9" s="29" t="s">
        <v>104</v>
      </c>
      <c r="C9" s="31">
        <v>3150</v>
      </c>
      <c r="D9" s="87">
        <f t="shared" si="0"/>
        <v>31500</v>
      </c>
    </row>
    <row r="10" spans="1:4" ht="20.45" customHeight="1" x14ac:dyDescent="0.2">
      <c r="A10" s="13">
        <v>3</v>
      </c>
      <c r="B10" s="29" t="s">
        <v>105</v>
      </c>
      <c r="C10" s="31">
        <v>5100</v>
      </c>
      <c r="D10" s="87">
        <f t="shared" si="0"/>
        <v>15300</v>
      </c>
    </row>
    <row r="11" spans="1:4" ht="20.45" customHeight="1" x14ac:dyDescent="0.2">
      <c r="A11" s="13">
        <v>5</v>
      </c>
      <c r="B11" s="29" t="s">
        <v>106</v>
      </c>
      <c r="C11" s="31">
        <v>4800</v>
      </c>
      <c r="D11" s="87">
        <f t="shared" si="0"/>
        <v>24000</v>
      </c>
    </row>
    <row r="12" spans="1:4" ht="20.45" customHeight="1" x14ac:dyDescent="0.2">
      <c r="A12" s="13">
        <v>4</v>
      </c>
      <c r="B12" s="29" t="s">
        <v>107</v>
      </c>
      <c r="C12" s="31">
        <v>10100</v>
      </c>
      <c r="D12" s="87">
        <f t="shared" si="0"/>
        <v>40400</v>
      </c>
    </row>
    <row r="13" spans="1:4" ht="20.45" customHeight="1" x14ac:dyDescent="0.2">
      <c r="A13" s="13">
        <v>5</v>
      </c>
      <c r="B13" s="29" t="s">
        <v>108</v>
      </c>
      <c r="C13" s="31">
        <v>1900</v>
      </c>
      <c r="D13" s="87">
        <f t="shared" si="0"/>
        <v>9500</v>
      </c>
    </row>
    <row r="14" spans="1:4" ht="20.45" customHeight="1" x14ac:dyDescent="0.2">
      <c r="A14" s="13">
        <v>3</v>
      </c>
      <c r="B14" s="29" t="s">
        <v>109</v>
      </c>
      <c r="C14" s="31">
        <v>1300</v>
      </c>
      <c r="D14" s="87">
        <f t="shared" si="0"/>
        <v>3900</v>
      </c>
    </row>
    <row r="15" spans="1:4" ht="20.45" customHeight="1" x14ac:dyDescent="0.2">
      <c r="A15" s="13">
        <v>3</v>
      </c>
      <c r="B15" s="29" t="s">
        <v>110</v>
      </c>
      <c r="C15" s="63">
        <v>900</v>
      </c>
      <c r="D15" s="87">
        <f t="shared" si="0"/>
        <v>2700</v>
      </c>
    </row>
    <row r="16" spans="1:4" ht="20.45" customHeight="1" x14ac:dyDescent="0.2">
      <c r="A16" s="13">
        <v>3</v>
      </c>
      <c r="B16" s="29" t="s">
        <v>111</v>
      </c>
      <c r="C16" s="31">
        <v>12900</v>
      </c>
      <c r="D16" s="87">
        <f t="shared" si="0"/>
        <v>38700</v>
      </c>
    </row>
    <row r="17" spans="4:4" ht="18" customHeight="1" x14ac:dyDescent="0.2">
      <c r="D17" s="62">
        <f>SUM(D3:D16)</f>
        <v>483700</v>
      </c>
    </row>
  </sheetData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6"/>
  <sheetViews>
    <sheetView showGridLines="0" workbookViewId="0">
      <pane xSplit="1" ySplit="1" topLeftCell="B2" activePane="bottomRight" state="frozen"/>
      <selection pane="topRight"/>
      <selection pane="bottomLeft"/>
      <selection pane="bottomRight" activeCell="B7" sqref="B7"/>
    </sheetView>
  </sheetViews>
  <sheetFormatPr baseColWidth="10" defaultColWidth="19.5703125" defaultRowHeight="12" customHeight="1" x14ac:dyDescent="0.2"/>
  <cols>
    <col min="1" max="256" width="19.5703125" style="64" customWidth="1"/>
  </cols>
  <sheetData>
    <row r="1" spans="1:2" ht="14.65" customHeight="1" x14ac:dyDescent="0.2">
      <c r="A1" s="65" t="s">
        <v>112</v>
      </c>
      <c r="B1" s="66"/>
    </row>
    <row r="2" spans="1:2" ht="14.65" customHeight="1" x14ac:dyDescent="0.2">
      <c r="A2" s="67" t="s">
        <v>113</v>
      </c>
      <c r="B2" s="68">
        <v>4500000</v>
      </c>
    </row>
    <row r="3" spans="1:2" ht="14.45" customHeight="1" x14ac:dyDescent="0.2">
      <c r="A3" s="69" t="s">
        <v>114</v>
      </c>
      <c r="B3" s="70">
        <v>480000</v>
      </c>
    </row>
    <row r="4" spans="1:2" ht="14.45" customHeight="1" x14ac:dyDescent="0.2">
      <c r="A4" s="69" t="s">
        <v>115</v>
      </c>
      <c r="B4" s="70">
        <v>180000</v>
      </c>
    </row>
    <row r="5" spans="1:2" ht="14.45" customHeight="1" x14ac:dyDescent="0.2">
      <c r="A5" s="69" t="s">
        <v>116</v>
      </c>
      <c r="B5" s="70">
        <v>85000</v>
      </c>
    </row>
    <row r="6" spans="1:2" ht="12" customHeight="1" x14ac:dyDescent="0.2">
      <c r="B6" s="95">
        <f>SUM(B3:B5)</f>
        <v>745000</v>
      </c>
    </row>
  </sheetData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3"/>
  <sheetViews>
    <sheetView showGridLines="0" workbookViewId="0">
      <selection activeCell="E13" sqref="E13"/>
    </sheetView>
  </sheetViews>
  <sheetFormatPr baseColWidth="10" defaultColWidth="19.5703125" defaultRowHeight="18" customHeight="1" x14ac:dyDescent="0.2"/>
  <cols>
    <col min="1" max="256" width="19.5703125" style="71" customWidth="1"/>
  </cols>
  <sheetData>
    <row r="1" spans="1:5" ht="20.65" customHeight="1" x14ac:dyDescent="0.2">
      <c r="A1" s="6" t="s">
        <v>117</v>
      </c>
      <c r="B1" s="7"/>
      <c r="C1" s="7"/>
      <c r="D1" s="7"/>
      <c r="E1" s="72"/>
    </row>
    <row r="2" spans="1:5" ht="20.65" customHeight="1" x14ac:dyDescent="0.2">
      <c r="A2" s="10" t="s">
        <v>1</v>
      </c>
      <c r="B2" s="11" t="s">
        <v>48</v>
      </c>
      <c r="C2" s="12" t="s">
        <v>118</v>
      </c>
      <c r="D2" s="73"/>
      <c r="E2" s="74" t="s">
        <v>141</v>
      </c>
    </row>
    <row r="3" spans="1:5" ht="32.450000000000003" customHeight="1" x14ac:dyDescent="0.2">
      <c r="A3" s="13">
        <v>4</v>
      </c>
      <c r="B3" s="14" t="s">
        <v>119</v>
      </c>
      <c r="C3" s="15">
        <v>699000</v>
      </c>
      <c r="D3" s="30" t="s">
        <v>120</v>
      </c>
      <c r="E3" s="74">
        <f>C3*A3</f>
        <v>2796000</v>
      </c>
    </row>
    <row r="4" spans="1:5" ht="32.450000000000003" customHeight="1" x14ac:dyDescent="0.2">
      <c r="A4" s="13">
        <v>4</v>
      </c>
      <c r="B4" s="14" t="s">
        <v>121</v>
      </c>
      <c r="C4" s="15">
        <v>1749000</v>
      </c>
      <c r="D4" s="30" t="s">
        <v>120</v>
      </c>
      <c r="E4" s="74">
        <f t="shared" ref="E4:E12" si="0">C4*A4</f>
        <v>6996000</v>
      </c>
    </row>
    <row r="5" spans="1:5" ht="24.4" customHeight="1" x14ac:dyDescent="0.2">
      <c r="A5" s="13">
        <v>2</v>
      </c>
      <c r="B5" s="14" t="s">
        <v>122</v>
      </c>
      <c r="C5" s="15">
        <v>6838300</v>
      </c>
      <c r="D5" s="30" t="s">
        <v>123</v>
      </c>
      <c r="E5" s="74">
        <f t="shared" si="0"/>
        <v>13676600</v>
      </c>
    </row>
    <row r="6" spans="1:5" ht="44.45" customHeight="1" x14ac:dyDescent="0.2">
      <c r="A6" s="75" t="s">
        <v>124</v>
      </c>
      <c r="B6" s="14" t="s">
        <v>125</v>
      </c>
      <c r="C6" s="96">
        <v>5316600</v>
      </c>
      <c r="D6" s="30" t="s">
        <v>126</v>
      </c>
      <c r="E6" s="98">
        <f>C6</f>
        <v>5316600</v>
      </c>
    </row>
    <row r="7" spans="1:5" ht="56.45" customHeight="1" x14ac:dyDescent="0.2">
      <c r="A7" s="13">
        <v>1</v>
      </c>
      <c r="B7" s="14" t="s">
        <v>127</v>
      </c>
      <c r="C7" s="15">
        <v>229999</v>
      </c>
      <c r="D7" s="30" t="s">
        <v>128</v>
      </c>
      <c r="E7" s="74">
        <f t="shared" si="0"/>
        <v>229999</v>
      </c>
    </row>
    <row r="8" spans="1:5" ht="24.4" customHeight="1" x14ac:dyDescent="0.2">
      <c r="A8" s="13">
        <v>1</v>
      </c>
      <c r="B8" s="14" t="s">
        <v>129</v>
      </c>
      <c r="C8" s="15">
        <v>814900</v>
      </c>
      <c r="D8" s="30" t="s">
        <v>130</v>
      </c>
      <c r="E8" s="74">
        <f t="shared" si="0"/>
        <v>814900</v>
      </c>
    </row>
    <row r="9" spans="1:5" ht="20.45" customHeight="1" x14ac:dyDescent="0.2">
      <c r="A9" s="13">
        <v>1</v>
      </c>
      <c r="B9" s="29" t="s">
        <v>131</v>
      </c>
      <c r="C9" s="96">
        <v>2079920</v>
      </c>
      <c r="D9" s="30" t="s">
        <v>120</v>
      </c>
      <c r="E9" s="74">
        <f t="shared" si="0"/>
        <v>2079920</v>
      </c>
    </row>
    <row r="10" spans="1:5" ht="20.45" customHeight="1" x14ac:dyDescent="0.2">
      <c r="A10" s="13">
        <v>1</v>
      </c>
      <c r="B10" s="29" t="s">
        <v>132</v>
      </c>
      <c r="C10" s="76" t="s">
        <v>156</v>
      </c>
      <c r="D10" s="30" t="s">
        <v>133</v>
      </c>
      <c r="E10" s="74">
        <f t="shared" si="0"/>
        <v>1075000</v>
      </c>
    </row>
    <row r="11" spans="1:5" ht="20.45" customHeight="1" x14ac:dyDescent="0.2">
      <c r="A11" s="13">
        <v>1</v>
      </c>
      <c r="B11" s="29" t="s">
        <v>134</v>
      </c>
      <c r="C11" s="77" t="s">
        <v>155</v>
      </c>
      <c r="D11" s="30" t="s">
        <v>120</v>
      </c>
      <c r="E11" s="74">
        <f t="shared" si="0"/>
        <v>1104935</v>
      </c>
    </row>
    <row r="12" spans="1:5" ht="20.45" customHeight="1" x14ac:dyDescent="0.2">
      <c r="A12" s="13">
        <v>2</v>
      </c>
      <c r="B12" s="29" t="s">
        <v>135</v>
      </c>
      <c r="C12" s="97" t="s">
        <v>154</v>
      </c>
      <c r="D12" s="30" t="s">
        <v>136</v>
      </c>
      <c r="E12" s="74">
        <f t="shared" si="0"/>
        <v>3238000</v>
      </c>
    </row>
    <row r="13" spans="1:5" ht="18" customHeight="1" x14ac:dyDescent="0.2">
      <c r="E13" s="71">
        <f>SUM(E3:E12)</f>
        <v>37327954</v>
      </c>
    </row>
  </sheetData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"/>
  <sheetViews>
    <sheetView showGridLines="0" workbookViewId="0">
      <selection activeCell="E4" sqref="E4"/>
    </sheetView>
  </sheetViews>
  <sheetFormatPr baseColWidth="10" defaultColWidth="19.5703125" defaultRowHeight="18" customHeight="1" x14ac:dyDescent="0.2"/>
  <cols>
    <col min="1" max="256" width="19.5703125" style="78" customWidth="1"/>
  </cols>
  <sheetData>
    <row r="1" spans="1:5" ht="20.65" customHeight="1" x14ac:dyDescent="0.2">
      <c r="A1" s="6" t="s">
        <v>137</v>
      </c>
      <c r="B1" s="7"/>
      <c r="C1" s="7"/>
      <c r="D1" s="7"/>
      <c r="E1" s="72"/>
    </row>
    <row r="2" spans="1:5" ht="20.65" customHeight="1" x14ac:dyDescent="0.2">
      <c r="A2" s="10" t="s">
        <v>1</v>
      </c>
      <c r="B2" s="11" t="s">
        <v>48</v>
      </c>
      <c r="C2" s="12" t="s">
        <v>138</v>
      </c>
      <c r="D2" s="73"/>
      <c r="E2" s="74" t="s">
        <v>150</v>
      </c>
    </row>
    <row r="3" spans="1:5" ht="49.9" customHeight="1" x14ac:dyDescent="0.2">
      <c r="A3" s="13">
        <v>40</v>
      </c>
      <c r="B3" s="14" t="s">
        <v>139</v>
      </c>
      <c r="C3" s="79">
        <v>297000</v>
      </c>
      <c r="D3" s="80" t="s">
        <v>140</v>
      </c>
      <c r="E3" s="74">
        <f>C3*A3</f>
        <v>11880000</v>
      </c>
    </row>
    <row r="4" spans="1:5" ht="15" customHeight="1" x14ac:dyDescent="0.2">
      <c r="A4" s="81"/>
      <c r="B4" s="82"/>
      <c r="C4" s="82"/>
      <c r="D4" s="82"/>
      <c r="E4" s="9"/>
    </row>
    <row r="5" spans="1:5" ht="15" customHeight="1" x14ac:dyDescent="0.2">
      <c r="A5" s="83"/>
      <c r="B5" s="84"/>
      <c r="C5" s="84"/>
      <c r="D5" s="84"/>
      <c r="E5" s="9"/>
    </row>
    <row r="6" spans="1:5" ht="15" customHeight="1" x14ac:dyDescent="0.2">
      <c r="A6" s="83"/>
      <c r="B6" s="84"/>
      <c r="C6" s="84"/>
      <c r="D6" s="84"/>
      <c r="E6" s="9"/>
    </row>
    <row r="7" spans="1:5" ht="15" customHeight="1" x14ac:dyDescent="0.2">
      <c r="A7" s="83"/>
      <c r="B7" s="84"/>
      <c r="C7" s="84"/>
      <c r="D7" s="84"/>
      <c r="E7" s="9"/>
    </row>
    <row r="8" spans="1:5" ht="15" customHeight="1" x14ac:dyDescent="0.2">
      <c r="A8" s="83"/>
      <c r="B8" s="84"/>
      <c r="C8" s="84"/>
      <c r="D8" s="84"/>
      <c r="E8" s="9"/>
    </row>
    <row r="9" spans="1:5" ht="15" customHeight="1" x14ac:dyDescent="0.2">
      <c r="A9" s="83"/>
      <c r="B9" s="84"/>
      <c r="C9" s="84"/>
      <c r="D9" s="84"/>
      <c r="E9" s="9"/>
    </row>
    <row r="10" spans="1:5" ht="15" customHeight="1" x14ac:dyDescent="0.2">
      <c r="A10" s="85"/>
      <c r="B10" s="86"/>
      <c r="C10" s="86"/>
      <c r="D10" s="86"/>
      <c r="E10" s="20"/>
    </row>
  </sheetData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9"/>
  <sheetViews>
    <sheetView showGridLines="0" topLeftCell="A16" workbookViewId="0">
      <selection activeCell="A20" sqref="A20"/>
    </sheetView>
  </sheetViews>
  <sheetFormatPr baseColWidth="10" defaultColWidth="19.5703125" defaultRowHeight="12" customHeight="1" x14ac:dyDescent="0.2"/>
  <cols>
    <col min="1" max="6" width="19.5703125" style="87" customWidth="1"/>
    <col min="7" max="7" width="17" style="87" bestFit="1" customWidth="1"/>
    <col min="8" max="256" width="19.5703125" style="87" customWidth="1"/>
  </cols>
  <sheetData>
    <row r="1" spans="1:6" ht="14.65" customHeight="1" x14ac:dyDescent="0.2">
      <c r="A1" s="88"/>
      <c r="B1" s="88" t="s">
        <v>141</v>
      </c>
      <c r="C1" s="88" t="s">
        <v>146</v>
      </c>
      <c r="D1" s="88"/>
      <c r="E1" s="88"/>
    </row>
    <row r="2" spans="1:6" ht="14.65" customHeight="1" x14ac:dyDescent="0.2">
      <c r="A2" s="89" t="s">
        <v>142</v>
      </c>
      <c r="B2" s="90">
        <f>'PRESUPUESTO COCINA'!D42</f>
        <v>103909984</v>
      </c>
      <c r="C2" s="73"/>
      <c r="D2" s="73"/>
      <c r="E2" s="73"/>
    </row>
    <row r="3" spans="1:6" ht="14.45" customHeight="1" x14ac:dyDescent="0.2">
      <c r="A3" s="91" t="s">
        <v>143</v>
      </c>
      <c r="B3" s="42">
        <f>PAPELERÍA!D17</f>
        <v>483700</v>
      </c>
      <c r="C3" s="43" t="s">
        <v>147</v>
      </c>
      <c r="D3" s="43"/>
      <c r="E3" s="43"/>
    </row>
    <row r="4" spans="1:6" ht="14.45" customHeight="1" x14ac:dyDescent="0.2">
      <c r="A4" s="91" t="s">
        <v>145</v>
      </c>
      <c r="B4" s="42">
        <f>B2/120</f>
        <v>865916.53333333333</v>
      </c>
      <c r="C4" s="43" t="s">
        <v>147</v>
      </c>
      <c r="D4" s="43"/>
      <c r="E4" s="43"/>
    </row>
    <row r="5" spans="1:6" ht="14.45" customHeight="1" x14ac:dyDescent="0.2">
      <c r="A5" s="91" t="s">
        <v>148</v>
      </c>
      <c r="B5" s="42">
        <f>SERVICIOS!B6</f>
        <v>745000</v>
      </c>
      <c r="C5" s="43" t="s">
        <v>163</v>
      </c>
      <c r="D5" s="43"/>
      <c r="E5" s="43"/>
    </row>
    <row r="6" spans="1:6" ht="14.45" customHeight="1" x14ac:dyDescent="0.2">
      <c r="A6" s="91" t="s">
        <v>149</v>
      </c>
      <c r="B6" s="42">
        <f>SERVICIOS!B2</f>
        <v>4500000</v>
      </c>
      <c r="C6" s="43" t="s">
        <v>147</v>
      </c>
      <c r="D6" s="43"/>
      <c r="E6" s="43"/>
    </row>
    <row r="7" spans="1:6" ht="14.45" customHeight="1" x14ac:dyDescent="0.2">
      <c r="A7" s="91" t="s">
        <v>151</v>
      </c>
      <c r="B7" s="42">
        <f>MUEBLES!E3</f>
        <v>11880000</v>
      </c>
      <c r="C7" s="43"/>
      <c r="D7" s="43"/>
      <c r="E7" s="43"/>
    </row>
    <row r="8" spans="1:6" ht="14.45" customHeight="1" x14ac:dyDescent="0.2">
      <c r="A8" s="91" t="s">
        <v>152</v>
      </c>
      <c r="B8" s="42">
        <f>B7/120</f>
        <v>99000</v>
      </c>
      <c r="C8" s="43" t="s">
        <v>147</v>
      </c>
      <c r="D8" s="43"/>
      <c r="E8" s="43"/>
    </row>
    <row r="9" spans="1:6" ht="14.45" customHeight="1" x14ac:dyDescent="0.2">
      <c r="A9" s="91" t="s">
        <v>153</v>
      </c>
      <c r="B9" s="42">
        <f>TECNOLOGÍA!E13</f>
        <v>37327954</v>
      </c>
      <c r="C9" s="43"/>
      <c r="D9" s="43"/>
      <c r="E9" s="43"/>
    </row>
    <row r="10" spans="1:6" ht="14.45" customHeight="1" x14ac:dyDescent="0.2">
      <c r="A10" s="91" t="s">
        <v>157</v>
      </c>
      <c r="B10" s="42">
        <f>B9/60</f>
        <v>622132.56666666665</v>
      </c>
      <c r="C10" s="43" t="s">
        <v>147</v>
      </c>
      <c r="D10" s="43"/>
      <c r="E10" s="43"/>
      <c r="F10" s="87">
        <f>B2+B7+B9</f>
        <v>153117938</v>
      </c>
    </row>
    <row r="11" spans="1:6" ht="12" customHeight="1" x14ac:dyDescent="0.2">
      <c r="A11" s="87" t="s">
        <v>158</v>
      </c>
      <c r="B11" s="87">
        <v>6050000</v>
      </c>
      <c r="C11" s="87" t="s">
        <v>147</v>
      </c>
      <c r="F11" s="87">
        <f>F10+B19</f>
        <v>221130538.19999999</v>
      </c>
    </row>
    <row r="12" spans="1:6" ht="12" customHeight="1" x14ac:dyDescent="0.2">
      <c r="A12" s="87" t="s">
        <v>159</v>
      </c>
      <c r="B12" s="87">
        <v>1800000</v>
      </c>
      <c r="C12" s="87" t="s">
        <v>147</v>
      </c>
    </row>
    <row r="13" spans="1:6" ht="12" customHeight="1" x14ac:dyDescent="0.2">
      <c r="A13" s="87" t="s">
        <v>160</v>
      </c>
      <c r="B13" s="87">
        <v>500000</v>
      </c>
      <c r="C13" s="87" t="s">
        <v>147</v>
      </c>
    </row>
    <row r="14" spans="1:6" ht="12" customHeight="1" x14ac:dyDescent="0.2">
      <c r="A14" s="87" t="s">
        <v>161</v>
      </c>
      <c r="B14" s="87">
        <v>15000000</v>
      </c>
      <c r="C14" s="87" t="s">
        <v>147</v>
      </c>
    </row>
    <row r="15" spans="1:6" ht="12" customHeight="1" x14ac:dyDescent="0.2">
      <c r="A15" s="87" t="s">
        <v>162</v>
      </c>
      <c r="B15" s="87">
        <v>7426102</v>
      </c>
      <c r="C15" s="87" t="s">
        <v>163</v>
      </c>
      <c r="E15" s="87">
        <f>737117*1.42</f>
        <v>1046706.1399999999</v>
      </c>
    </row>
    <row r="17" spans="1:9" ht="12" customHeight="1" x14ac:dyDescent="0.2">
      <c r="A17" s="87" t="s">
        <v>164</v>
      </c>
      <c r="B17" s="87">
        <f>B3+B4+B6+B8+B10+B11+B12+B13+B14</f>
        <v>29920749.100000001</v>
      </c>
    </row>
    <row r="18" spans="1:9" ht="12" customHeight="1" x14ac:dyDescent="0.2">
      <c r="A18" s="87" t="s">
        <v>165</v>
      </c>
      <c r="B18" s="87">
        <f>B15+B5+B17</f>
        <v>38091851.100000001</v>
      </c>
    </row>
    <row r="19" spans="1:9" ht="12" customHeight="1" x14ac:dyDescent="0.2">
      <c r="A19" s="87" t="s">
        <v>166</v>
      </c>
      <c r="B19" s="87">
        <f>SUM(B17:B18)</f>
        <v>68012600.200000003</v>
      </c>
    </row>
    <row r="21" spans="1:9" ht="12" customHeight="1" x14ac:dyDescent="0.2">
      <c r="A21" s="87">
        <v>3600</v>
      </c>
      <c r="B21" s="102">
        <v>38000</v>
      </c>
      <c r="C21" s="102">
        <f>A21*B21</f>
        <v>136800000</v>
      </c>
      <c r="E21" s="105">
        <f>C21/$C$26</f>
        <v>0.78417884780739466</v>
      </c>
      <c r="I21" s="104">
        <f>E21*$H$22</f>
        <v>1983.4704616811459</v>
      </c>
    </row>
    <row r="22" spans="1:9" ht="12" customHeight="1" x14ac:dyDescent="0.2">
      <c r="A22" s="87">
        <v>1500</v>
      </c>
      <c r="B22" s="87">
        <v>7000</v>
      </c>
      <c r="C22" s="102">
        <f>A22*B22</f>
        <v>10500000</v>
      </c>
      <c r="E22" s="105">
        <f t="shared" ref="E22:E25" si="0">C22/$C$26</f>
        <v>6.0189165950128978E-2</v>
      </c>
      <c r="F22" s="87" t="s">
        <v>169</v>
      </c>
      <c r="G22" s="106">
        <f>'Costos fijos, variables y PE'!B15*10000</f>
        <v>324657491000</v>
      </c>
      <c r="H22" s="104">
        <f>G22/G23</f>
        <v>2529.3598102359351</v>
      </c>
      <c r="I22" s="104">
        <f t="shared" ref="I22:I25" si="1">E22*$H$22</f>
        <v>152.24005736587745</v>
      </c>
    </row>
    <row r="23" spans="1:9" ht="12" customHeight="1" x14ac:dyDescent="0.2">
      <c r="A23" s="87">
        <v>600</v>
      </c>
      <c r="B23" s="87">
        <v>11000</v>
      </c>
      <c r="C23" s="102">
        <f>A23*B23</f>
        <v>6600000</v>
      </c>
      <c r="E23" s="105">
        <f t="shared" si="0"/>
        <v>3.7833190025795355E-2</v>
      </c>
      <c r="G23" s="104">
        <f>C26-'Costos fijos, variables y PE'!B21</f>
        <v>128355598</v>
      </c>
      <c r="I23" s="104">
        <f t="shared" si="1"/>
        <v>95.693750344265808</v>
      </c>
    </row>
    <row r="24" spans="1:9" ht="12" customHeight="1" x14ac:dyDescent="0.2">
      <c r="A24" s="87">
        <v>4000</v>
      </c>
      <c r="B24" s="87">
        <v>4500</v>
      </c>
      <c r="C24" s="102">
        <f>A24*B24</f>
        <v>18000000</v>
      </c>
      <c r="E24" s="105">
        <f t="shared" si="0"/>
        <v>0.10318142734307825</v>
      </c>
      <c r="I24" s="104">
        <f t="shared" si="1"/>
        <v>260.98295548436136</v>
      </c>
    </row>
    <row r="25" spans="1:9" ht="12" customHeight="1" x14ac:dyDescent="0.2">
      <c r="A25" s="87">
        <v>300</v>
      </c>
      <c r="B25" s="87">
        <v>8500</v>
      </c>
      <c r="C25" s="102">
        <f>A25*B25</f>
        <v>2550000</v>
      </c>
      <c r="E25" s="105">
        <f t="shared" si="0"/>
        <v>1.4617368873602751E-2</v>
      </c>
      <c r="I25" s="104">
        <f t="shared" si="1"/>
        <v>36.972585360284519</v>
      </c>
    </row>
    <row r="26" spans="1:9" ht="12" customHeight="1" x14ac:dyDescent="0.2">
      <c r="A26" s="87">
        <f>SUM(A21:A25)</f>
        <v>10000</v>
      </c>
      <c r="B26" s="87" t="s">
        <v>167</v>
      </c>
      <c r="C26" s="103">
        <f>SUM(C21:C25)</f>
        <v>174450000</v>
      </c>
      <c r="D26" s="104">
        <f>C26/10000</f>
        <v>17445</v>
      </c>
    </row>
    <row r="27" spans="1:9" ht="12" customHeight="1" x14ac:dyDescent="0.2">
      <c r="C27" s="104">
        <f>C26-B19</f>
        <v>106437399.8</v>
      </c>
    </row>
    <row r="28" spans="1:9" ht="12" customHeight="1" x14ac:dyDescent="0.2">
      <c r="H28" s="87">
        <f>H22*D26</f>
        <v>44124681.889565885</v>
      </c>
    </row>
    <row r="29" spans="1:9" ht="12" customHeight="1" x14ac:dyDescent="0.2">
      <c r="A29" s="87" t="s">
        <v>168</v>
      </c>
    </row>
  </sheetData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tabSelected="1" workbookViewId="0">
      <selection activeCell="E6" sqref="E6"/>
    </sheetView>
  </sheetViews>
  <sheetFormatPr baseColWidth="10" defaultRowHeight="15.75" x14ac:dyDescent="0.2"/>
  <cols>
    <col min="1" max="1" width="41" style="107" customWidth="1"/>
    <col min="2" max="2" width="31.85546875" style="107" customWidth="1"/>
    <col min="3" max="16384" width="11.42578125" style="107"/>
  </cols>
  <sheetData>
    <row r="1" spans="1:2" ht="124.5" customHeight="1" x14ac:dyDescent="0.2">
      <c r="A1" s="109"/>
      <c r="B1" s="109"/>
    </row>
    <row r="2" spans="1:2" ht="15" customHeight="1" x14ac:dyDescent="0.2">
      <c r="A2" s="110" t="s">
        <v>164</v>
      </c>
      <c r="B2" s="110"/>
    </row>
    <row r="3" spans="1:2" x14ac:dyDescent="0.2">
      <c r="A3" s="108" t="s">
        <v>170</v>
      </c>
      <c r="B3" s="108" t="s">
        <v>171</v>
      </c>
    </row>
    <row r="4" spans="1:2" x14ac:dyDescent="0.2">
      <c r="A4" s="111" t="s">
        <v>143</v>
      </c>
      <c r="B4" s="112">
        <f>'Resumen de costos'!B3</f>
        <v>483700</v>
      </c>
    </row>
    <row r="5" spans="1:2" x14ac:dyDescent="0.2">
      <c r="A5" s="111" t="s">
        <v>173</v>
      </c>
      <c r="B5" s="112">
        <f>'Resumen de costos'!B4</f>
        <v>865916.53333333333</v>
      </c>
    </row>
    <row r="6" spans="1:2" x14ac:dyDescent="0.2">
      <c r="A6" s="111" t="s">
        <v>200</v>
      </c>
      <c r="B6" s="112">
        <v>745000</v>
      </c>
    </row>
    <row r="7" spans="1:2" x14ac:dyDescent="0.2">
      <c r="A7" s="111" t="s">
        <v>172</v>
      </c>
      <c r="B7" s="112">
        <f>'Resumen de costos'!B6</f>
        <v>4500000</v>
      </c>
    </row>
    <row r="8" spans="1:2" x14ac:dyDescent="0.2">
      <c r="A8" s="111" t="s">
        <v>174</v>
      </c>
      <c r="B8" s="112">
        <f>'Resumen de costos'!B8</f>
        <v>99000</v>
      </c>
    </row>
    <row r="9" spans="1:2" x14ac:dyDescent="0.2">
      <c r="A9" s="111" t="s">
        <v>199</v>
      </c>
      <c r="B9" s="112">
        <v>1800000</v>
      </c>
    </row>
    <row r="10" spans="1:2" x14ac:dyDescent="0.2">
      <c r="A10" s="111" t="s">
        <v>196</v>
      </c>
      <c r="B10" s="112">
        <f>'Resumen de costos'!B10</f>
        <v>622132.56666666665</v>
      </c>
    </row>
    <row r="11" spans="1:2" x14ac:dyDescent="0.2">
      <c r="A11" s="111" t="s">
        <v>198</v>
      </c>
      <c r="B11" s="112">
        <f>'Resumen de costos'!B11</f>
        <v>6050000</v>
      </c>
    </row>
    <row r="12" spans="1:2" x14ac:dyDescent="0.2">
      <c r="A12" s="111" t="s">
        <v>201</v>
      </c>
      <c r="B12" s="112">
        <f>'Resumen de costos'!B12</f>
        <v>1800000</v>
      </c>
    </row>
    <row r="13" spans="1:2" x14ac:dyDescent="0.2">
      <c r="A13" s="111" t="s">
        <v>175</v>
      </c>
      <c r="B13" s="112">
        <f>'Resumen de costos'!B13</f>
        <v>500000</v>
      </c>
    </row>
    <row r="14" spans="1:2" x14ac:dyDescent="0.2">
      <c r="A14" s="111" t="s">
        <v>176</v>
      </c>
      <c r="B14" s="112">
        <f>'Resumen de costos'!B14</f>
        <v>15000000</v>
      </c>
    </row>
    <row r="15" spans="1:2" x14ac:dyDescent="0.2">
      <c r="A15" s="119" t="s">
        <v>177</v>
      </c>
      <c r="B15" s="113">
        <f>SUM(B4:B14)</f>
        <v>32465749.100000001</v>
      </c>
    </row>
    <row r="16" spans="1:2" x14ac:dyDescent="0.2">
      <c r="A16" s="110" t="s">
        <v>178</v>
      </c>
      <c r="B16" s="110"/>
    </row>
    <row r="17" spans="1:3" x14ac:dyDescent="0.2">
      <c r="A17" s="108" t="s">
        <v>170</v>
      </c>
      <c r="B17" s="108" t="s">
        <v>171</v>
      </c>
    </row>
    <row r="18" spans="1:3" x14ac:dyDescent="0.2">
      <c r="A18" s="111" t="s">
        <v>179</v>
      </c>
      <c r="B18" s="112">
        <v>1000000</v>
      </c>
    </row>
    <row r="19" spans="1:3" x14ac:dyDescent="0.2">
      <c r="A19" s="111" t="s">
        <v>180</v>
      </c>
      <c r="B19" s="112">
        <f>'Resumen de costos'!B15</f>
        <v>7426102</v>
      </c>
    </row>
    <row r="20" spans="1:3" x14ac:dyDescent="0.2">
      <c r="A20" s="111" t="s">
        <v>181</v>
      </c>
      <c r="B20" s="112">
        <v>37668300</v>
      </c>
    </row>
    <row r="21" spans="1:3" x14ac:dyDescent="0.2">
      <c r="A21" s="119" t="s">
        <v>182</v>
      </c>
      <c r="B21" s="113">
        <f>SUM(B18:B20)</f>
        <v>46094402</v>
      </c>
    </row>
    <row r="22" spans="1:3" x14ac:dyDescent="0.2">
      <c r="A22" s="111"/>
      <c r="B22" s="111"/>
    </row>
    <row r="23" spans="1:3" x14ac:dyDescent="0.2">
      <c r="A23" s="111" t="s">
        <v>183</v>
      </c>
      <c r="B23" s="114">
        <f>B15+B21</f>
        <v>78560151.099999994</v>
      </c>
    </row>
    <row r="24" spans="1:3" ht="31.5" x14ac:dyDescent="0.2">
      <c r="A24" s="111" t="s">
        <v>195</v>
      </c>
      <c r="B24" s="114">
        <f>B25-(B15+B21)</f>
        <v>95889848.900000006</v>
      </c>
    </row>
    <row r="25" spans="1:3" x14ac:dyDescent="0.2">
      <c r="A25" s="111" t="s">
        <v>202</v>
      </c>
      <c r="B25" s="114">
        <f>'Resumen de costos'!C26</f>
        <v>174450000</v>
      </c>
    </row>
    <row r="26" spans="1:3" ht="31.5" x14ac:dyDescent="0.2">
      <c r="A26" s="111" t="s">
        <v>192</v>
      </c>
      <c r="B26" s="115">
        <v>200000000</v>
      </c>
    </row>
    <row r="27" spans="1:3" x14ac:dyDescent="0.2">
      <c r="A27" s="111" t="s">
        <v>184</v>
      </c>
      <c r="B27" s="115">
        <v>100000000</v>
      </c>
    </row>
    <row r="28" spans="1:3" ht="31.5" x14ac:dyDescent="0.2">
      <c r="A28" s="119" t="s">
        <v>185</v>
      </c>
      <c r="B28" s="111" t="s">
        <v>186</v>
      </c>
    </row>
    <row r="29" spans="1:3" x14ac:dyDescent="0.2">
      <c r="A29" s="110" t="s">
        <v>193</v>
      </c>
      <c r="B29" s="110"/>
      <c r="C29" s="118">
        <v>2530</v>
      </c>
    </row>
    <row r="30" spans="1:3" x14ac:dyDescent="0.2">
      <c r="A30" s="111" t="s">
        <v>187</v>
      </c>
      <c r="B30" s="116">
        <v>0.78</v>
      </c>
      <c r="C30" s="111">
        <f>B30*$C$29</f>
        <v>1973.4</v>
      </c>
    </row>
    <row r="31" spans="1:3" x14ac:dyDescent="0.2">
      <c r="A31" s="111" t="s">
        <v>188</v>
      </c>
      <c r="B31" s="116">
        <v>0.06</v>
      </c>
      <c r="C31" s="111">
        <f>B31*$C$29</f>
        <v>151.79999999999998</v>
      </c>
    </row>
    <row r="32" spans="1:3" x14ac:dyDescent="0.2">
      <c r="A32" s="111" t="s">
        <v>189</v>
      </c>
      <c r="B32" s="116">
        <v>0.04</v>
      </c>
      <c r="C32" s="111">
        <f t="shared" ref="C32:C34" si="0">B32*$C$29</f>
        <v>101.2</v>
      </c>
    </row>
    <row r="33" spans="1:3" x14ac:dyDescent="0.2">
      <c r="A33" s="111" t="s">
        <v>190</v>
      </c>
      <c r="B33" s="116">
        <v>0.1</v>
      </c>
      <c r="C33" s="111">
        <f t="shared" si="0"/>
        <v>253</v>
      </c>
    </row>
    <row r="34" spans="1:3" x14ac:dyDescent="0.2">
      <c r="A34" s="111" t="s">
        <v>191</v>
      </c>
      <c r="B34" s="116">
        <v>0.01</v>
      </c>
      <c r="C34" s="111">
        <f t="shared" si="0"/>
        <v>25.3</v>
      </c>
    </row>
    <row r="35" spans="1:3" x14ac:dyDescent="0.2">
      <c r="A35" s="111"/>
      <c r="B35" s="111"/>
    </row>
    <row r="36" spans="1:3" x14ac:dyDescent="0.2">
      <c r="A36" s="111" t="s">
        <v>197</v>
      </c>
      <c r="B36" s="117">
        <v>10000</v>
      </c>
    </row>
    <row r="37" spans="1:3" x14ac:dyDescent="0.2">
      <c r="A37" s="111"/>
      <c r="B37" s="111"/>
    </row>
    <row r="38" spans="1:3" ht="31.5" x14ac:dyDescent="0.2">
      <c r="A38" s="118" t="s">
        <v>203</v>
      </c>
      <c r="B38" s="111" t="s">
        <v>194</v>
      </c>
    </row>
  </sheetData>
  <mergeCells count="4">
    <mergeCell ref="A1:B1"/>
    <mergeCell ref="A29:B29"/>
    <mergeCell ref="A2:B2"/>
    <mergeCell ref="A16:B1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PRESUPUESTO COCINA</vt:lpstr>
      <vt:lpstr>MATERIA PRIMA</vt:lpstr>
      <vt:lpstr>PAPELERÍA</vt:lpstr>
      <vt:lpstr>SERVICIOS</vt:lpstr>
      <vt:lpstr>TECNOLOGÍA</vt:lpstr>
      <vt:lpstr>MUEBLES</vt:lpstr>
      <vt:lpstr>Resumen de costos</vt:lpstr>
      <vt:lpstr>Costos fijos, variables y 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Vida Helena Bautista Romero</dc:creator>
  <cp:lastModifiedBy>PC</cp:lastModifiedBy>
  <dcterms:created xsi:type="dcterms:W3CDTF">2017-05-31T02:11:46Z</dcterms:created>
  <dcterms:modified xsi:type="dcterms:W3CDTF">2017-06-02T01:01:30Z</dcterms:modified>
</cp:coreProperties>
</file>