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145" yWindow="1200" windowWidth="7215" windowHeight="6945" tabRatio="860" firstSheet="1" activeTab="10"/>
  </bookViews>
  <sheets>
    <sheet name="General" sheetId="3" r:id="rId1"/>
    <sheet name="Recetas" sheetId="8" r:id="rId2"/>
    <sheet name="Gastos Administrativos" sheetId="10" r:id="rId3"/>
    <sheet name="Ventas Proyectadas" sheetId="1" r:id="rId4"/>
    <sheet name="Cargos" sheetId="16" r:id="rId5"/>
    <sheet name="Salarios" sheetId="2" r:id="rId6"/>
    <sheet name="Gastos Preoperativos" sheetId="6" r:id="rId7"/>
    <sheet name="Balance Inicial" sheetId="4" r:id="rId8"/>
    <sheet name="Costos de Producción" sheetId="11" r:id="rId9"/>
    <sheet name="Amortizacion" sheetId="13" r:id="rId10"/>
    <sheet name="Evaluación" sheetId="14" r:id="rId11"/>
    <sheet name="Punto de Equilibrio" sheetId="15" r:id="rId12"/>
  </sheets>
  <calcPr calcId="145621"/>
</workbook>
</file>

<file path=xl/calcChain.xml><?xml version="1.0" encoding="utf-8"?>
<calcChain xmlns="http://schemas.openxmlformats.org/spreadsheetml/2006/main">
  <c r="A9" i="14" l="1"/>
  <c r="A10" i="14"/>
  <c r="A18" i="14"/>
  <c r="A32" i="14"/>
  <c r="A38" i="14"/>
  <c r="AD4" i="1"/>
  <c r="BX4" i="1"/>
  <c r="B27" i="15"/>
  <c r="BV4" i="1"/>
  <c r="BG4" i="1"/>
  <c r="AR4" i="1"/>
  <c r="AC4" i="1"/>
  <c r="B28" i="15"/>
  <c r="B29" i="15" s="1"/>
  <c r="B30" i="15" s="1"/>
  <c r="B31" i="15" s="1"/>
  <c r="B32" i="15" s="1"/>
  <c r="B33" i="15" s="1"/>
  <c r="B34" i="15" s="1"/>
  <c r="B35" i="15" s="1"/>
  <c r="B36" i="15" s="1"/>
  <c r="B37" i="15" s="1"/>
  <c r="BU8" i="11"/>
  <c r="BT8" i="11"/>
  <c r="BS8" i="11"/>
  <c r="BR8" i="11"/>
  <c r="BQ8" i="11"/>
  <c r="BP8" i="11"/>
  <c r="BO8" i="11"/>
  <c r="BN8" i="11"/>
  <c r="BM8" i="11"/>
  <c r="BL8" i="11"/>
  <c r="BK8" i="11"/>
  <c r="BJ8" i="11"/>
  <c r="BV8" i="11" s="1"/>
  <c r="BF8" i="11"/>
  <c r="BE8" i="11"/>
  <c r="BD8" i="11"/>
  <c r="BC8" i="11"/>
  <c r="BB8" i="11"/>
  <c r="BA8" i="11"/>
  <c r="AZ8" i="11"/>
  <c r="AY8" i="11"/>
  <c r="AX8" i="11"/>
  <c r="AW8" i="11"/>
  <c r="AV8" i="11"/>
  <c r="AU8" i="11"/>
  <c r="BG8" i="11" s="1"/>
  <c r="AQ8" i="11"/>
  <c r="AP8" i="11"/>
  <c r="AO8" i="11"/>
  <c r="AN8" i="11"/>
  <c r="AM8" i="11"/>
  <c r="AL8" i="11"/>
  <c r="AK8" i="11"/>
  <c r="AJ8" i="11"/>
  <c r="AI8" i="11"/>
  <c r="AH8" i="11"/>
  <c r="AG8" i="11"/>
  <c r="AF8" i="11"/>
  <c r="AR8" i="11" s="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D34" i="6" l="1"/>
  <c r="D33" i="6"/>
  <c r="D32" i="6"/>
  <c r="F27" i="6" s="1"/>
  <c r="B3" i="2"/>
  <c r="G12" i="10" l="1"/>
  <c r="M12" i="10"/>
  <c r="D30" i="6" l="1"/>
  <c r="D29" i="6"/>
  <c r="D13" i="16"/>
  <c r="C13" i="16"/>
  <c r="B13" i="16" l="1"/>
  <c r="AT3" i="1"/>
  <c r="BI3" i="1"/>
  <c r="AE3" i="1"/>
  <c r="P3" i="1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96" i="2"/>
  <c r="CG75" i="2"/>
  <c r="CG74" i="2"/>
  <c r="CG73" i="2"/>
  <c r="CG72" i="2"/>
  <c r="CG71" i="2"/>
  <c r="CG70" i="2"/>
  <c r="CG69" i="2"/>
  <c r="CG68" i="2"/>
  <c r="CG67" i="2"/>
  <c r="CG66" i="2"/>
  <c r="CG65" i="2"/>
  <c r="CG64" i="2"/>
  <c r="CG63" i="2"/>
  <c r="CG62" i="2"/>
  <c r="CG61" i="2"/>
  <c r="CG60" i="2"/>
  <c r="CG59" i="2"/>
  <c r="CG58" i="2"/>
  <c r="CG57" i="2"/>
  <c r="CG56" i="2"/>
  <c r="CG55" i="2"/>
  <c r="CG54" i="2"/>
  <c r="CG53" i="2"/>
  <c r="CG52" i="2"/>
  <c r="CG51" i="2"/>
  <c r="CG50" i="2"/>
  <c r="CG49" i="2"/>
  <c r="CG48" i="2"/>
  <c r="CG47" i="2"/>
  <c r="CG46" i="2"/>
  <c r="CG45" i="2"/>
  <c r="CG44" i="2"/>
  <c r="CG43" i="2"/>
  <c r="CG42" i="2"/>
  <c r="CG41" i="2"/>
  <c r="CG40" i="2"/>
  <c r="BL75" i="2"/>
  <c r="BL74" i="2"/>
  <c r="BL73" i="2"/>
  <c r="BL72" i="2"/>
  <c r="BL71" i="2"/>
  <c r="BL70" i="2"/>
  <c r="BL69" i="2"/>
  <c r="BL68" i="2"/>
  <c r="BL67" i="2"/>
  <c r="BL66" i="2"/>
  <c r="BL65" i="2"/>
  <c r="BL64" i="2"/>
  <c r="BL63" i="2"/>
  <c r="BL62" i="2"/>
  <c r="BL61" i="2"/>
  <c r="BL60" i="2"/>
  <c r="BL59" i="2"/>
  <c r="BL58" i="2"/>
  <c r="BL57" i="2"/>
  <c r="BL56" i="2"/>
  <c r="BL55" i="2"/>
  <c r="BL54" i="2"/>
  <c r="BL53" i="2"/>
  <c r="BL52" i="2"/>
  <c r="BL51" i="2"/>
  <c r="BL50" i="2"/>
  <c r="BL49" i="2"/>
  <c r="BL48" i="2"/>
  <c r="BL47" i="2"/>
  <c r="BL46" i="2"/>
  <c r="BL45" i="2"/>
  <c r="BL44" i="2"/>
  <c r="BL43" i="2"/>
  <c r="BL42" i="2"/>
  <c r="BL41" i="2"/>
  <c r="BL40" i="2"/>
  <c r="AQ75" i="2"/>
  <c r="AQ74" i="2"/>
  <c r="AQ73" i="2"/>
  <c r="AQ72" i="2"/>
  <c r="AQ71" i="2"/>
  <c r="AQ70" i="2"/>
  <c r="AQ69" i="2"/>
  <c r="AQ68" i="2"/>
  <c r="AQ67" i="2"/>
  <c r="AQ66" i="2"/>
  <c r="AQ65" i="2"/>
  <c r="AQ64" i="2"/>
  <c r="AQ63" i="2"/>
  <c r="AQ62" i="2"/>
  <c r="AQ61" i="2"/>
  <c r="AQ60" i="2"/>
  <c r="AQ59" i="2"/>
  <c r="AQ58" i="2"/>
  <c r="AQ57" i="2"/>
  <c r="AQ56" i="2"/>
  <c r="AQ55" i="2"/>
  <c r="AQ54" i="2"/>
  <c r="AQ53" i="2"/>
  <c r="AQ52" i="2"/>
  <c r="AQ51" i="2"/>
  <c r="AQ50" i="2"/>
  <c r="AQ49" i="2"/>
  <c r="AQ48" i="2"/>
  <c r="AQ47" i="2"/>
  <c r="AQ46" i="2"/>
  <c r="AQ45" i="2"/>
  <c r="AQ44" i="2"/>
  <c r="AQ43" i="2"/>
  <c r="AQ42" i="2"/>
  <c r="AQ41" i="2"/>
  <c r="AQ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40" i="2"/>
  <c r="C55" i="2"/>
  <c r="D55" i="2"/>
  <c r="E55" i="2"/>
  <c r="F55" i="2"/>
  <c r="G55" i="2"/>
  <c r="I55" i="2"/>
  <c r="P55" i="2"/>
  <c r="Q55" i="2"/>
  <c r="R55" i="2"/>
  <c r="S55" i="2"/>
  <c r="T55" i="2"/>
  <c r="C56" i="2"/>
  <c r="D56" i="2"/>
  <c r="E56" i="2"/>
  <c r="F56" i="2"/>
  <c r="G56" i="2"/>
  <c r="I56" i="2"/>
  <c r="P56" i="2"/>
  <c r="Q56" i="2"/>
  <c r="R56" i="2"/>
  <c r="S56" i="2"/>
  <c r="T56" i="2"/>
  <c r="C57" i="2"/>
  <c r="D57" i="2"/>
  <c r="E57" i="2"/>
  <c r="F57" i="2"/>
  <c r="G57" i="2"/>
  <c r="I57" i="2"/>
  <c r="P57" i="2"/>
  <c r="Q57" i="2"/>
  <c r="R57" i="2"/>
  <c r="S57" i="2"/>
  <c r="T57" i="2"/>
  <c r="C58" i="2"/>
  <c r="D58" i="2"/>
  <c r="E58" i="2"/>
  <c r="F58" i="2"/>
  <c r="G58" i="2"/>
  <c r="I58" i="2"/>
  <c r="P58" i="2"/>
  <c r="Q58" i="2"/>
  <c r="R58" i="2"/>
  <c r="S58" i="2"/>
  <c r="T58" i="2"/>
  <c r="C59" i="2"/>
  <c r="D59" i="2"/>
  <c r="E59" i="2"/>
  <c r="F59" i="2"/>
  <c r="G59" i="2"/>
  <c r="I59" i="2"/>
  <c r="P59" i="2"/>
  <c r="Q59" i="2"/>
  <c r="R59" i="2"/>
  <c r="S59" i="2"/>
  <c r="T59" i="2"/>
  <c r="C60" i="2"/>
  <c r="D60" i="2"/>
  <c r="E60" i="2"/>
  <c r="F60" i="2"/>
  <c r="G60" i="2"/>
  <c r="I60" i="2"/>
  <c r="P60" i="2"/>
  <c r="Q60" i="2"/>
  <c r="R60" i="2"/>
  <c r="S60" i="2"/>
  <c r="T60" i="2"/>
  <c r="C61" i="2"/>
  <c r="D61" i="2"/>
  <c r="E61" i="2"/>
  <c r="F61" i="2"/>
  <c r="G61" i="2"/>
  <c r="I61" i="2"/>
  <c r="P61" i="2"/>
  <c r="Q61" i="2"/>
  <c r="R61" i="2"/>
  <c r="S61" i="2"/>
  <c r="T61" i="2"/>
  <c r="C62" i="2"/>
  <c r="D62" i="2"/>
  <c r="E62" i="2"/>
  <c r="F62" i="2"/>
  <c r="G62" i="2"/>
  <c r="I62" i="2"/>
  <c r="P62" i="2"/>
  <c r="Q62" i="2"/>
  <c r="R62" i="2"/>
  <c r="S62" i="2"/>
  <c r="T62" i="2"/>
  <c r="C63" i="2"/>
  <c r="D63" i="2"/>
  <c r="E63" i="2"/>
  <c r="F63" i="2"/>
  <c r="G63" i="2"/>
  <c r="I63" i="2"/>
  <c r="P63" i="2"/>
  <c r="Q63" i="2"/>
  <c r="R63" i="2"/>
  <c r="S63" i="2"/>
  <c r="T63" i="2"/>
  <c r="C64" i="2"/>
  <c r="D64" i="2"/>
  <c r="E64" i="2"/>
  <c r="F64" i="2"/>
  <c r="G64" i="2"/>
  <c r="I64" i="2"/>
  <c r="P64" i="2"/>
  <c r="Q64" i="2"/>
  <c r="R64" i="2"/>
  <c r="S64" i="2"/>
  <c r="T64" i="2"/>
  <c r="C65" i="2"/>
  <c r="D65" i="2"/>
  <c r="E65" i="2"/>
  <c r="F65" i="2"/>
  <c r="G65" i="2"/>
  <c r="I65" i="2"/>
  <c r="P65" i="2"/>
  <c r="Q65" i="2"/>
  <c r="R65" i="2"/>
  <c r="S65" i="2"/>
  <c r="T65" i="2"/>
  <c r="C66" i="2"/>
  <c r="D66" i="2"/>
  <c r="E66" i="2"/>
  <c r="F66" i="2"/>
  <c r="G66" i="2"/>
  <c r="I66" i="2"/>
  <c r="P66" i="2"/>
  <c r="Q66" i="2"/>
  <c r="R66" i="2"/>
  <c r="S66" i="2"/>
  <c r="T66" i="2"/>
  <c r="C67" i="2"/>
  <c r="D67" i="2"/>
  <c r="E67" i="2"/>
  <c r="F67" i="2"/>
  <c r="G67" i="2"/>
  <c r="I67" i="2"/>
  <c r="P67" i="2"/>
  <c r="Q67" i="2"/>
  <c r="R67" i="2"/>
  <c r="S67" i="2"/>
  <c r="T67" i="2"/>
  <c r="C68" i="2"/>
  <c r="D68" i="2"/>
  <c r="E68" i="2"/>
  <c r="F68" i="2"/>
  <c r="G68" i="2"/>
  <c r="I68" i="2"/>
  <c r="P68" i="2"/>
  <c r="Q68" i="2"/>
  <c r="R68" i="2"/>
  <c r="S68" i="2"/>
  <c r="T68" i="2"/>
  <c r="C69" i="2"/>
  <c r="D69" i="2"/>
  <c r="E69" i="2"/>
  <c r="F69" i="2"/>
  <c r="G69" i="2"/>
  <c r="I69" i="2"/>
  <c r="P69" i="2"/>
  <c r="Q69" i="2"/>
  <c r="R69" i="2"/>
  <c r="S69" i="2"/>
  <c r="T69" i="2"/>
  <c r="C70" i="2"/>
  <c r="D70" i="2"/>
  <c r="E70" i="2"/>
  <c r="F70" i="2"/>
  <c r="G70" i="2"/>
  <c r="I70" i="2"/>
  <c r="P70" i="2"/>
  <c r="Q70" i="2"/>
  <c r="R70" i="2"/>
  <c r="S70" i="2"/>
  <c r="T70" i="2"/>
  <c r="C71" i="2"/>
  <c r="D71" i="2"/>
  <c r="E71" i="2"/>
  <c r="F71" i="2"/>
  <c r="G71" i="2"/>
  <c r="I71" i="2"/>
  <c r="P71" i="2"/>
  <c r="Q71" i="2"/>
  <c r="R71" i="2"/>
  <c r="S71" i="2"/>
  <c r="T71" i="2"/>
  <c r="C72" i="2"/>
  <c r="D72" i="2"/>
  <c r="E72" i="2"/>
  <c r="F72" i="2"/>
  <c r="G72" i="2"/>
  <c r="I72" i="2"/>
  <c r="P72" i="2"/>
  <c r="Q72" i="2"/>
  <c r="R72" i="2"/>
  <c r="S72" i="2"/>
  <c r="T72" i="2"/>
  <c r="C73" i="2"/>
  <c r="D73" i="2"/>
  <c r="E73" i="2"/>
  <c r="F73" i="2"/>
  <c r="G73" i="2"/>
  <c r="I73" i="2"/>
  <c r="P73" i="2"/>
  <c r="Q73" i="2"/>
  <c r="R73" i="2"/>
  <c r="S73" i="2"/>
  <c r="T73" i="2"/>
  <c r="C74" i="2"/>
  <c r="D74" i="2"/>
  <c r="E74" i="2"/>
  <c r="F74" i="2"/>
  <c r="G74" i="2"/>
  <c r="I74" i="2"/>
  <c r="P74" i="2"/>
  <c r="Q74" i="2"/>
  <c r="R74" i="2"/>
  <c r="S74" i="2"/>
  <c r="T74" i="2"/>
  <c r="C75" i="2"/>
  <c r="D75" i="2"/>
  <c r="E75" i="2"/>
  <c r="F75" i="2"/>
  <c r="G75" i="2"/>
  <c r="I75" i="2"/>
  <c r="P75" i="2"/>
  <c r="Q75" i="2"/>
  <c r="R75" i="2"/>
  <c r="S75" i="2"/>
  <c r="T75" i="2"/>
  <c r="CG30" i="2"/>
  <c r="CG29" i="2"/>
  <c r="CG28" i="2"/>
  <c r="CG27" i="2"/>
  <c r="CG26" i="2"/>
  <c r="CG25" i="2"/>
  <c r="CG24" i="2"/>
  <c r="CG23" i="2"/>
  <c r="CG22" i="2"/>
  <c r="CG21" i="2"/>
  <c r="CG20" i="2"/>
  <c r="CG19" i="2"/>
  <c r="CG18" i="2"/>
  <c r="CG17" i="2"/>
  <c r="CG16" i="2"/>
  <c r="CG15" i="2"/>
  <c r="BL30" i="2"/>
  <c r="BL29" i="2"/>
  <c r="BL28" i="2"/>
  <c r="BL27" i="2"/>
  <c r="BL26" i="2"/>
  <c r="BL25" i="2"/>
  <c r="BL24" i="2"/>
  <c r="BL23" i="2"/>
  <c r="BL22" i="2"/>
  <c r="BL21" i="2"/>
  <c r="BL20" i="2"/>
  <c r="BL19" i="2"/>
  <c r="BL18" i="2"/>
  <c r="BL17" i="2"/>
  <c r="BL16" i="2"/>
  <c r="BL15" i="2"/>
  <c r="AQ30" i="2"/>
  <c r="AQ29" i="2"/>
  <c r="AQ28" i="2"/>
  <c r="AQ27" i="2"/>
  <c r="AQ26" i="2"/>
  <c r="AQ25" i="2"/>
  <c r="AQ24" i="2"/>
  <c r="AQ23" i="2"/>
  <c r="AQ22" i="2"/>
  <c r="AQ21" i="2"/>
  <c r="AQ20" i="2"/>
  <c r="AQ19" i="2"/>
  <c r="AQ18" i="2"/>
  <c r="AQ17" i="2"/>
  <c r="AQ16" i="2"/>
  <c r="AQ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15" i="2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46" i="8"/>
  <c r="C47" i="8"/>
  <c r="C48" i="8"/>
  <c r="C49" i="8"/>
  <c r="C50" i="8"/>
  <c r="C45" i="8"/>
  <c r="D47" i="8"/>
  <c r="D48" i="8"/>
  <c r="D49" i="8"/>
  <c r="D50" i="8"/>
  <c r="D51" i="8"/>
  <c r="D53" i="8"/>
  <c r="D54" i="8"/>
  <c r="D55" i="8"/>
  <c r="D57" i="8"/>
  <c r="D58" i="8"/>
  <c r="D59" i="8"/>
  <c r="D60" i="8"/>
  <c r="D61" i="8"/>
  <c r="D63" i="8"/>
  <c r="D64" i="8"/>
  <c r="D65" i="8"/>
  <c r="D66" i="8"/>
  <c r="P8" i="10"/>
  <c r="N8" i="10"/>
  <c r="D81" i="8"/>
  <c r="D77" i="8"/>
  <c r="D76" i="8"/>
  <c r="D75" i="8"/>
  <c r="D46" i="8"/>
  <c r="D45" i="8"/>
  <c r="D67" i="8"/>
  <c r="J43" i="8" l="1"/>
  <c r="I43" i="8"/>
  <c r="H43" i="8"/>
  <c r="N65" i="1"/>
  <c r="N64" i="1"/>
  <c r="N63" i="1"/>
  <c r="M75" i="1"/>
  <c r="M14" i="1" s="1"/>
  <c r="L75" i="1"/>
  <c r="L14" i="1" s="1"/>
  <c r="K75" i="1"/>
  <c r="K14" i="1" s="1"/>
  <c r="J75" i="1"/>
  <c r="J14" i="1" s="1"/>
  <c r="I75" i="1"/>
  <c r="I14" i="1" s="1"/>
  <c r="H75" i="1"/>
  <c r="H14" i="1" s="1"/>
  <c r="G75" i="1"/>
  <c r="G14" i="1" s="1"/>
  <c r="F75" i="1"/>
  <c r="E75" i="1"/>
  <c r="D75" i="1"/>
  <c r="C75" i="1"/>
  <c r="B75" i="1"/>
  <c r="M74" i="1"/>
  <c r="M9" i="1" s="1"/>
  <c r="L74" i="1"/>
  <c r="L9" i="1" s="1"/>
  <c r="K74" i="1"/>
  <c r="K9" i="1" s="1"/>
  <c r="J74" i="1"/>
  <c r="J9" i="1" s="1"/>
  <c r="I74" i="1"/>
  <c r="I9" i="1" s="1"/>
  <c r="H74" i="1"/>
  <c r="H9" i="1" s="1"/>
  <c r="G74" i="1"/>
  <c r="G9" i="1" s="1"/>
  <c r="F74" i="1"/>
  <c r="E74" i="1"/>
  <c r="D74" i="1"/>
  <c r="C74" i="1"/>
  <c r="B74" i="1"/>
  <c r="M73" i="1"/>
  <c r="L73" i="1"/>
  <c r="L76" i="1" s="1"/>
  <c r="L4" i="1" s="1"/>
  <c r="AA4" i="1" s="1"/>
  <c r="K73" i="1"/>
  <c r="K76" i="1" s="1"/>
  <c r="K4" i="1" s="1"/>
  <c r="Z4" i="1" s="1"/>
  <c r="J73" i="1"/>
  <c r="I73" i="1"/>
  <c r="I76" i="1" s="1"/>
  <c r="I4" i="1" s="1"/>
  <c r="X4" i="1" s="1"/>
  <c r="H73" i="1"/>
  <c r="H76" i="1" s="1"/>
  <c r="H4" i="1" s="1"/>
  <c r="W4" i="1" s="1"/>
  <c r="G73" i="1"/>
  <c r="G76" i="1" s="1"/>
  <c r="G4" i="1" s="1"/>
  <c r="V4" i="1" s="1"/>
  <c r="F73" i="1"/>
  <c r="F76" i="1" s="1"/>
  <c r="U4" i="1" s="1"/>
  <c r="E73" i="1"/>
  <c r="D73" i="1"/>
  <c r="D76" i="1" s="1"/>
  <c r="S4" i="1" s="1"/>
  <c r="C73" i="1"/>
  <c r="C76" i="1" s="1"/>
  <c r="R4" i="1" s="1"/>
  <c r="B73" i="1"/>
  <c r="M66" i="1"/>
  <c r="L66" i="1"/>
  <c r="K66" i="1"/>
  <c r="J66" i="1"/>
  <c r="I66" i="1"/>
  <c r="H66" i="1"/>
  <c r="G66" i="1"/>
  <c r="F66" i="1"/>
  <c r="E66" i="1"/>
  <c r="D66" i="1"/>
  <c r="C66" i="1"/>
  <c r="B66" i="1"/>
  <c r="N66" i="1" l="1"/>
  <c r="O66" i="1"/>
  <c r="M76" i="1"/>
  <c r="M4" i="1" s="1"/>
  <c r="AB4" i="1" s="1"/>
  <c r="N14" i="1"/>
  <c r="N73" i="1"/>
  <c r="N74" i="1"/>
  <c r="N75" i="1"/>
  <c r="N9" i="1"/>
  <c r="J76" i="1"/>
  <c r="J4" i="1" s="1"/>
  <c r="Y4" i="1" s="1"/>
  <c r="B76" i="1"/>
  <c r="Q4" i="1" s="1"/>
  <c r="E76" i="1"/>
  <c r="T4" i="1" s="1"/>
  <c r="N4" i="1" l="1"/>
  <c r="N76" i="1"/>
  <c r="O76" i="1"/>
  <c r="Q76" i="1" s="1"/>
  <c r="E42" i="8" l="1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40" i="2"/>
  <c r="T16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15" i="2"/>
  <c r="E67" i="8" l="1"/>
  <c r="E45" i="8"/>
  <c r="E60" i="8"/>
  <c r="E64" i="8"/>
  <c r="E77" i="8"/>
  <c r="E53" i="8"/>
  <c r="E65" i="8"/>
  <c r="E48" i="8"/>
  <c r="E50" i="8"/>
  <c r="E54" i="8"/>
  <c r="E58" i="8"/>
  <c r="E66" i="8"/>
  <c r="E75" i="8"/>
  <c r="E81" i="8"/>
  <c r="E51" i="8"/>
  <c r="E55" i="8"/>
  <c r="E59" i="8"/>
  <c r="E63" i="8"/>
  <c r="E76" i="8"/>
  <c r="E47" i="8"/>
  <c r="E46" i="8"/>
  <c r="E57" i="8"/>
  <c r="E61" i="8"/>
  <c r="T76" i="2"/>
  <c r="B140" i="2"/>
  <c r="D150" i="2" s="1"/>
  <c r="B114" i="2"/>
  <c r="C150" i="2" s="1"/>
  <c r="E150" i="2" l="1"/>
  <c r="D46" i="1"/>
  <c r="T17" i="2" l="1"/>
  <c r="T31" i="2" s="1"/>
  <c r="D13" i="11"/>
  <c r="F27" i="14" s="1"/>
  <c r="E13" i="11"/>
  <c r="D78" i="8" s="1"/>
  <c r="E78" i="8" s="1"/>
  <c r="F13" i="11"/>
  <c r="G13" i="11"/>
  <c r="H13" i="11"/>
  <c r="I13" i="11"/>
  <c r="J13" i="11"/>
  <c r="K13" i="11"/>
  <c r="L13" i="11"/>
  <c r="M13" i="11"/>
  <c r="N13" i="11"/>
  <c r="D27" i="14" s="1"/>
  <c r="D14" i="11"/>
  <c r="E14" i="11"/>
  <c r="D79" i="8" s="1"/>
  <c r="E79" i="8" s="1"/>
  <c r="F14" i="11"/>
  <c r="G14" i="11"/>
  <c r="H14" i="11"/>
  <c r="I14" i="11"/>
  <c r="J14" i="11"/>
  <c r="K14" i="11"/>
  <c r="L14" i="11"/>
  <c r="M14" i="11"/>
  <c r="N14" i="11"/>
  <c r="C14" i="11"/>
  <c r="C13" i="11"/>
  <c r="D4" i="11"/>
  <c r="E4" i="11"/>
  <c r="D69" i="8" s="1"/>
  <c r="E69" i="8" s="1"/>
  <c r="F4" i="11"/>
  <c r="G4" i="11"/>
  <c r="H4" i="11"/>
  <c r="I4" i="11"/>
  <c r="J4" i="11"/>
  <c r="K4" i="11"/>
  <c r="L4" i="11"/>
  <c r="M4" i="11"/>
  <c r="D5" i="11"/>
  <c r="E5" i="11"/>
  <c r="D70" i="8" s="1"/>
  <c r="E70" i="8" s="1"/>
  <c r="F5" i="11"/>
  <c r="G5" i="11"/>
  <c r="H5" i="11"/>
  <c r="I5" i="11"/>
  <c r="J5" i="11"/>
  <c r="K5" i="11"/>
  <c r="L5" i="11"/>
  <c r="M5" i="11"/>
  <c r="D6" i="11"/>
  <c r="E6" i="11"/>
  <c r="D71" i="8" s="1"/>
  <c r="E71" i="8" s="1"/>
  <c r="F6" i="11"/>
  <c r="G6" i="11"/>
  <c r="H6" i="11"/>
  <c r="I6" i="11"/>
  <c r="J6" i="11"/>
  <c r="K6" i="11"/>
  <c r="L6" i="11"/>
  <c r="M6" i="11"/>
  <c r="D7" i="11"/>
  <c r="E7" i="11"/>
  <c r="D72" i="8" s="1"/>
  <c r="E72" i="8" s="1"/>
  <c r="F7" i="11"/>
  <c r="G7" i="11"/>
  <c r="H7" i="11"/>
  <c r="I7" i="11"/>
  <c r="J7" i="11"/>
  <c r="K7" i="11"/>
  <c r="L7" i="11"/>
  <c r="M7" i="11"/>
  <c r="D9" i="11"/>
  <c r="E9" i="11"/>
  <c r="D74" i="8" s="1"/>
  <c r="E74" i="8" s="1"/>
  <c r="F9" i="11"/>
  <c r="G9" i="11"/>
  <c r="H9" i="11"/>
  <c r="I9" i="11"/>
  <c r="J9" i="11"/>
  <c r="K9" i="11"/>
  <c r="L9" i="11"/>
  <c r="M9" i="11"/>
  <c r="C9" i="11"/>
  <c r="C8" i="11"/>
  <c r="D8" i="11" s="1"/>
  <c r="E8" i="11" s="1"/>
  <c r="C7" i="11"/>
  <c r="C6" i="11"/>
  <c r="C5" i="11"/>
  <c r="C4" i="11"/>
  <c r="C45" i="2"/>
  <c r="D45" i="2"/>
  <c r="E45" i="2"/>
  <c r="F45" i="2"/>
  <c r="G45" i="2"/>
  <c r="I45" i="2"/>
  <c r="P45" i="2"/>
  <c r="Q45" i="2"/>
  <c r="R45" i="2"/>
  <c r="S45" i="2"/>
  <c r="C46" i="2"/>
  <c r="D46" i="2"/>
  <c r="E46" i="2"/>
  <c r="F46" i="2"/>
  <c r="G46" i="2"/>
  <c r="I46" i="2"/>
  <c r="P46" i="2"/>
  <c r="Q46" i="2"/>
  <c r="R46" i="2"/>
  <c r="S46" i="2"/>
  <c r="C47" i="2"/>
  <c r="D47" i="2"/>
  <c r="E47" i="2"/>
  <c r="F47" i="2"/>
  <c r="G47" i="2"/>
  <c r="I47" i="2"/>
  <c r="P47" i="2"/>
  <c r="Q47" i="2"/>
  <c r="R47" i="2"/>
  <c r="S47" i="2"/>
  <c r="C48" i="2"/>
  <c r="D48" i="2"/>
  <c r="E48" i="2"/>
  <c r="F48" i="2"/>
  <c r="G48" i="2"/>
  <c r="I48" i="2"/>
  <c r="P48" i="2"/>
  <c r="Q48" i="2"/>
  <c r="R48" i="2"/>
  <c r="S48" i="2"/>
  <c r="C49" i="2"/>
  <c r="D49" i="2"/>
  <c r="E49" i="2"/>
  <c r="F49" i="2"/>
  <c r="G49" i="2"/>
  <c r="I49" i="2"/>
  <c r="P49" i="2"/>
  <c r="Q49" i="2"/>
  <c r="R49" i="2"/>
  <c r="S49" i="2"/>
  <c r="C50" i="2"/>
  <c r="D50" i="2"/>
  <c r="E50" i="2"/>
  <c r="F50" i="2"/>
  <c r="G50" i="2"/>
  <c r="I50" i="2"/>
  <c r="P50" i="2"/>
  <c r="Q50" i="2"/>
  <c r="R50" i="2"/>
  <c r="S50" i="2"/>
  <c r="C51" i="2"/>
  <c r="D51" i="2"/>
  <c r="E51" i="2"/>
  <c r="F51" i="2"/>
  <c r="G51" i="2"/>
  <c r="I51" i="2"/>
  <c r="P51" i="2"/>
  <c r="Q51" i="2"/>
  <c r="R51" i="2"/>
  <c r="S51" i="2"/>
  <c r="C52" i="2"/>
  <c r="D52" i="2"/>
  <c r="E52" i="2"/>
  <c r="F52" i="2"/>
  <c r="G52" i="2"/>
  <c r="I52" i="2"/>
  <c r="P52" i="2"/>
  <c r="Q52" i="2"/>
  <c r="R52" i="2"/>
  <c r="S52" i="2"/>
  <c r="C53" i="2"/>
  <c r="D53" i="2"/>
  <c r="E53" i="2"/>
  <c r="F53" i="2"/>
  <c r="G53" i="2"/>
  <c r="I53" i="2"/>
  <c r="P53" i="2"/>
  <c r="Q53" i="2"/>
  <c r="R53" i="2"/>
  <c r="S53" i="2"/>
  <c r="C54" i="2"/>
  <c r="D54" i="2"/>
  <c r="E54" i="2"/>
  <c r="F54" i="2"/>
  <c r="G54" i="2"/>
  <c r="I54" i="2"/>
  <c r="P54" i="2"/>
  <c r="Q54" i="2"/>
  <c r="R54" i="2"/>
  <c r="S54" i="2"/>
  <c r="C44" i="2"/>
  <c r="D44" i="2"/>
  <c r="E44" i="2"/>
  <c r="F44" i="2"/>
  <c r="G44" i="2"/>
  <c r="I44" i="2"/>
  <c r="P44" i="2"/>
  <c r="Q44" i="2"/>
  <c r="R44" i="2"/>
  <c r="S44" i="2"/>
  <c r="D18" i="2"/>
  <c r="E18" i="2"/>
  <c r="F18" i="2"/>
  <c r="G18" i="2"/>
  <c r="I18" i="2"/>
  <c r="P18" i="2"/>
  <c r="Q18" i="2"/>
  <c r="R18" i="2"/>
  <c r="S18" i="2"/>
  <c r="D19" i="2"/>
  <c r="E19" i="2"/>
  <c r="F19" i="2"/>
  <c r="G19" i="2"/>
  <c r="I19" i="2"/>
  <c r="P19" i="2"/>
  <c r="Q19" i="2"/>
  <c r="R19" i="2"/>
  <c r="S19" i="2"/>
  <c r="D20" i="2"/>
  <c r="E20" i="2"/>
  <c r="F20" i="2"/>
  <c r="G20" i="2"/>
  <c r="I20" i="2"/>
  <c r="P20" i="2"/>
  <c r="Q20" i="2"/>
  <c r="R20" i="2"/>
  <c r="D21" i="2"/>
  <c r="E21" i="2"/>
  <c r="F21" i="2"/>
  <c r="G21" i="2"/>
  <c r="I21" i="2"/>
  <c r="P21" i="2"/>
  <c r="Q21" i="2"/>
  <c r="R21" i="2"/>
  <c r="D22" i="2"/>
  <c r="E22" i="2"/>
  <c r="F22" i="2"/>
  <c r="G22" i="2"/>
  <c r="I22" i="2"/>
  <c r="P22" i="2"/>
  <c r="Q22" i="2"/>
  <c r="R22" i="2"/>
  <c r="D23" i="2"/>
  <c r="E23" i="2"/>
  <c r="F23" i="2"/>
  <c r="G23" i="2"/>
  <c r="I23" i="2"/>
  <c r="P23" i="2"/>
  <c r="Q23" i="2"/>
  <c r="R23" i="2"/>
  <c r="D24" i="2"/>
  <c r="E24" i="2"/>
  <c r="F24" i="2"/>
  <c r="G24" i="2"/>
  <c r="I24" i="2"/>
  <c r="P24" i="2"/>
  <c r="Q24" i="2"/>
  <c r="R24" i="2"/>
  <c r="S24" i="2"/>
  <c r="D25" i="2"/>
  <c r="E25" i="2"/>
  <c r="F25" i="2"/>
  <c r="G25" i="2"/>
  <c r="I25" i="2"/>
  <c r="P25" i="2"/>
  <c r="Q25" i="2"/>
  <c r="R25" i="2"/>
  <c r="S25" i="2"/>
  <c r="D26" i="2"/>
  <c r="E26" i="2"/>
  <c r="F26" i="2"/>
  <c r="G26" i="2"/>
  <c r="I26" i="2"/>
  <c r="P26" i="2"/>
  <c r="Q26" i="2"/>
  <c r="R26" i="2"/>
  <c r="S26" i="2"/>
  <c r="D27" i="2"/>
  <c r="E27" i="2"/>
  <c r="F27" i="2"/>
  <c r="G27" i="2"/>
  <c r="I27" i="2"/>
  <c r="P27" i="2"/>
  <c r="Q27" i="2"/>
  <c r="R27" i="2"/>
  <c r="S27" i="2"/>
  <c r="D28" i="2"/>
  <c r="E28" i="2"/>
  <c r="F28" i="2"/>
  <c r="G28" i="2"/>
  <c r="I28" i="2"/>
  <c r="P28" i="2"/>
  <c r="Q28" i="2"/>
  <c r="R28" i="2"/>
  <c r="S28" i="2"/>
  <c r="D29" i="2"/>
  <c r="E29" i="2"/>
  <c r="F29" i="2"/>
  <c r="G29" i="2"/>
  <c r="I29" i="2"/>
  <c r="P29" i="2"/>
  <c r="Q29" i="2"/>
  <c r="R29" i="2"/>
  <c r="S29" i="2"/>
  <c r="D30" i="2"/>
  <c r="E30" i="2"/>
  <c r="F30" i="2"/>
  <c r="G30" i="2"/>
  <c r="I30" i="2"/>
  <c r="P30" i="2"/>
  <c r="Q30" i="2"/>
  <c r="R30" i="2"/>
  <c r="S30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H25" i="3"/>
  <c r="F54" i="1"/>
  <c r="D47" i="1"/>
  <c r="D49" i="1" s="1"/>
  <c r="D53" i="1" s="1"/>
  <c r="AE32" i="8"/>
  <c r="X32" i="8"/>
  <c r="Q32" i="8"/>
  <c r="J32" i="8"/>
  <c r="C32" i="8"/>
  <c r="F28" i="14"/>
  <c r="F26" i="14"/>
  <c r="D11" i="10"/>
  <c r="E11" i="10"/>
  <c r="D52" i="8" s="1"/>
  <c r="E52" i="8" s="1"/>
  <c r="F11" i="10"/>
  <c r="G11" i="10"/>
  <c r="H11" i="10"/>
  <c r="I11" i="10"/>
  <c r="J11" i="10"/>
  <c r="K11" i="10"/>
  <c r="L11" i="10"/>
  <c r="M11" i="10"/>
  <c r="C11" i="10"/>
  <c r="D28" i="6"/>
  <c r="D31" i="6"/>
  <c r="H37" i="14"/>
  <c r="G37" i="14"/>
  <c r="F37" i="14"/>
  <c r="E37" i="14"/>
  <c r="H36" i="14"/>
  <c r="G36" i="14"/>
  <c r="F36" i="14"/>
  <c r="E36" i="14"/>
  <c r="H35" i="14"/>
  <c r="G35" i="14"/>
  <c r="F35" i="14"/>
  <c r="E35" i="14"/>
  <c r="H34" i="14"/>
  <c r="G34" i="14"/>
  <c r="F34" i="14"/>
  <c r="E34" i="14"/>
  <c r="H33" i="14"/>
  <c r="G33" i="14"/>
  <c r="F33" i="14"/>
  <c r="E33" i="14"/>
  <c r="E32" i="14" s="1"/>
  <c r="H32" i="14"/>
  <c r="G32" i="14"/>
  <c r="H10" i="14"/>
  <c r="G10" i="14"/>
  <c r="F10" i="14"/>
  <c r="E10" i="14"/>
  <c r="D27" i="6"/>
  <c r="D24" i="6"/>
  <c r="D25" i="6"/>
  <c r="D26" i="6"/>
  <c r="D23" i="6"/>
  <c r="C42" i="2"/>
  <c r="C43" i="2"/>
  <c r="C41" i="2"/>
  <c r="C40" i="2"/>
  <c r="D41" i="2"/>
  <c r="E41" i="2"/>
  <c r="F41" i="2"/>
  <c r="G41" i="2"/>
  <c r="I41" i="2"/>
  <c r="P41" i="2"/>
  <c r="Q41" i="2"/>
  <c r="R41" i="2"/>
  <c r="D42" i="2"/>
  <c r="E42" i="2"/>
  <c r="F42" i="2"/>
  <c r="G42" i="2"/>
  <c r="I42" i="2"/>
  <c r="P42" i="2"/>
  <c r="Q42" i="2"/>
  <c r="R42" i="2"/>
  <c r="D43" i="2"/>
  <c r="E43" i="2"/>
  <c r="F43" i="2"/>
  <c r="G43" i="2"/>
  <c r="I43" i="2"/>
  <c r="P43" i="2"/>
  <c r="Q43" i="2"/>
  <c r="R43" i="2"/>
  <c r="D17" i="2"/>
  <c r="E17" i="2"/>
  <c r="F17" i="2"/>
  <c r="G17" i="2"/>
  <c r="I17" i="2"/>
  <c r="P17" i="2"/>
  <c r="Q17" i="2"/>
  <c r="R17" i="2"/>
  <c r="D16" i="2"/>
  <c r="E16" i="2"/>
  <c r="F16" i="2"/>
  <c r="G16" i="2"/>
  <c r="I16" i="2"/>
  <c r="P16" i="2"/>
  <c r="Q16" i="2"/>
  <c r="R16" i="2"/>
  <c r="N26" i="11"/>
  <c r="D37" i="14" s="1"/>
  <c r="C27" i="11"/>
  <c r="D27" i="11"/>
  <c r="E27" i="11"/>
  <c r="F27" i="11"/>
  <c r="G27" i="11"/>
  <c r="H27" i="11"/>
  <c r="I27" i="11"/>
  <c r="J27" i="11"/>
  <c r="K27" i="11"/>
  <c r="L27" i="11"/>
  <c r="M27" i="11"/>
  <c r="B27" i="11"/>
  <c r="N22" i="11"/>
  <c r="D28" i="14"/>
  <c r="N12" i="11"/>
  <c r="D26" i="14" s="1"/>
  <c r="N25" i="11"/>
  <c r="D36" i="14" s="1"/>
  <c r="N24" i="11"/>
  <c r="D35" i="14" s="1"/>
  <c r="N23" i="11"/>
  <c r="D34" i="14" s="1"/>
  <c r="N11" i="11"/>
  <c r="D25" i="14" s="1"/>
  <c r="N10" i="11"/>
  <c r="D24" i="14" s="1"/>
  <c r="N9" i="10"/>
  <c r="N12" i="10"/>
  <c r="N13" i="10"/>
  <c r="N14" i="10"/>
  <c r="N16" i="10"/>
  <c r="N17" i="10"/>
  <c r="N18" i="10"/>
  <c r="N19" i="10"/>
  <c r="N20" i="10"/>
  <c r="N22" i="10"/>
  <c r="N23" i="10"/>
  <c r="N24" i="10"/>
  <c r="N25" i="10"/>
  <c r="AI10" i="8"/>
  <c r="AI30" i="8" s="1"/>
  <c r="AB10" i="8"/>
  <c r="AB30" i="8" s="1"/>
  <c r="U10" i="8"/>
  <c r="U30" i="8" s="1"/>
  <c r="N10" i="8"/>
  <c r="N30" i="8" s="1"/>
  <c r="H9" i="6"/>
  <c r="C10" i="6"/>
  <c r="G13" i="4"/>
  <c r="R24" i="1"/>
  <c r="AG24" i="1" s="1"/>
  <c r="AV24" i="1" s="1"/>
  <c r="BK24" i="1" s="1"/>
  <c r="S24" i="1"/>
  <c r="AH24" i="1" s="1"/>
  <c r="AW24" i="1" s="1"/>
  <c r="BL24" i="1" s="1"/>
  <c r="T24" i="1"/>
  <c r="AI24" i="1" s="1"/>
  <c r="AX24" i="1" s="1"/>
  <c r="BM24" i="1" s="1"/>
  <c r="U24" i="1"/>
  <c r="AJ24" i="1" s="1"/>
  <c r="AY24" i="1" s="1"/>
  <c r="BN24" i="1" s="1"/>
  <c r="V24" i="1"/>
  <c r="AK24" i="1" s="1"/>
  <c r="AZ24" i="1" s="1"/>
  <c r="BO24" i="1" s="1"/>
  <c r="W24" i="1"/>
  <c r="AL24" i="1" s="1"/>
  <c r="BA24" i="1" s="1"/>
  <c r="BP24" i="1" s="1"/>
  <c r="X24" i="1"/>
  <c r="AM24" i="1" s="1"/>
  <c r="BB24" i="1" s="1"/>
  <c r="BQ24" i="1" s="1"/>
  <c r="Y24" i="1"/>
  <c r="AN24" i="1" s="1"/>
  <c r="BC24" i="1" s="1"/>
  <c r="BR24" i="1" s="1"/>
  <c r="Z24" i="1"/>
  <c r="AO24" i="1" s="1"/>
  <c r="BD24" i="1" s="1"/>
  <c r="BS24" i="1" s="1"/>
  <c r="AA24" i="1"/>
  <c r="AP24" i="1" s="1"/>
  <c r="BE24" i="1" s="1"/>
  <c r="BT24" i="1" s="1"/>
  <c r="AB24" i="1"/>
  <c r="AQ24" i="1" s="1"/>
  <c r="BF24" i="1" s="1"/>
  <c r="BU24" i="1" s="1"/>
  <c r="R19" i="1"/>
  <c r="AG19" i="1" s="1"/>
  <c r="S19" i="1"/>
  <c r="AH19" i="1" s="1"/>
  <c r="T19" i="1"/>
  <c r="AI19" i="1" s="1"/>
  <c r="U19" i="1"/>
  <c r="AJ19" i="1" s="1"/>
  <c r="V19" i="1"/>
  <c r="AK19" i="1" s="1"/>
  <c r="W19" i="1"/>
  <c r="AL19" i="1" s="1"/>
  <c r="X19" i="1"/>
  <c r="AM19" i="1" s="1"/>
  <c r="Y19" i="1"/>
  <c r="AN19" i="1" s="1"/>
  <c r="Z19" i="1"/>
  <c r="AO19" i="1" s="1"/>
  <c r="AA19" i="1"/>
  <c r="AP19" i="1" s="1"/>
  <c r="AB19" i="1"/>
  <c r="AQ19" i="1" s="1"/>
  <c r="Q24" i="1"/>
  <c r="AF24" i="1" s="1"/>
  <c r="AU24" i="1" s="1"/>
  <c r="BJ24" i="1" s="1"/>
  <c r="Q19" i="1"/>
  <c r="AF19" i="1" s="1"/>
  <c r="AU19" i="1" s="1"/>
  <c r="BJ19" i="1" s="1"/>
  <c r="AG14" i="1"/>
  <c r="AV14" i="1" s="1"/>
  <c r="BK14" i="1" s="1"/>
  <c r="AH14" i="1"/>
  <c r="AW14" i="1" s="1"/>
  <c r="BL14" i="1" s="1"/>
  <c r="AI14" i="1"/>
  <c r="AX14" i="1" s="1"/>
  <c r="BM14" i="1" s="1"/>
  <c r="U14" i="1"/>
  <c r="AJ14" i="1" s="1"/>
  <c r="AY14" i="1" s="1"/>
  <c r="BN14" i="1" s="1"/>
  <c r="V14" i="1"/>
  <c r="AK14" i="1" s="1"/>
  <c r="AZ14" i="1" s="1"/>
  <c r="BO14" i="1" s="1"/>
  <c r="W14" i="1"/>
  <c r="AL14" i="1" s="1"/>
  <c r="BA14" i="1" s="1"/>
  <c r="BP14" i="1" s="1"/>
  <c r="X14" i="1"/>
  <c r="AM14" i="1" s="1"/>
  <c r="BB14" i="1" s="1"/>
  <c r="BQ14" i="1" s="1"/>
  <c r="Y14" i="1"/>
  <c r="AN14" i="1" s="1"/>
  <c r="BC14" i="1" s="1"/>
  <c r="BR14" i="1" s="1"/>
  <c r="Z14" i="1"/>
  <c r="AO14" i="1" s="1"/>
  <c r="BD14" i="1" s="1"/>
  <c r="BS14" i="1" s="1"/>
  <c r="AA14" i="1"/>
  <c r="AP14" i="1" s="1"/>
  <c r="BE14" i="1" s="1"/>
  <c r="BT14" i="1" s="1"/>
  <c r="AB14" i="1"/>
  <c r="AQ14" i="1" s="1"/>
  <c r="BF14" i="1" s="1"/>
  <c r="BU14" i="1" s="1"/>
  <c r="AF14" i="1"/>
  <c r="AU14" i="1" s="1"/>
  <c r="BJ14" i="1" s="1"/>
  <c r="R9" i="1"/>
  <c r="AG9" i="1" s="1"/>
  <c r="AV9" i="1" s="1"/>
  <c r="S9" i="1"/>
  <c r="AH9" i="1" s="1"/>
  <c r="AW9" i="1" s="1"/>
  <c r="T9" i="1"/>
  <c r="AI9" i="1" s="1"/>
  <c r="AX9" i="1" s="1"/>
  <c r="U9" i="1"/>
  <c r="AJ9" i="1" s="1"/>
  <c r="AY9" i="1" s="1"/>
  <c r="V9" i="1"/>
  <c r="AK9" i="1" s="1"/>
  <c r="AZ9" i="1" s="1"/>
  <c r="W9" i="1"/>
  <c r="AL9" i="1" s="1"/>
  <c r="BA9" i="1" s="1"/>
  <c r="X9" i="1"/>
  <c r="AM9" i="1" s="1"/>
  <c r="BB9" i="1" s="1"/>
  <c r="Y9" i="1"/>
  <c r="AN9" i="1" s="1"/>
  <c r="BC9" i="1" s="1"/>
  <c r="Z9" i="1"/>
  <c r="AO9" i="1" s="1"/>
  <c r="BD9" i="1" s="1"/>
  <c r="AA9" i="1"/>
  <c r="AP9" i="1" s="1"/>
  <c r="BE9" i="1" s="1"/>
  <c r="AB9" i="1"/>
  <c r="AQ9" i="1" s="1"/>
  <c r="BF9" i="1" s="1"/>
  <c r="AF9" i="1"/>
  <c r="AU9" i="1" s="1"/>
  <c r="BJ9" i="1" s="1"/>
  <c r="S15" i="2"/>
  <c r="CR76" i="2"/>
  <c r="CP76" i="2"/>
  <c r="CU39" i="2"/>
  <c r="CS39" i="2"/>
  <c r="CQ39" i="2"/>
  <c r="BW76" i="2"/>
  <c r="BU76" i="2"/>
  <c r="BZ39" i="2"/>
  <c r="BX39" i="2"/>
  <c r="BV39" i="2"/>
  <c r="BB76" i="2"/>
  <c r="AZ76" i="2"/>
  <c r="BE39" i="2"/>
  <c r="BC39" i="2"/>
  <c r="BA39" i="2"/>
  <c r="AG76" i="2"/>
  <c r="AE76" i="2"/>
  <c r="AJ39" i="2"/>
  <c r="AH39" i="2"/>
  <c r="AF39" i="2"/>
  <c r="CR31" i="2"/>
  <c r="CP31" i="2"/>
  <c r="CU14" i="2"/>
  <c r="CS14" i="2"/>
  <c r="CQ14" i="2"/>
  <c r="BW31" i="2"/>
  <c r="BU31" i="2"/>
  <c r="BZ14" i="2"/>
  <c r="BX14" i="2"/>
  <c r="BV14" i="2"/>
  <c r="BB31" i="2"/>
  <c r="AZ31" i="2"/>
  <c r="BE14" i="2"/>
  <c r="BC14" i="2"/>
  <c r="BA14" i="2"/>
  <c r="AG31" i="2"/>
  <c r="AE31" i="2"/>
  <c r="AJ14" i="2"/>
  <c r="AH14" i="2"/>
  <c r="AF14" i="2"/>
  <c r="S40" i="2"/>
  <c r="D40" i="2"/>
  <c r="E40" i="2"/>
  <c r="F40" i="2"/>
  <c r="G40" i="2"/>
  <c r="I40" i="2"/>
  <c r="R40" i="2"/>
  <c r="Q40" i="2"/>
  <c r="P40" i="2"/>
  <c r="C4" i="2"/>
  <c r="C3" i="2"/>
  <c r="S16" i="2" s="1"/>
  <c r="R15" i="2"/>
  <c r="Q15" i="2"/>
  <c r="P15" i="2"/>
  <c r="L76" i="2"/>
  <c r="J76" i="2"/>
  <c r="B76" i="2"/>
  <c r="O39" i="2"/>
  <c r="M39" i="2"/>
  <c r="K39" i="2"/>
  <c r="J31" i="2"/>
  <c r="L31" i="2"/>
  <c r="B31" i="2"/>
  <c r="I15" i="2"/>
  <c r="G15" i="2"/>
  <c r="F15" i="2"/>
  <c r="E15" i="2"/>
  <c r="D15" i="2"/>
  <c r="C15" i="2"/>
  <c r="O14" i="2"/>
  <c r="O18" i="2" s="1"/>
  <c r="M14" i="2"/>
  <c r="M18" i="2" s="1"/>
  <c r="K14" i="2"/>
  <c r="B25" i="3"/>
  <c r="Y21" i="1"/>
  <c r="N9" i="11" l="1"/>
  <c r="D23" i="14" s="1"/>
  <c r="O56" i="2"/>
  <c r="O57" i="2"/>
  <c r="O62" i="2"/>
  <c r="O63" i="2"/>
  <c r="O66" i="2"/>
  <c r="O68" i="2"/>
  <c r="O70" i="2"/>
  <c r="O55" i="2"/>
  <c r="O65" i="2"/>
  <c r="O72" i="2"/>
  <c r="O74" i="2"/>
  <c r="O61" i="2"/>
  <c r="O64" i="2"/>
  <c r="O73" i="2"/>
  <c r="O58" i="2"/>
  <c r="O59" i="2"/>
  <c r="O60" i="2"/>
  <c r="O67" i="2"/>
  <c r="O71" i="2"/>
  <c r="O69" i="2"/>
  <c r="O75" i="2"/>
  <c r="W55" i="2"/>
  <c r="W61" i="2"/>
  <c r="W64" i="2"/>
  <c r="W65" i="2"/>
  <c r="W67" i="2"/>
  <c r="W69" i="2"/>
  <c r="W71" i="2"/>
  <c r="W72" i="2"/>
  <c r="W74" i="2"/>
  <c r="AA8" i="10"/>
  <c r="AP8" i="10" s="1"/>
  <c r="BE8" i="10" s="1"/>
  <c r="BT8" i="10" s="1"/>
  <c r="W8" i="10"/>
  <c r="AL8" i="10" s="1"/>
  <c r="BA8" i="10" s="1"/>
  <c r="BP8" i="10" s="1"/>
  <c r="S8" i="10"/>
  <c r="AH8" i="10" s="1"/>
  <c r="AW8" i="10" s="1"/>
  <c r="BL8" i="10" s="1"/>
  <c r="W58" i="2"/>
  <c r="W59" i="2"/>
  <c r="W60" i="2"/>
  <c r="W68" i="2"/>
  <c r="W70" i="2"/>
  <c r="W57" i="2"/>
  <c r="W63" i="2"/>
  <c r="W75" i="2"/>
  <c r="AB8" i="10"/>
  <c r="AQ8" i="10" s="1"/>
  <c r="BF8" i="10" s="1"/>
  <c r="BU8" i="10" s="1"/>
  <c r="V8" i="10"/>
  <c r="AK8" i="10" s="1"/>
  <c r="AZ8" i="10" s="1"/>
  <c r="BO8" i="10" s="1"/>
  <c r="Q8" i="10"/>
  <c r="W56" i="2"/>
  <c r="U8" i="10"/>
  <c r="AJ8" i="10" s="1"/>
  <c r="AY8" i="10" s="1"/>
  <c r="BN8" i="10" s="1"/>
  <c r="Z8" i="10"/>
  <c r="AO8" i="10" s="1"/>
  <c r="BD8" i="10" s="1"/>
  <c r="BS8" i="10" s="1"/>
  <c r="T8" i="10"/>
  <c r="AI8" i="10" s="1"/>
  <c r="AX8" i="10" s="1"/>
  <c r="BM8" i="10" s="1"/>
  <c r="W73" i="2"/>
  <c r="Y8" i="10"/>
  <c r="AN8" i="10" s="1"/>
  <c r="BC8" i="10" s="1"/>
  <c r="BR8" i="10" s="1"/>
  <c r="R8" i="10"/>
  <c r="AG8" i="10" s="1"/>
  <c r="AV8" i="10" s="1"/>
  <c r="BK8" i="10" s="1"/>
  <c r="W62" i="2"/>
  <c r="W66" i="2"/>
  <c r="X8" i="10"/>
  <c r="AM8" i="10" s="1"/>
  <c r="BB8" i="10" s="1"/>
  <c r="BQ8" i="10" s="1"/>
  <c r="K75" i="2"/>
  <c r="K57" i="2"/>
  <c r="K56" i="2"/>
  <c r="K72" i="2"/>
  <c r="K68" i="2"/>
  <c r="K69" i="2"/>
  <c r="K59" i="2"/>
  <c r="K64" i="2"/>
  <c r="K63" i="2"/>
  <c r="K55" i="2"/>
  <c r="K67" i="2"/>
  <c r="K58" i="2"/>
  <c r="K61" i="2"/>
  <c r="K70" i="2"/>
  <c r="K73" i="2"/>
  <c r="K62" i="2"/>
  <c r="K74" i="2"/>
  <c r="K66" i="2"/>
  <c r="K71" i="2"/>
  <c r="K60" i="2"/>
  <c r="K65" i="2"/>
  <c r="M73" i="2"/>
  <c r="M56" i="2"/>
  <c r="M61" i="2"/>
  <c r="M64" i="2"/>
  <c r="M66" i="2"/>
  <c r="M58" i="2"/>
  <c r="M59" i="2"/>
  <c r="M60" i="2"/>
  <c r="M62" i="2"/>
  <c r="M67" i="2"/>
  <c r="M69" i="2"/>
  <c r="M71" i="2"/>
  <c r="M63" i="2"/>
  <c r="M65" i="2"/>
  <c r="M72" i="2"/>
  <c r="M55" i="2"/>
  <c r="M68" i="2"/>
  <c r="M75" i="2"/>
  <c r="M57" i="2"/>
  <c r="M70" i="2"/>
  <c r="M74" i="2"/>
  <c r="N4" i="11"/>
  <c r="D19" i="14" s="1"/>
  <c r="F23" i="6"/>
  <c r="F8" i="11"/>
  <c r="G8" i="11" s="1"/>
  <c r="H8" i="11" s="1"/>
  <c r="I8" i="11" s="1"/>
  <c r="J8" i="11" s="1"/>
  <c r="K8" i="11" s="1"/>
  <c r="L8" i="11" s="1"/>
  <c r="M8" i="11" s="1"/>
  <c r="D73" i="8"/>
  <c r="E73" i="8" s="1"/>
  <c r="S22" i="2"/>
  <c r="S20" i="2"/>
  <c r="S23" i="2"/>
  <c r="S21" i="2"/>
  <c r="F32" i="14"/>
  <c r="D4" i="3"/>
  <c r="D5" i="3" s="1"/>
  <c r="D6" i="3" s="1"/>
  <c r="D7" i="3" s="1"/>
  <c r="D8" i="3" s="1"/>
  <c r="X21" i="1"/>
  <c r="R21" i="1"/>
  <c r="V21" i="1"/>
  <c r="T21" i="1"/>
  <c r="AB21" i="1"/>
  <c r="Q5" i="10"/>
  <c r="AF5" i="10" s="1"/>
  <c r="AU5" i="10" s="1"/>
  <c r="E125" i="2"/>
  <c r="I125" i="2" s="1"/>
  <c r="M125" i="2" s="1"/>
  <c r="Q125" i="2" s="1"/>
  <c r="E129" i="2"/>
  <c r="I129" i="2" s="1"/>
  <c r="M129" i="2" s="1"/>
  <c r="Q129" i="2" s="1"/>
  <c r="E133" i="2"/>
  <c r="I133" i="2" s="1"/>
  <c r="M133" i="2" s="1"/>
  <c r="Q133" i="2" s="1"/>
  <c r="E137" i="2"/>
  <c r="I137" i="2" s="1"/>
  <c r="M137" i="2" s="1"/>
  <c r="Q137" i="2" s="1"/>
  <c r="E97" i="2"/>
  <c r="I97" i="2" s="1"/>
  <c r="M97" i="2" s="1"/>
  <c r="Q97" i="2" s="1"/>
  <c r="E101" i="2"/>
  <c r="I101" i="2" s="1"/>
  <c r="M101" i="2" s="1"/>
  <c r="Q101" i="2" s="1"/>
  <c r="E105" i="2"/>
  <c r="I105" i="2" s="1"/>
  <c r="M105" i="2" s="1"/>
  <c r="Q105" i="2" s="1"/>
  <c r="E109" i="2"/>
  <c r="I109" i="2" s="1"/>
  <c r="M109" i="2" s="1"/>
  <c r="Q109" i="2" s="1"/>
  <c r="E113" i="2"/>
  <c r="I113" i="2" s="1"/>
  <c r="M113" i="2" s="1"/>
  <c r="Q113" i="2" s="1"/>
  <c r="W18" i="2"/>
  <c r="AM18" i="2" s="1"/>
  <c r="W22" i="2"/>
  <c r="AK22" i="2" s="1"/>
  <c r="W26" i="2"/>
  <c r="AJ26" i="2" s="1"/>
  <c r="W30" i="2"/>
  <c r="AN30" i="2" s="1"/>
  <c r="W43" i="2"/>
  <c r="AH43" i="2" s="1"/>
  <c r="W47" i="2"/>
  <c r="W51" i="2"/>
  <c r="E128" i="2"/>
  <c r="I128" i="2" s="1"/>
  <c r="M128" i="2" s="1"/>
  <c r="Q128" i="2" s="1"/>
  <c r="E132" i="2"/>
  <c r="I132" i="2" s="1"/>
  <c r="M132" i="2" s="1"/>
  <c r="Q132" i="2" s="1"/>
  <c r="E136" i="2"/>
  <c r="I136" i="2" s="1"/>
  <c r="M136" i="2" s="1"/>
  <c r="Q136" i="2" s="1"/>
  <c r="E122" i="2"/>
  <c r="E100" i="2"/>
  <c r="I100" i="2" s="1"/>
  <c r="M100" i="2" s="1"/>
  <c r="Q100" i="2" s="1"/>
  <c r="E104" i="2"/>
  <c r="I104" i="2" s="1"/>
  <c r="M104" i="2" s="1"/>
  <c r="Q104" i="2" s="1"/>
  <c r="E108" i="2"/>
  <c r="I108" i="2" s="1"/>
  <c r="M108" i="2" s="1"/>
  <c r="Q108" i="2" s="1"/>
  <c r="E112" i="2"/>
  <c r="I112" i="2" s="1"/>
  <c r="M112" i="2" s="1"/>
  <c r="Q112" i="2" s="1"/>
  <c r="W16" i="2"/>
  <c r="W21" i="2"/>
  <c r="AJ21" i="2" s="1"/>
  <c r="W25" i="2"/>
  <c r="AN25" i="2" s="1"/>
  <c r="W29" i="2"/>
  <c r="AN29" i="2" s="1"/>
  <c r="W42" i="2"/>
  <c r="AD42" i="2" s="1"/>
  <c r="AF42" i="2" s="1"/>
  <c r="W46" i="2"/>
  <c r="Z46" i="2" s="1"/>
  <c r="W50" i="2"/>
  <c r="W54" i="2"/>
  <c r="E98" i="2"/>
  <c r="I98" i="2" s="1"/>
  <c r="M98" i="2" s="1"/>
  <c r="Q98" i="2" s="1"/>
  <c r="E110" i="2"/>
  <c r="I110" i="2" s="1"/>
  <c r="M110" i="2" s="1"/>
  <c r="Q110" i="2" s="1"/>
  <c r="W23" i="2"/>
  <c r="W15" i="2"/>
  <c r="W48" i="2"/>
  <c r="AJ48" i="2" s="1"/>
  <c r="W40" i="2"/>
  <c r="AJ40" i="2" s="1"/>
  <c r="E124" i="2"/>
  <c r="I124" i="2" s="1"/>
  <c r="M124" i="2" s="1"/>
  <c r="Q124" i="2" s="1"/>
  <c r="E123" i="2"/>
  <c r="I123" i="2" s="1"/>
  <c r="M123" i="2" s="1"/>
  <c r="Q123" i="2" s="1"/>
  <c r="E127" i="2"/>
  <c r="I127" i="2" s="1"/>
  <c r="M127" i="2" s="1"/>
  <c r="Q127" i="2" s="1"/>
  <c r="E131" i="2"/>
  <c r="I131" i="2" s="1"/>
  <c r="M131" i="2" s="1"/>
  <c r="Q131" i="2" s="1"/>
  <c r="E135" i="2"/>
  <c r="I135" i="2" s="1"/>
  <c r="M135" i="2" s="1"/>
  <c r="Q135" i="2" s="1"/>
  <c r="E139" i="2"/>
  <c r="I139" i="2" s="1"/>
  <c r="M139" i="2" s="1"/>
  <c r="Q139" i="2" s="1"/>
  <c r="E99" i="2"/>
  <c r="I99" i="2" s="1"/>
  <c r="M99" i="2" s="1"/>
  <c r="Q99" i="2" s="1"/>
  <c r="E103" i="2"/>
  <c r="I103" i="2" s="1"/>
  <c r="M103" i="2" s="1"/>
  <c r="Q103" i="2" s="1"/>
  <c r="E107" i="2"/>
  <c r="I107" i="2" s="1"/>
  <c r="M107" i="2" s="1"/>
  <c r="Q107" i="2" s="1"/>
  <c r="E111" i="2"/>
  <c r="I111" i="2" s="1"/>
  <c r="M111" i="2" s="1"/>
  <c r="Q111" i="2" s="1"/>
  <c r="E96" i="2"/>
  <c r="W20" i="2"/>
  <c r="AL20" i="2" s="1"/>
  <c r="W24" i="2"/>
  <c r="AJ24" i="2" s="1"/>
  <c r="W28" i="2"/>
  <c r="AN28" i="2" s="1"/>
  <c r="W41" i="2"/>
  <c r="Y41" i="2" s="1"/>
  <c r="W45" i="2"/>
  <c r="AJ45" i="2" s="1"/>
  <c r="W49" i="2"/>
  <c r="W53" i="2"/>
  <c r="E130" i="2"/>
  <c r="I130" i="2" s="1"/>
  <c r="M130" i="2" s="1"/>
  <c r="Q130" i="2" s="1"/>
  <c r="E134" i="2"/>
  <c r="I134" i="2" s="1"/>
  <c r="M134" i="2" s="1"/>
  <c r="Q134" i="2" s="1"/>
  <c r="E138" i="2"/>
  <c r="I138" i="2" s="1"/>
  <c r="M138" i="2" s="1"/>
  <c r="Q138" i="2" s="1"/>
  <c r="E102" i="2"/>
  <c r="I102" i="2" s="1"/>
  <c r="M102" i="2" s="1"/>
  <c r="Q102" i="2" s="1"/>
  <c r="E106" i="2"/>
  <c r="I106" i="2" s="1"/>
  <c r="M106" i="2" s="1"/>
  <c r="Q106" i="2" s="1"/>
  <c r="W19" i="2"/>
  <c r="AJ19" i="2" s="1"/>
  <c r="W27" i="2"/>
  <c r="AN27" i="2" s="1"/>
  <c r="W44" i="2"/>
  <c r="AA44" i="2" s="1"/>
  <c r="W52" i="2"/>
  <c r="E126" i="2"/>
  <c r="I126" i="2" s="1"/>
  <c r="M126" i="2" s="1"/>
  <c r="Q126" i="2" s="1"/>
  <c r="W17" i="2"/>
  <c r="AR17" i="2" s="1"/>
  <c r="R76" i="2"/>
  <c r="K44" i="2"/>
  <c r="Q76" i="2"/>
  <c r="F76" i="2"/>
  <c r="D76" i="2"/>
  <c r="P31" i="2"/>
  <c r="K20" i="2"/>
  <c r="G76" i="2"/>
  <c r="N7" i="11"/>
  <c r="D22" i="14" s="1"/>
  <c r="N6" i="11"/>
  <c r="D21" i="14" s="1"/>
  <c r="N5" i="11"/>
  <c r="D20" i="14" s="1"/>
  <c r="K16" i="2"/>
  <c r="C76" i="2"/>
  <c r="N4" i="10"/>
  <c r="D39" i="14" s="1"/>
  <c r="N11" i="10"/>
  <c r="N7" i="10"/>
  <c r="N6" i="10"/>
  <c r="D41" i="14" s="1"/>
  <c r="K23" i="2"/>
  <c r="K19" i="2"/>
  <c r="U21" i="1"/>
  <c r="Z21" i="1"/>
  <c r="P76" i="2"/>
  <c r="N5" i="10"/>
  <c r="N10" i="10"/>
  <c r="D44" i="14" s="1"/>
  <c r="F31" i="2"/>
  <c r="C31" i="2"/>
  <c r="G31" i="2"/>
  <c r="E76" i="2"/>
  <c r="S21" i="1"/>
  <c r="W21" i="1"/>
  <c r="AA21" i="1"/>
  <c r="E31" i="2"/>
  <c r="B21" i="10"/>
  <c r="BP21" i="10" s="1"/>
  <c r="K21" i="2"/>
  <c r="K54" i="2"/>
  <c r="K52" i="2"/>
  <c r="K50" i="2"/>
  <c r="K48" i="2"/>
  <c r="K46" i="2"/>
  <c r="D31" i="2"/>
  <c r="I31" i="2"/>
  <c r="R31" i="2"/>
  <c r="K22" i="2"/>
  <c r="K18" i="2"/>
  <c r="O30" i="2"/>
  <c r="K30" i="2"/>
  <c r="O29" i="2"/>
  <c r="K29" i="2"/>
  <c r="O28" i="2"/>
  <c r="K28" i="2"/>
  <c r="O27" i="2"/>
  <c r="K27" i="2"/>
  <c r="O26" i="2"/>
  <c r="K26" i="2"/>
  <c r="O25" i="2"/>
  <c r="K25" i="2"/>
  <c r="O24" i="2"/>
  <c r="K24" i="2"/>
  <c r="O23" i="2"/>
  <c r="O22" i="2"/>
  <c r="O21" i="2"/>
  <c r="O20" i="2"/>
  <c r="O19" i="2"/>
  <c r="M44" i="2"/>
  <c r="M54" i="2"/>
  <c r="O53" i="2"/>
  <c r="K53" i="2"/>
  <c r="M52" i="2"/>
  <c r="O51" i="2"/>
  <c r="K51" i="2"/>
  <c r="M50" i="2"/>
  <c r="O49" i="2"/>
  <c r="K49" i="2"/>
  <c r="M48" i="2"/>
  <c r="O47" i="2"/>
  <c r="K47" i="2"/>
  <c r="M46" i="2"/>
  <c r="O45" i="2"/>
  <c r="K45" i="2"/>
  <c r="AH48" i="2"/>
  <c r="AH45" i="2"/>
  <c r="M30" i="2"/>
  <c r="M29" i="2"/>
  <c r="M28" i="2"/>
  <c r="M27" i="2"/>
  <c r="M26" i="2"/>
  <c r="M25" i="2"/>
  <c r="M24" i="2"/>
  <c r="M23" i="2"/>
  <c r="M22" i="2"/>
  <c r="M21" i="2"/>
  <c r="M20" i="2"/>
  <c r="M19" i="2"/>
  <c r="O44" i="2"/>
  <c r="O54" i="2"/>
  <c r="M53" i="2"/>
  <c r="O52" i="2"/>
  <c r="M51" i="2"/>
  <c r="O50" i="2"/>
  <c r="M49" i="2"/>
  <c r="O48" i="2"/>
  <c r="M47" i="2"/>
  <c r="O46" i="2"/>
  <c r="M45" i="2"/>
  <c r="E4" i="3"/>
  <c r="D55" i="1"/>
  <c r="E49" i="1"/>
  <c r="E53" i="1" s="1"/>
  <c r="E55" i="1" s="1"/>
  <c r="F49" i="1"/>
  <c r="F53" i="1" s="1"/>
  <c r="F55" i="1" s="1"/>
  <c r="S17" i="2"/>
  <c r="K40" i="2"/>
  <c r="O40" i="2"/>
  <c r="M40" i="2"/>
  <c r="O16" i="2"/>
  <c r="M16" i="2"/>
  <c r="O17" i="2"/>
  <c r="M17" i="2"/>
  <c r="K17" i="2"/>
  <c r="O43" i="2"/>
  <c r="M43" i="2"/>
  <c r="K43" i="2"/>
  <c r="O42" i="2"/>
  <c r="M42" i="2"/>
  <c r="K42" i="2"/>
  <c r="O41" i="2"/>
  <c r="M41" i="2"/>
  <c r="K41" i="2"/>
  <c r="D35" i="6"/>
  <c r="D83" i="8" s="1"/>
  <c r="Q31" i="2"/>
  <c r="AB4" i="10"/>
  <c r="AQ4" i="10" s="1"/>
  <c r="BF4" i="10" s="1"/>
  <c r="X4" i="10"/>
  <c r="AM4" i="10" s="1"/>
  <c r="BB4" i="10" s="1"/>
  <c r="T4" i="10"/>
  <c r="AI4" i="10" s="1"/>
  <c r="AX4" i="10" s="1"/>
  <c r="AA25" i="10"/>
  <c r="AP25" i="10" s="1"/>
  <c r="BE25" i="10" s="1"/>
  <c r="BT25" i="10" s="1"/>
  <c r="W25" i="10"/>
  <c r="AL25" i="10" s="1"/>
  <c r="BA25" i="10" s="1"/>
  <c r="BP25" i="10" s="1"/>
  <c r="S25" i="10"/>
  <c r="AH25" i="10" s="1"/>
  <c r="AW25" i="10" s="1"/>
  <c r="BL25" i="10" s="1"/>
  <c r="AA24" i="10"/>
  <c r="AP24" i="10" s="1"/>
  <c r="BE24" i="10" s="1"/>
  <c r="BT24" i="10" s="1"/>
  <c r="W24" i="10"/>
  <c r="AL24" i="10" s="1"/>
  <c r="BA24" i="10" s="1"/>
  <c r="BP24" i="10" s="1"/>
  <c r="S24" i="10"/>
  <c r="AH24" i="10" s="1"/>
  <c r="AW24" i="10" s="1"/>
  <c r="BL24" i="10" s="1"/>
  <c r="AA23" i="10"/>
  <c r="AP23" i="10" s="1"/>
  <c r="BE23" i="10" s="1"/>
  <c r="BT23" i="10" s="1"/>
  <c r="W23" i="10"/>
  <c r="AL23" i="10" s="1"/>
  <c r="BA23" i="10" s="1"/>
  <c r="BP23" i="10" s="1"/>
  <c r="S23" i="10"/>
  <c r="AH23" i="10" s="1"/>
  <c r="AW23" i="10" s="1"/>
  <c r="BL23" i="10" s="1"/>
  <c r="AA22" i="10"/>
  <c r="AP22" i="10" s="1"/>
  <c r="BE22" i="10" s="1"/>
  <c r="BT22" i="10" s="1"/>
  <c r="W22" i="10"/>
  <c r="AL22" i="10" s="1"/>
  <c r="BA22" i="10" s="1"/>
  <c r="BP22" i="10" s="1"/>
  <c r="U22" i="10"/>
  <c r="AJ22" i="10" s="1"/>
  <c r="AY22" i="10" s="1"/>
  <c r="BN22" i="10" s="1"/>
  <c r="Q22" i="10"/>
  <c r="Y20" i="10"/>
  <c r="AN20" i="10" s="1"/>
  <c r="BC20" i="10" s="1"/>
  <c r="BR20" i="10" s="1"/>
  <c r="U20" i="10"/>
  <c r="AJ20" i="10" s="1"/>
  <c r="AY20" i="10" s="1"/>
  <c r="BN20" i="10" s="1"/>
  <c r="AA19" i="10"/>
  <c r="AP19" i="10" s="1"/>
  <c r="BE19" i="10" s="1"/>
  <c r="BT19" i="10" s="1"/>
  <c r="W19" i="10"/>
  <c r="AL19" i="10" s="1"/>
  <c r="BA19" i="10" s="1"/>
  <c r="BP19" i="10" s="1"/>
  <c r="S19" i="10"/>
  <c r="AH19" i="10" s="1"/>
  <c r="AW19" i="10" s="1"/>
  <c r="BL19" i="10" s="1"/>
  <c r="Q19" i="10"/>
  <c r="Y18" i="10"/>
  <c r="AN18" i="10" s="1"/>
  <c r="BC18" i="10" s="1"/>
  <c r="BR18" i="10" s="1"/>
  <c r="S18" i="10"/>
  <c r="AH18" i="10" s="1"/>
  <c r="AW18" i="10" s="1"/>
  <c r="BL18" i="10" s="1"/>
  <c r="S16" i="10"/>
  <c r="AH16" i="10" s="1"/>
  <c r="AW16" i="10" s="1"/>
  <c r="BL16" i="10" s="1"/>
  <c r="Q4" i="10"/>
  <c r="AA4" i="10"/>
  <c r="AP4" i="10" s="1"/>
  <c r="BE4" i="10" s="1"/>
  <c r="Y4" i="10"/>
  <c r="AN4" i="10" s="1"/>
  <c r="BC4" i="10" s="1"/>
  <c r="W4" i="10"/>
  <c r="AL4" i="10" s="1"/>
  <c r="BA4" i="10" s="1"/>
  <c r="U4" i="10"/>
  <c r="AJ4" i="10" s="1"/>
  <c r="AY4" i="10" s="1"/>
  <c r="S4" i="10"/>
  <c r="AH4" i="10" s="1"/>
  <c r="AW4" i="10" s="1"/>
  <c r="AB25" i="10"/>
  <c r="AQ25" i="10" s="1"/>
  <c r="BF25" i="10" s="1"/>
  <c r="BU25" i="10" s="1"/>
  <c r="Z25" i="10"/>
  <c r="AO25" i="10" s="1"/>
  <c r="BD25" i="10" s="1"/>
  <c r="BS25" i="10" s="1"/>
  <c r="X25" i="10"/>
  <c r="AM25" i="10" s="1"/>
  <c r="BB25" i="10" s="1"/>
  <c r="BQ25" i="10" s="1"/>
  <c r="V25" i="10"/>
  <c r="AK25" i="10" s="1"/>
  <c r="AZ25" i="10" s="1"/>
  <c r="BO25" i="10" s="1"/>
  <c r="T25" i="10"/>
  <c r="AI25" i="10" s="1"/>
  <c r="AX25" i="10" s="1"/>
  <c r="BM25" i="10" s="1"/>
  <c r="R25" i="10"/>
  <c r="AG25" i="10" s="1"/>
  <c r="AV25" i="10" s="1"/>
  <c r="BK25" i="10" s="1"/>
  <c r="AB24" i="10"/>
  <c r="AQ24" i="10" s="1"/>
  <c r="BF24" i="10" s="1"/>
  <c r="BU24" i="10" s="1"/>
  <c r="Z24" i="10"/>
  <c r="AO24" i="10" s="1"/>
  <c r="BD24" i="10" s="1"/>
  <c r="BS24" i="10" s="1"/>
  <c r="X24" i="10"/>
  <c r="AM24" i="10" s="1"/>
  <c r="BB24" i="10" s="1"/>
  <c r="BQ24" i="10" s="1"/>
  <c r="V24" i="10"/>
  <c r="AK24" i="10" s="1"/>
  <c r="AZ24" i="10" s="1"/>
  <c r="BO24" i="10" s="1"/>
  <c r="T24" i="10"/>
  <c r="AI24" i="10" s="1"/>
  <c r="AX24" i="10" s="1"/>
  <c r="BM24" i="10" s="1"/>
  <c r="R24" i="10"/>
  <c r="AG24" i="10" s="1"/>
  <c r="AV24" i="10" s="1"/>
  <c r="BK24" i="10" s="1"/>
  <c r="AB23" i="10"/>
  <c r="AQ23" i="10" s="1"/>
  <c r="BF23" i="10" s="1"/>
  <c r="BU23" i="10" s="1"/>
  <c r="Z23" i="10"/>
  <c r="AO23" i="10" s="1"/>
  <c r="BD23" i="10" s="1"/>
  <c r="BS23" i="10" s="1"/>
  <c r="X23" i="10"/>
  <c r="AM23" i="10" s="1"/>
  <c r="BB23" i="10" s="1"/>
  <c r="BQ23" i="10" s="1"/>
  <c r="V23" i="10"/>
  <c r="AK23" i="10" s="1"/>
  <c r="AZ23" i="10" s="1"/>
  <c r="BO23" i="10" s="1"/>
  <c r="T23" i="10"/>
  <c r="AI23" i="10" s="1"/>
  <c r="AX23" i="10" s="1"/>
  <c r="BM23" i="10" s="1"/>
  <c r="R23" i="10"/>
  <c r="AG23" i="10" s="1"/>
  <c r="AV23" i="10" s="1"/>
  <c r="BK23" i="10" s="1"/>
  <c r="AB22" i="10"/>
  <c r="AQ22" i="10" s="1"/>
  <c r="BF22" i="10" s="1"/>
  <c r="BU22" i="10" s="1"/>
  <c r="Z22" i="10"/>
  <c r="AO22" i="10" s="1"/>
  <c r="BD22" i="10" s="1"/>
  <c r="BS22" i="10" s="1"/>
  <c r="X22" i="10"/>
  <c r="AM22" i="10" s="1"/>
  <c r="BB22" i="10" s="1"/>
  <c r="BQ22" i="10" s="1"/>
  <c r="V22" i="10"/>
  <c r="AK22" i="10" s="1"/>
  <c r="AZ22" i="10" s="1"/>
  <c r="BO22" i="10" s="1"/>
  <c r="T22" i="10"/>
  <c r="AI22" i="10" s="1"/>
  <c r="AX22" i="10" s="1"/>
  <c r="BM22" i="10" s="1"/>
  <c r="R22" i="10"/>
  <c r="AG22" i="10" s="1"/>
  <c r="AV22" i="10" s="1"/>
  <c r="BK22" i="10" s="1"/>
  <c r="AB20" i="10"/>
  <c r="AQ20" i="10" s="1"/>
  <c r="BF20" i="10" s="1"/>
  <c r="BU20" i="10" s="1"/>
  <c r="Z20" i="10"/>
  <c r="AO20" i="10" s="1"/>
  <c r="BD20" i="10" s="1"/>
  <c r="BS20" i="10" s="1"/>
  <c r="X20" i="10"/>
  <c r="AM20" i="10" s="1"/>
  <c r="BB20" i="10" s="1"/>
  <c r="BQ20" i="10" s="1"/>
  <c r="V20" i="10"/>
  <c r="AK20" i="10" s="1"/>
  <c r="AZ20" i="10" s="1"/>
  <c r="BO20" i="10" s="1"/>
  <c r="T20" i="10"/>
  <c r="AI20" i="10" s="1"/>
  <c r="AX20" i="10" s="1"/>
  <c r="BM20" i="10" s="1"/>
  <c r="R20" i="10"/>
  <c r="AG20" i="10" s="1"/>
  <c r="AV20" i="10" s="1"/>
  <c r="BK20" i="10" s="1"/>
  <c r="AB19" i="10"/>
  <c r="AQ19" i="10" s="1"/>
  <c r="BF19" i="10" s="1"/>
  <c r="BU19" i="10" s="1"/>
  <c r="Z19" i="10"/>
  <c r="AO19" i="10" s="1"/>
  <c r="BD19" i="10" s="1"/>
  <c r="BS19" i="10" s="1"/>
  <c r="X19" i="10"/>
  <c r="AM19" i="10" s="1"/>
  <c r="BB19" i="10" s="1"/>
  <c r="BQ19" i="10" s="1"/>
  <c r="V19" i="10"/>
  <c r="AK19" i="10" s="1"/>
  <c r="AZ19" i="10" s="1"/>
  <c r="BO19" i="10" s="1"/>
  <c r="T19" i="10"/>
  <c r="AI19" i="10" s="1"/>
  <c r="AX19" i="10" s="1"/>
  <c r="BM19" i="10" s="1"/>
  <c r="R19" i="10"/>
  <c r="AG19" i="10" s="1"/>
  <c r="AV19" i="10" s="1"/>
  <c r="BK19" i="10" s="1"/>
  <c r="AB18" i="10"/>
  <c r="AQ18" i="10" s="1"/>
  <c r="BF18" i="10" s="1"/>
  <c r="BU18" i="10" s="1"/>
  <c r="Z18" i="10"/>
  <c r="AO18" i="10" s="1"/>
  <c r="BD18" i="10" s="1"/>
  <c r="BS18" i="10" s="1"/>
  <c r="X18" i="10"/>
  <c r="AM18" i="10" s="1"/>
  <c r="BB18" i="10" s="1"/>
  <c r="BQ18" i="10" s="1"/>
  <c r="V18" i="10"/>
  <c r="AK18" i="10" s="1"/>
  <c r="AZ18" i="10" s="1"/>
  <c r="BO18" i="10" s="1"/>
  <c r="T18" i="10"/>
  <c r="AI18" i="10" s="1"/>
  <c r="AX18" i="10" s="1"/>
  <c r="BM18" i="10" s="1"/>
  <c r="R18" i="10"/>
  <c r="AG18" i="10" s="1"/>
  <c r="AV18" i="10" s="1"/>
  <c r="BK18" i="10" s="1"/>
  <c r="AB17" i="10"/>
  <c r="AQ17" i="10" s="1"/>
  <c r="BF17" i="10" s="1"/>
  <c r="BU17" i="10" s="1"/>
  <c r="Z17" i="10"/>
  <c r="AO17" i="10" s="1"/>
  <c r="BD17" i="10" s="1"/>
  <c r="BS17" i="10" s="1"/>
  <c r="X17" i="10"/>
  <c r="AM17" i="10" s="1"/>
  <c r="BB17" i="10" s="1"/>
  <c r="BQ17" i="10" s="1"/>
  <c r="V17" i="10"/>
  <c r="AK17" i="10" s="1"/>
  <c r="AZ17" i="10" s="1"/>
  <c r="BO17" i="10" s="1"/>
  <c r="T17" i="10"/>
  <c r="AI17" i="10" s="1"/>
  <c r="AX17" i="10" s="1"/>
  <c r="BM17" i="10" s="1"/>
  <c r="R17" i="10"/>
  <c r="AG17" i="10" s="1"/>
  <c r="AV17" i="10" s="1"/>
  <c r="BK17" i="10" s="1"/>
  <c r="AB16" i="10"/>
  <c r="AQ16" i="10" s="1"/>
  <c r="BF16" i="10" s="1"/>
  <c r="BU16" i="10" s="1"/>
  <c r="Z16" i="10"/>
  <c r="AO16" i="10" s="1"/>
  <c r="BD16" i="10" s="1"/>
  <c r="BS16" i="10" s="1"/>
  <c r="X16" i="10"/>
  <c r="AM16" i="10" s="1"/>
  <c r="BB16" i="10" s="1"/>
  <c r="BQ16" i="10" s="1"/>
  <c r="V16" i="10"/>
  <c r="AK16" i="10" s="1"/>
  <c r="AZ16" i="10" s="1"/>
  <c r="BO16" i="10" s="1"/>
  <c r="T16" i="10"/>
  <c r="AI16" i="10" s="1"/>
  <c r="AX16" i="10" s="1"/>
  <c r="BM16" i="10" s="1"/>
  <c r="R16" i="10"/>
  <c r="AG16" i="10" s="1"/>
  <c r="AV16" i="10" s="1"/>
  <c r="BK16" i="10" s="1"/>
  <c r="AB14" i="10"/>
  <c r="AQ14" i="10" s="1"/>
  <c r="BF14" i="10" s="1"/>
  <c r="BU14" i="10" s="1"/>
  <c r="Z14" i="10"/>
  <c r="AO14" i="10" s="1"/>
  <c r="BD14" i="10" s="1"/>
  <c r="BS14" i="10" s="1"/>
  <c r="X14" i="10"/>
  <c r="AM14" i="10" s="1"/>
  <c r="BB14" i="10" s="1"/>
  <c r="V14" i="10"/>
  <c r="AK14" i="10" s="1"/>
  <c r="AZ14" i="10" s="1"/>
  <c r="BO14" i="10" s="1"/>
  <c r="T14" i="10"/>
  <c r="AI14" i="10" s="1"/>
  <c r="AX14" i="10" s="1"/>
  <c r="BM14" i="10" s="1"/>
  <c r="R14" i="10"/>
  <c r="AG14" i="10" s="1"/>
  <c r="AV14" i="10" s="1"/>
  <c r="BK14" i="10" s="1"/>
  <c r="AB13" i="10"/>
  <c r="AQ13" i="10" s="1"/>
  <c r="BF13" i="10" s="1"/>
  <c r="Z13" i="10"/>
  <c r="AO13" i="10" s="1"/>
  <c r="BD13" i="10" s="1"/>
  <c r="BS13" i="10" s="1"/>
  <c r="X13" i="10"/>
  <c r="AM13" i="10" s="1"/>
  <c r="BB13" i="10" s="1"/>
  <c r="BQ13" i="10" s="1"/>
  <c r="V13" i="10"/>
  <c r="AK13" i="10" s="1"/>
  <c r="AZ13" i="10" s="1"/>
  <c r="T13" i="10"/>
  <c r="AI13" i="10" s="1"/>
  <c r="AX13" i="10" s="1"/>
  <c r="BM13" i="10" s="1"/>
  <c r="R13" i="10"/>
  <c r="AG13" i="10" s="1"/>
  <c r="AV13" i="10" s="1"/>
  <c r="BK13" i="10" s="1"/>
  <c r="AB12" i="10"/>
  <c r="AQ12" i="10" s="1"/>
  <c r="BF12" i="10" s="1"/>
  <c r="BU12" i="10" s="1"/>
  <c r="Z12" i="10"/>
  <c r="AO12" i="10" s="1"/>
  <c r="BD12" i="10" s="1"/>
  <c r="BS12" i="10" s="1"/>
  <c r="X12" i="10"/>
  <c r="AM12" i="10" s="1"/>
  <c r="BB12" i="10" s="1"/>
  <c r="BQ12" i="10" s="1"/>
  <c r="V12" i="10"/>
  <c r="AK12" i="10" s="1"/>
  <c r="AZ12" i="10" s="1"/>
  <c r="BO12" i="10" s="1"/>
  <c r="T12" i="10"/>
  <c r="AI12" i="10" s="1"/>
  <c r="AX12" i="10" s="1"/>
  <c r="BM12" i="10" s="1"/>
  <c r="R12" i="10"/>
  <c r="AG12" i="10" s="1"/>
  <c r="AV12" i="10" s="1"/>
  <c r="BK12" i="10" s="1"/>
  <c r="AB11" i="10"/>
  <c r="AQ11" i="10" s="1"/>
  <c r="BF11" i="10" s="1"/>
  <c r="Z11" i="10"/>
  <c r="AO11" i="10" s="1"/>
  <c r="BD11" i="10" s="1"/>
  <c r="X11" i="10"/>
  <c r="AM11" i="10" s="1"/>
  <c r="BB11" i="10" s="1"/>
  <c r="V11" i="10"/>
  <c r="AK11" i="10" s="1"/>
  <c r="AZ11" i="10" s="1"/>
  <c r="T11" i="10"/>
  <c r="AI11" i="10" s="1"/>
  <c r="AX11" i="10" s="1"/>
  <c r="R11" i="10"/>
  <c r="AG11" i="10" s="1"/>
  <c r="AV11" i="10" s="1"/>
  <c r="AB10" i="10"/>
  <c r="AQ10" i="10" s="1"/>
  <c r="BF10" i="10" s="1"/>
  <c r="Z10" i="10"/>
  <c r="AO10" i="10" s="1"/>
  <c r="BD10" i="10" s="1"/>
  <c r="X10" i="10"/>
  <c r="AM10" i="10" s="1"/>
  <c r="BB10" i="10" s="1"/>
  <c r="V10" i="10"/>
  <c r="AK10" i="10" s="1"/>
  <c r="AZ10" i="10" s="1"/>
  <c r="T10" i="10"/>
  <c r="AI10" i="10" s="1"/>
  <c r="AX10" i="10" s="1"/>
  <c r="R10" i="10"/>
  <c r="AG10" i="10" s="1"/>
  <c r="AV10" i="10" s="1"/>
  <c r="AB9" i="10"/>
  <c r="AQ9" i="10" s="1"/>
  <c r="BF9" i="10" s="1"/>
  <c r="Z9" i="10"/>
  <c r="AO9" i="10" s="1"/>
  <c r="BD9" i="10" s="1"/>
  <c r="X9" i="10"/>
  <c r="AM9" i="10" s="1"/>
  <c r="BB9" i="10" s="1"/>
  <c r="V9" i="10"/>
  <c r="AK9" i="10" s="1"/>
  <c r="AZ9" i="10" s="1"/>
  <c r="T9" i="10"/>
  <c r="AI9" i="10" s="1"/>
  <c r="AX9" i="10" s="1"/>
  <c r="R9" i="10"/>
  <c r="AG9" i="10" s="1"/>
  <c r="AV9" i="10" s="1"/>
  <c r="AB7" i="10"/>
  <c r="AQ7" i="10" s="1"/>
  <c r="BF7" i="10" s="1"/>
  <c r="Z7" i="10"/>
  <c r="AO7" i="10" s="1"/>
  <c r="BD7" i="10" s="1"/>
  <c r="X7" i="10"/>
  <c r="AM7" i="10" s="1"/>
  <c r="BB7" i="10" s="1"/>
  <c r="V7" i="10"/>
  <c r="AK7" i="10" s="1"/>
  <c r="AZ7" i="10" s="1"/>
  <c r="T7" i="10"/>
  <c r="AI7" i="10" s="1"/>
  <c r="AX7" i="10" s="1"/>
  <c r="R7" i="10"/>
  <c r="AG7" i="10" s="1"/>
  <c r="AV7" i="10" s="1"/>
  <c r="AB6" i="10"/>
  <c r="AQ6" i="10" s="1"/>
  <c r="BF6" i="10" s="1"/>
  <c r="Z6" i="10"/>
  <c r="AO6" i="10" s="1"/>
  <c r="BD6" i="10" s="1"/>
  <c r="X6" i="10"/>
  <c r="AM6" i="10" s="1"/>
  <c r="BB6" i="10" s="1"/>
  <c r="V6" i="10"/>
  <c r="AK6" i="10" s="1"/>
  <c r="AZ6" i="10" s="1"/>
  <c r="T6" i="10"/>
  <c r="AI6" i="10" s="1"/>
  <c r="AX6" i="10" s="1"/>
  <c r="R6" i="10"/>
  <c r="AG6" i="10" s="1"/>
  <c r="AV6" i="10" s="1"/>
  <c r="AB5" i="10"/>
  <c r="AQ5" i="10" s="1"/>
  <c r="BF5" i="10" s="1"/>
  <c r="Z5" i="10"/>
  <c r="AO5" i="10" s="1"/>
  <c r="BD5" i="10" s="1"/>
  <c r="X5" i="10"/>
  <c r="AM5" i="10" s="1"/>
  <c r="BB5" i="10" s="1"/>
  <c r="V5" i="10"/>
  <c r="AK5" i="10" s="1"/>
  <c r="AZ5" i="10" s="1"/>
  <c r="T5" i="10"/>
  <c r="AI5" i="10" s="1"/>
  <c r="R5" i="10"/>
  <c r="AG5" i="10" s="1"/>
  <c r="AV5" i="10" s="1"/>
  <c r="Z4" i="10"/>
  <c r="AO4" i="10" s="1"/>
  <c r="BD4" i="10" s="1"/>
  <c r="V4" i="10"/>
  <c r="AK4" i="10" s="1"/>
  <c r="AZ4" i="10" s="1"/>
  <c r="R4" i="10"/>
  <c r="AG4" i="10" s="1"/>
  <c r="AV4" i="10" s="1"/>
  <c r="Y25" i="10"/>
  <c r="AN25" i="10" s="1"/>
  <c r="BC25" i="10" s="1"/>
  <c r="BR25" i="10" s="1"/>
  <c r="U25" i="10"/>
  <c r="AJ25" i="10" s="1"/>
  <c r="AY25" i="10" s="1"/>
  <c r="BN25" i="10" s="1"/>
  <c r="Q25" i="10"/>
  <c r="Y24" i="10"/>
  <c r="AN24" i="10" s="1"/>
  <c r="BC24" i="10" s="1"/>
  <c r="BR24" i="10" s="1"/>
  <c r="U24" i="10"/>
  <c r="AJ24" i="10" s="1"/>
  <c r="AY24" i="10" s="1"/>
  <c r="BN24" i="10" s="1"/>
  <c r="Q24" i="10"/>
  <c r="Y23" i="10"/>
  <c r="AN23" i="10" s="1"/>
  <c r="BC23" i="10" s="1"/>
  <c r="BR23" i="10" s="1"/>
  <c r="U23" i="10"/>
  <c r="AJ23" i="10" s="1"/>
  <c r="AY23" i="10" s="1"/>
  <c r="BN23" i="10" s="1"/>
  <c r="Q23" i="10"/>
  <c r="Y22" i="10"/>
  <c r="AN22" i="10" s="1"/>
  <c r="BC22" i="10" s="1"/>
  <c r="BR22" i="10" s="1"/>
  <c r="S22" i="10"/>
  <c r="AH22" i="10" s="1"/>
  <c r="AW22" i="10" s="1"/>
  <c r="BL22" i="10" s="1"/>
  <c r="AA20" i="10"/>
  <c r="AP20" i="10" s="1"/>
  <c r="BE20" i="10" s="1"/>
  <c r="BT20" i="10" s="1"/>
  <c r="W20" i="10"/>
  <c r="AL20" i="10" s="1"/>
  <c r="BA20" i="10" s="1"/>
  <c r="BP20" i="10" s="1"/>
  <c r="S20" i="10"/>
  <c r="AH20" i="10" s="1"/>
  <c r="AW20" i="10" s="1"/>
  <c r="BL20" i="10" s="1"/>
  <c r="Q20" i="10"/>
  <c r="Y19" i="10"/>
  <c r="AN19" i="10" s="1"/>
  <c r="BC19" i="10" s="1"/>
  <c r="BR19" i="10" s="1"/>
  <c r="U19" i="10"/>
  <c r="AJ19" i="10" s="1"/>
  <c r="AY19" i="10" s="1"/>
  <c r="BN19" i="10" s="1"/>
  <c r="AA18" i="10"/>
  <c r="AP18" i="10" s="1"/>
  <c r="BE18" i="10" s="1"/>
  <c r="BT18" i="10" s="1"/>
  <c r="W18" i="10"/>
  <c r="AL18" i="10" s="1"/>
  <c r="BA18" i="10" s="1"/>
  <c r="BP18" i="10" s="1"/>
  <c r="U18" i="10"/>
  <c r="AJ18" i="10" s="1"/>
  <c r="AY18" i="10" s="1"/>
  <c r="BN18" i="10" s="1"/>
  <c r="Q18" i="10"/>
  <c r="AA17" i="10"/>
  <c r="AP17" i="10" s="1"/>
  <c r="BE17" i="10" s="1"/>
  <c r="BT17" i="10" s="1"/>
  <c r="Y17" i="10"/>
  <c r="AN17" i="10" s="1"/>
  <c r="BC17" i="10" s="1"/>
  <c r="BR17" i="10" s="1"/>
  <c r="W17" i="10"/>
  <c r="AL17" i="10" s="1"/>
  <c r="BA17" i="10" s="1"/>
  <c r="BP17" i="10" s="1"/>
  <c r="U17" i="10"/>
  <c r="AJ17" i="10" s="1"/>
  <c r="AY17" i="10" s="1"/>
  <c r="BN17" i="10" s="1"/>
  <c r="S17" i="10"/>
  <c r="AH17" i="10" s="1"/>
  <c r="AW17" i="10" s="1"/>
  <c r="BL17" i="10" s="1"/>
  <c r="Q17" i="10"/>
  <c r="AA16" i="10"/>
  <c r="AP16" i="10" s="1"/>
  <c r="BE16" i="10" s="1"/>
  <c r="BT16" i="10" s="1"/>
  <c r="Y16" i="10"/>
  <c r="AN16" i="10" s="1"/>
  <c r="BC16" i="10" s="1"/>
  <c r="BR16" i="10" s="1"/>
  <c r="W16" i="10"/>
  <c r="AL16" i="10" s="1"/>
  <c r="BA16" i="10" s="1"/>
  <c r="BP16" i="10" s="1"/>
  <c r="U16" i="10"/>
  <c r="AJ16" i="10" s="1"/>
  <c r="AY16" i="10" s="1"/>
  <c r="BN16" i="10" s="1"/>
  <c r="Q16" i="10"/>
  <c r="AA14" i="10"/>
  <c r="AP14" i="10" s="1"/>
  <c r="BE14" i="10" s="1"/>
  <c r="BT14" i="10" s="1"/>
  <c r="Y14" i="10"/>
  <c r="AN14" i="10" s="1"/>
  <c r="BC14" i="10" s="1"/>
  <c r="BR14" i="10" s="1"/>
  <c r="W14" i="10"/>
  <c r="AL14" i="10" s="1"/>
  <c r="BA14" i="10" s="1"/>
  <c r="BP14" i="10" s="1"/>
  <c r="U14" i="10"/>
  <c r="AJ14" i="10" s="1"/>
  <c r="AY14" i="10" s="1"/>
  <c r="BN14" i="10" s="1"/>
  <c r="S14" i="10"/>
  <c r="AH14" i="10" s="1"/>
  <c r="AW14" i="10" s="1"/>
  <c r="BL14" i="10" s="1"/>
  <c r="Q14" i="10"/>
  <c r="AA13" i="10"/>
  <c r="AP13" i="10" s="1"/>
  <c r="BE13" i="10" s="1"/>
  <c r="BT13" i="10" s="1"/>
  <c r="Y13" i="10"/>
  <c r="AN13" i="10" s="1"/>
  <c r="BC13" i="10" s="1"/>
  <c r="BR13" i="10" s="1"/>
  <c r="W13" i="10"/>
  <c r="AL13" i="10" s="1"/>
  <c r="BA13" i="10" s="1"/>
  <c r="BP13" i="10" s="1"/>
  <c r="U13" i="10"/>
  <c r="AJ13" i="10" s="1"/>
  <c r="AY13" i="10" s="1"/>
  <c r="BN13" i="10" s="1"/>
  <c r="S13" i="10"/>
  <c r="AH13" i="10" s="1"/>
  <c r="AW13" i="10" s="1"/>
  <c r="BL13" i="10" s="1"/>
  <c r="Q13" i="10"/>
  <c r="AA12" i="10"/>
  <c r="AP12" i="10" s="1"/>
  <c r="BE12" i="10" s="1"/>
  <c r="BT12" i="10" s="1"/>
  <c r="Y12" i="10"/>
  <c r="AN12" i="10" s="1"/>
  <c r="BC12" i="10" s="1"/>
  <c r="BR12" i="10" s="1"/>
  <c r="W12" i="10"/>
  <c r="AL12" i="10" s="1"/>
  <c r="BA12" i="10" s="1"/>
  <c r="BP12" i="10" s="1"/>
  <c r="U12" i="10"/>
  <c r="AJ12" i="10" s="1"/>
  <c r="AY12" i="10" s="1"/>
  <c r="BN12" i="10" s="1"/>
  <c r="S12" i="10"/>
  <c r="AH12" i="10" s="1"/>
  <c r="AW12" i="10" s="1"/>
  <c r="BL12" i="10" s="1"/>
  <c r="Q12" i="10"/>
  <c r="AA11" i="10"/>
  <c r="AP11" i="10" s="1"/>
  <c r="BE11" i="10" s="1"/>
  <c r="Y11" i="10"/>
  <c r="AN11" i="10" s="1"/>
  <c r="BC11" i="10" s="1"/>
  <c r="W11" i="10"/>
  <c r="AL11" i="10" s="1"/>
  <c r="BA11" i="10" s="1"/>
  <c r="U11" i="10"/>
  <c r="AJ11" i="10" s="1"/>
  <c r="AY11" i="10" s="1"/>
  <c r="S11" i="10"/>
  <c r="AH11" i="10" s="1"/>
  <c r="AW11" i="10" s="1"/>
  <c r="Q11" i="10"/>
  <c r="AA10" i="10"/>
  <c r="AP10" i="10" s="1"/>
  <c r="BE10" i="10" s="1"/>
  <c r="Y10" i="10"/>
  <c r="AN10" i="10" s="1"/>
  <c r="BC10" i="10" s="1"/>
  <c r="W10" i="10"/>
  <c r="AL10" i="10" s="1"/>
  <c r="BA10" i="10" s="1"/>
  <c r="U10" i="10"/>
  <c r="AJ10" i="10" s="1"/>
  <c r="AY10" i="10" s="1"/>
  <c r="S10" i="10"/>
  <c r="AH10" i="10" s="1"/>
  <c r="AW10" i="10" s="1"/>
  <c r="Q10" i="10"/>
  <c r="AA9" i="10"/>
  <c r="AP9" i="10" s="1"/>
  <c r="BE9" i="10" s="1"/>
  <c r="Y9" i="10"/>
  <c r="AN9" i="10" s="1"/>
  <c r="BC9" i="10" s="1"/>
  <c r="W9" i="10"/>
  <c r="AL9" i="10" s="1"/>
  <c r="BA9" i="10" s="1"/>
  <c r="U9" i="10"/>
  <c r="AJ9" i="10" s="1"/>
  <c r="AY9" i="10" s="1"/>
  <c r="S9" i="10"/>
  <c r="AH9" i="10" s="1"/>
  <c r="AW9" i="10" s="1"/>
  <c r="Q9" i="10"/>
  <c r="AA7" i="10"/>
  <c r="AP7" i="10" s="1"/>
  <c r="BE7" i="10" s="1"/>
  <c r="Y7" i="10"/>
  <c r="AN7" i="10" s="1"/>
  <c r="BC7" i="10" s="1"/>
  <c r="W7" i="10"/>
  <c r="AL7" i="10" s="1"/>
  <c r="BA7" i="10" s="1"/>
  <c r="U7" i="10"/>
  <c r="AJ7" i="10" s="1"/>
  <c r="AY7" i="10" s="1"/>
  <c r="S7" i="10"/>
  <c r="AH7" i="10" s="1"/>
  <c r="AW7" i="10" s="1"/>
  <c r="Q7" i="10"/>
  <c r="AA6" i="10"/>
  <c r="AP6" i="10" s="1"/>
  <c r="BE6" i="10" s="1"/>
  <c r="Y6" i="10"/>
  <c r="AN6" i="10" s="1"/>
  <c r="BC6" i="10" s="1"/>
  <c r="W6" i="10"/>
  <c r="AL6" i="10" s="1"/>
  <c r="BA6" i="10" s="1"/>
  <c r="U6" i="10"/>
  <c r="AJ6" i="10" s="1"/>
  <c r="AY6" i="10" s="1"/>
  <c r="S6" i="10"/>
  <c r="AH6" i="10" s="1"/>
  <c r="AW6" i="10" s="1"/>
  <c r="Q6" i="10"/>
  <c r="AA5" i="10"/>
  <c r="AP5" i="10" s="1"/>
  <c r="BE5" i="10" s="1"/>
  <c r="Y5" i="10"/>
  <c r="AN5" i="10" s="1"/>
  <c r="BC5" i="10" s="1"/>
  <c r="W5" i="10"/>
  <c r="AL5" i="10" s="1"/>
  <c r="BA5" i="10" s="1"/>
  <c r="U5" i="10"/>
  <c r="AJ5" i="10" s="1"/>
  <c r="AY5" i="10" s="1"/>
  <c r="S5" i="10"/>
  <c r="AH5" i="10" s="1"/>
  <c r="AW5" i="10" s="1"/>
  <c r="AI31" i="8"/>
  <c r="AI35" i="8" s="1"/>
  <c r="AB31" i="8"/>
  <c r="AB35" i="8" s="1"/>
  <c r="U31" i="8"/>
  <c r="U35" i="8" s="1"/>
  <c r="N31" i="8"/>
  <c r="N35" i="8" s="1"/>
  <c r="N27" i="11"/>
  <c r="D33" i="14"/>
  <c r="D32" i="14" s="1"/>
  <c r="D59" i="14"/>
  <c r="D57" i="14"/>
  <c r="D53" i="14"/>
  <c r="D51" i="14"/>
  <c r="D47" i="14"/>
  <c r="D45" i="14"/>
  <c r="D43" i="14"/>
  <c r="D58" i="14"/>
  <c r="D56" i="14"/>
  <c r="D54" i="14"/>
  <c r="D52" i="14"/>
  <c r="D50" i="14"/>
  <c r="D48" i="14"/>
  <c r="D46" i="14"/>
  <c r="D42" i="14"/>
  <c r="D40" i="14"/>
  <c r="S43" i="2"/>
  <c r="S42" i="2"/>
  <c r="S41" i="2"/>
  <c r="S22" i="11"/>
  <c r="U22" i="11"/>
  <c r="W22" i="11"/>
  <c r="Y22" i="11"/>
  <c r="AA22" i="11"/>
  <c r="R23" i="11"/>
  <c r="T23" i="11"/>
  <c r="V23" i="11"/>
  <c r="X23" i="11"/>
  <c r="Z23" i="11"/>
  <c r="AB23" i="11"/>
  <c r="S24" i="11"/>
  <c r="U24" i="11"/>
  <c r="W24" i="11"/>
  <c r="Y24" i="11"/>
  <c r="AA24" i="11"/>
  <c r="R25" i="11"/>
  <c r="T25" i="11"/>
  <c r="V25" i="11"/>
  <c r="X25" i="11"/>
  <c r="Z25" i="11"/>
  <c r="AB25" i="11"/>
  <c r="S26" i="11"/>
  <c r="U26" i="11"/>
  <c r="W26" i="11"/>
  <c r="Y26" i="11"/>
  <c r="AA26" i="11"/>
  <c r="Q26" i="11"/>
  <c r="Q24" i="11"/>
  <c r="Q22" i="11"/>
  <c r="R22" i="11"/>
  <c r="T22" i="11"/>
  <c r="V22" i="11"/>
  <c r="X22" i="11"/>
  <c r="Z22" i="11"/>
  <c r="AB22" i="11"/>
  <c r="S23" i="11"/>
  <c r="U23" i="11"/>
  <c r="W23" i="11"/>
  <c r="Y23" i="11"/>
  <c r="AA23" i="11"/>
  <c r="R24" i="11"/>
  <c r="T24" i="11"/>
  <c r="V24" i="11"/>
  <c r="X24" i="11"/>
  <c r="Z24" i="11"/>
  <c r="AB24" i="11"/>
  <c r="S25" i="11"/>
  <c r="U25" i="11"/>
  <c r="W25" i="11"/>
  <c r="Y25" i="11"/>
  <c r="AA25" i="11"/>
  <c r="R26" i="11"/>
  <c r="T26" i="11"/>
  <c r="V26" i="11"/>
  <c r="X26" i="11"/>
  <c r="Z26" i="11"/>
  <c r="AB26" i="11"/>
  <c r="Q25" i="11"/>
  <c r="Q23" i="11"/>
  <c r="R4" i="11"/>
  <c r="T4" i="11"/>
  <c r="V4" i="11"/>
  <c r="X4" i="11"/>
  <c r="Z4" i="11"/>
  <c r="AB4" i="11"/>
  <c r="S5" i="11"/>
  <c r="U5" i="11"/>
  <c r="W5" i="11"/>
  <c r="Y5" i="11"/>
  <c r="AA5" i="11"/>
  <c r="R6" i="11"/>
  <c r="T6" i="11"/>
  <c r="V6" i="11"/>
  <c r="X6" i="11"/>
  <c r="Z6" i="11"/>
  <c r="AB6" i="11"/>
  <c r="S7" i="11"/>
  <c r="U7" i="11"/>
  <c r="W7" i="11"/>
  <c r="Y7" i="11"/>
  <c r="AA7" i="11"/>
  <c r="R9" i="11"/>
  <c r="T9" i="11"/>
  <c r="V9" i="11"/>
  <c r="X9" i="11"/>
  <c r="Z9" i="11"/>
  <c r="AB9" i="11"/>
  <c r="S10" i="11"/>
  <c r="U10" i="11"/>
  <c r="W10" i="11"/>
  <c r="Y10" i="11"/>
  <c r="AA10" i="11"/>
  <c r="R11" i="11"/>
  <c r="T11" i="11"/>
  <c r="V11" i="11"/>
  <c r="X11" i="11"/>
  <c r="Z11" i="11"/>
  <c r="AB11" i="11"/>
  <c r="S12" i="11"/>
  <c r="U12" i="11"/>
  <c r="W12" i="11"/>
  <c r="Y12" i="11"/>
  <c r="AA12" i="11"/>
  <c r="R13" i="11"/>
  <c r="T13" i="11"/>
  <c r="V13" i="11"/>
  <c r="X13" i="11"/>
  <c r="Z13" i="11"/>
  <c r="AB13" i="11"/>
  <c r="S14" i="11"/>
  <c r="U14" i="11"/>
  <c r="W14" i="11"/>
  <c r="Y14" i="11"/>
  <c r="AA14" i="11"/>
  <c r="Q5" i="11"/>
  <c r="Q7" i="11"/>
  <c r="Q10" i="11"/>
  <c r="Q12" i="11"/>
  <c r="Q14" i="11"/>
  <c r="S4" i="11"/>
  <c r="U4" i="11"/>
  <c r="W4" i="11"/>
  <c r="Y4" i="11"/>
  <c r="AA4" i="11"/>
  <c r="R5" i="11"/>
  <c r="T5" i="11"/>
  <c r="V5" i="11"/>
  <c r="X5" i="11"/>
  <c r="Z5" i="11"/>
  <c r="AB5" i="11"/>
  <c r="S6" i="11"/>
  <c r="U6" i="11"/>
  <c r="W6" i="11"/>
  <c r="Y6" i="11"/>
  <c r="AA6" i="11"/>
  <c r="R7" i="11"/>
  <c r="T7" i="11"/>
  <c r="V7" i="11"/>
  <c r="X7" i="11"/>
  <c r="Z7" i="11"/>
  <c r="AB7" i="11"/>
  <c r="S9" i="11"/>
  <c r="U9" i="11"/>
  <c r="W9" i="11"/>
  <c r="Y9" i="11"/>
  <c r="AA9" i="11"/>
  <c r="R10" i="11"/>
  <c r="T10" i="11"/>
  <c r="V10" i="11"/>
  <c r="X10" i="11"/>
  <c r="Z10" i="11"/>
  <c r="AB10" i="11"/>
  <c r="S11" i="11"/>
  <c r="U11" i="11"/>
  <c r="W11" i="11"/>
  <c r="Y11" i="11"/>
  <c r="AA11" i="11"/>
  <c r="R12" i="11"/>
  <c r="T12" i="11"/>
  <c r="V12" i="11"/>
  <c r="X12" i="11"/>
  <c r="Z12" i="11"/>
  <c r="AB12" i="11"/>
  <c r="S13" i="11"/>
  <c r="U13" i="11"/>
  <c r="W13" i="11"/>
  <c r="Y13" i="11"/>
  <c r="AA13" i="11"/>
  <c r="R14" i="11"/>
  <c r="T14" i="11"/>
  <c r="V14" i="11"/>
  <c r="X14" i="11"/>
  <c r="Z14" i="11"/>
  <c r="AB14" i="11"/>
  <c r="Q6" i="11"/>
  <c r="Q9" i="11"/>
  <c r="Q11" i="11"/>
  <c r="Q13" i="11"/>
  <c r="Q4" i="11"/>
  <c r="BT9" i="1"/>
  <c r="BE11" i="1"/>
  <c r="BR9" i="1"/>
  <c r="BC11" i="1"/>
  <c r="BP9" i="1"/>
  <c r="BA11" i="1"/>
  <c r="BN9" i="1"/>
  <c r="AY11" i="1"/>
  <c r="BL9" i="1"/>
  <c r="AW11" i="1"/>
  <c r="BF19" i="1"/>
  <c r="BD19" i="1"/>
  <c r="BB19" i="1"/>
  <c r="AZ19" i="1"/>
  <c r="AX19" i="1"/>
  <c r="AV19" i="1"/>
  <c r="BF11" i="1"/>
  <c r="BU9" i="1"/>
  <c r="BD11" i="1"/>
  <c r="BS9" i="1"/>
  <c r="BB11" i="1"/>
  <c r="BQ9" i="1"/>
  <c r="AZ11" i="1"/>
  <c r="BO9" i="1"/>
  <c r="AX11" i="1"/>
  <c r="BM9" i="1"/>
  <c r="AV11" i="1"/>
  <c r="BK9" i="1"/>
  <c r="BE19" i="1"/>
  <c r="BC19" i="1"/>
  <c r="BA19" i="1"/>
  <c r="AY19" i="1"/>
  <c r="AW19" i="1"/>
  <c r="D4" i="2"/>
  <c r="AP20" i="1"/>
  <c r="AP21" i="1" s="1"/>
  <c r="AN20" i="1"/>
  <c r="AN21" i="1" s="1"/>
  <c r="AL20" i="1"/>
  <c r="AL21" i="1" s="1"/>
  <c r="AJ20" i="1"/>
  <c r="AJ21" i="1" s="1"/>
  <c r="AH20" i="1"/>
  <c r="AH21" i="1" s="1"/>
  <c r="BU10" i="1"/>
  <c r="BS10" i="1"/>
  <c r="BQ10" i="1"/>
  <c r="BO10" i="1"/>
  <c r="BM10" i="1"/>
  <c r="BK10" i="1"/>
  <c r="BT20" i="1"/>
  <c r="BR20" i="1"/>
  <c r="BP20" i="1"/>
  <c r="BN20" i="1"/>
  <c r="BL20" i="1"/>
  <c r="D3" i="2"/>
  <c r="AQ20" i="1"/>
  <c r="AQ21" i="1" s="1"/>
  <c r="AO20" i="1"/>
  <c r="AO21" i="1" s="1"/>
  <c r="AM20" i="1"/>
  <c r="AM21" i="1" s="1"/>
  <c r="AK20" i="1"/>
  <c r="AK21" i="1" s="1"/>
  <c r="AI20" i="1"/>
  <c r="AI21" i="1" s="1"/>
  <c r="AG20" i="1"/>
  <c r="AG21" i="1" s="1"/>
  <c r="BT10" i="1"/>
  <c r="BR10" i="1"/>
  <c r="BP10" i="1"/>
  <c r="BN10" i="1"/>
  <c r="BL10" i="1"/>
  <c r="BU20" i="1"/>
  <c r="BS20" i="1"/>
  <c r="BQ20" i="1"/>
  <c r="BO20" i="1"/>
  <c r="BM20" i="1"/>
  <c r="BK20" i="1"/>
  <c r="O15" i="2"/>
  <c r="M15" i="2"/>
  <c r="I76" i="2"/>
  <c r="K15" i="2"/>
  <c r="Y62" i="2" l="1"/>
  <c r="AD62" i="2"/>
  <c r="AF62" i="2" s="1"/>
  <c r="AK62" i="2"/>
  <c r="AO62" i="2"/>
  <c r="X62" i="2"/>
  <c r="AM62" i="2"/>
  <c r="Z62" i="2"/>
  <c r="AH62" i="2"/>
  <c r="AN62" i="2"/>
  <c r="AA62" i="2"/>
  <c r="AR62" i="2"/>
  <c r="AB62" i="2"/>
  <c r="AJ62" i="2"/>
  <c r="AL62" i="2"/>
  <c r="AC8" i="10"/>
  <c r="AF8" i="10"/>
  <c r="Y63" i="2"/>
  <c r="AD63" i="2"/>
  <c r="AF63" i="2" s="1"/>
  <c r="AK63" i="2"/>
  <c r="AO63" i="2"/>
  <c r="AA63" i="2"/>
  <c r="AJ63" i="2"/>
  <c r="AR63" i="2"/>
  <c r="AB63" i="2"/>
  <c r="AL63" i="2"/>
  <c r="AH63" i="2"/>
  <c r="X63" i="2"/>
  <c r="AM63" i="2"/>
  <c r="Z63" i="2"/>
  <c r="AN63" i="2"/>
  <c r="Z60" i="2"/>
  <c r="AL60" i="2"/>
  <c r="AR60" i="2"/>
  <c r="AB60" i="2"/>
  <c r="AK60" i="2"/>
  <c r="X60" i="2"/>
  <c r="AD60" i="2"/>
  <c r="AF60" i="2" s="1"/>
  <c r="AM60" i="2"/>
  <c r="Y60" i="2"/>
  <c r="AH60" i="2"/>
  <c r="AN60" i="2"/>
  <c r="AA60" i="2"/>
  <c r="AJ60" i="2"/>
  <c r="AO60" i="2"/>
  <c r="Y71" i="2"/>
  <c r="AH71" i="2"/>
  <c r="AM71" i="2"/>
  <c r="AJ71" i="2"/>
  <c r="AA71" i="2"/>
  <c r="AK71" i="2"/>
  <c r="Z71" i="2"/>
  <c r="AN71" i="2"/>
  <c r="AO71" i="2"/>
  <c r="X71" i="2"/>
  <c r="AD71" i="2"/>
  <c r="AF71" i="2" s="1"/>
  <c r="AB71" i="2"/>
  <c r="AL71" i="2"/>
  <c r="AR71" i="2"/>
  <c r="Y57" i="2"/>
  <c r="AH57" i="2"/>
  <c r="AD57" i="2"/>
  <c r="AF57" i="2" s="1"/>
  <c r="X57" i="2"/>
  <c r="AL57" i="2"/>
  <c r="AM57" i="2"/>
  <c r="AA57" i="2"/>
  <c r="AO57" i="2"/>
  <c r="AB57" i="2"/>
  <c r="AR57" i="2"/>
  <c r="Z57" i="2"/>
  <c r="AK57" i="2"/>
  <c r="AJ57" i="2"/>
  <c r="AN57" i="2"/>
  <c r="Z59" i="2"/>
  <c r="AL59" i="2"/>
  <c r="AR59" i="2"/>
  <c r="AB59" i="2"/>
  <c r="AK59" i="2"/>
  <c r="X59" i="2"/>
  <c r="AD59" i="2"/>
  <c r="AF59" i="2" s="1"/>
  <c r="AM59" i="2"/>
  <c r="Y59" i="2"/>
  <c r="AH59" i="2"/>
  <c r="AN59" i="2"/>
  <c r="AO59" i="2"/>
  <c r="AA59" i="2"/>
  <c r="AJ59" i="2"/>
  <c r="X69" i="2"/>
  <c r="AA69" i="2"/>
  <c r="AH69" i="2"/>
  <c r="AM69" i="2"/>
  <c r="AD69" i="2"/>
  <c r="AF69" i="2" s="1"/>
  <c r="AL69" i="2"/>
  <c r="Y69" i="2"/>
  <c r="AO69" i="2"/>
  <c r="AR69" i="2"/>
  <c r="AB69" i="2"/>
  <c r="AK69" i="2"/>
  <c r="AN69" i="2"/>
  <c r="AJ69" i="2"/>
  <c r="Z69" i="2"/>
  <c r="AA61" i="2"/>
  <c r="AH61" i="2"/>
  <c r="AM61" i="2"/>
  <c r="Y61" i="2"/>
  <c r="AN61" i="2"/>
  <c r="Z61" i="2"/>
  <c r="AJ61" i="2"/>
  <c r="AO61" i="2"/>
  <c r="AD61" i="2"/>
  <c r="AF61" i="2" s="1"/>
  <c r="AK61" i="2"/>
  <c r="X61" i="2"/>
  <c r="AL61" i="2"/>
  <c r="AB61" i="2"/>
  <c r="AR61" i="2"/>
  <c r="X70" i="2"/>
  <c r="AH70" i="2"/>
  <c r="AA70" i="2"/>
  <c r="AM70" i="2"/>
  <c r="AD70" i="2"/>
  <c r="AF70" i="2" s="1"/>
  <c r="AR70" i="2"/>
  <c r="AB70" i="2"/>
  <c r="Y70" i="2"/>
  <c r="AO70" i="2"/>
  <c r="AL70" i="2"/>
  <c r="AK70" i="2"/>
  <c r="Z70" i="2"/>
  <c r="AN70" i="2"/>
  <c r="AJ70" i="2"/>
  <c r="Z58" i="2"/>
  <c r="AL58" i="2"/>
  <c r="AR58" i="2"/>
  <c r="AB58" i="2"/>
  <c r="AK58" i="2"/>
  <c r="X58" i="2"/>
  <c r="AD58" i="2"/>
  <c r="AF58" i="2" s="1"/>
  <c r="AM58" i="2"/>
  <c r="Y58" i="2"/>
  <c r="AH58" i="2"/>
  <c r="AN58" i="2"/>
  <c r="AA58" i="2"/>
  <c r="AJ58" i="2"/>
  <c r="AO58" i="2"/>
  <c r="Y74" i="2"/>
  <c r="AK74" i="2"/>
  <c r="AH74" i="2"/>
  <c r="AM74" i="2"/>
  <c r="AA74" i="2"/>
  <c r="AD74" i="2"/>
  <c r="AF74" i="2" s="1"/>
  <c r="AO74" i="2"/>
  <c r="AR74" i="2"/>
  <c r="AB74" i="2"/>
  <c r="AN74" i="2"/>
  <c r="AL74" i="2"/>
  <c r="X74" i="2"/>
  <c r="AJ74" i="2"/>
  <c r="Z74" i="2"/>
  <c r="X67" i="2"/>
  <c r="AA67" i="2"/>
  <c r="AH67" i="2"/>
  <c r="AM67" i="2"/>
  <c r="AD67" i="2"/>
  <c r="AF67" i="2" s="1"/>
  <c r="AL67" i="2"/>
  <c r="Y67" i="2"/>
  <c r="AO67" i="2"/>
  <c r="AR67" i="2"/>
  <c r="AB67" i="2"/>
  <c r="AK67" i="2"/>
  <c r="AJ67" i="2"/>
  <c r="Z67" i="2"/>
  <c r="AN67" i="2"/>
  <c r="X55" i="2"/>
  <c r="AM55" i="2"/>
  <c r="AA55" i="2"/>
  <c r="AH55" i="2"/>
  <c r="Y55" i="2"/>
  <c r="AL55" i="2"/>
  <c r="AO55" i="2"/>
  <c r="AK55" i="2"/>
  <c r="AR55" i="2"/>
  <c r="AB55" i="2"/>
  <c r="AJ55" i="2"/>
  <c r="Z55" i="2"/>
  <c r="AD55" i="2"/>
  <c r="AF55" i="2" s="1"/>
  <c r="AN55" i="2"/>
  <c r="AA64" i="2"/>
  <c r="AH64" i="2"/>
  <c r="AM64" i="2"/>
  <c r="Y64" i="2"/>
  <c r="AN64" i="2"/>
  <c r="Z64" i="2"/>
  <c r="AJ64" i="2"/>
  <c r="AO64" i="2"/>
  <c r="AB64" i="2"/>
  <c r="AR64" i="2"/>
  <c r="AD64" i="2"/>
  <c r="AF64" i="2" s="1"/>
  <c r="AK64" i="2"/>
  <c r="X64" i="2"/>
  <c r="AL64" i="2"/>
  <c r="Y66" i="2"/>
  <c r="AD66" i="2"/>
  <c r="AF66" i="2" s="1"/>
  <c r="AK66" i="2"/>
  <c r="AO66" i="2"/>
  <c r="Z66" i="2"/>
  <c r="AH66" i="2"/>
  <c r="AN66" i="2"/>
  <c r="AA66" i="2"/>
  <c r="AJ66" i="2"/>
  <c r="AR66" i="2"/>
  <c r="X66" i="2"/>
  <c r="AM66" i="2"/>
  <c r="AB66" i="2"/>
  <c r="AL66" i="2"/>
  <c r="X73" i="2"/>
  <c r="Y73" i="2"/>
  <c r="AK73" i="2"/>
  <c r="AA73" i="2"/>
  <c r="AO73" i="2"/>
  <c r="AD73" i="2"/>
  <c r="AF73" i="2" s="1"/>
  <c r="AM73" i="2"/>
  <c r="AH73" i="2"/>
  <c r="AN73" i="2"/>
  <c r="Z73" i="2"/>
  <c r="AJ73" i="2"/>
  <c r="AL73" i="2"/>
  <c r="AB73" i="2"/>
  <c r="AR73" i="2"/>
  <c r="Y56" i="2"/>
  <c r="AH56" i="2"/>
  <c r="AA56" i="2"/>
  <c r="Z56" i="2"/>
  <c r="AN56" i="2"/>
  <c r="AK56" i="2"/>
  <c r="AJ56" i="2"/>
  <c r="AB56" i="2"/>
  <c r="AM56" i="2"/>
  <c r="AL56" i="2"/>
  <c r="AO56" i="2"/>
  <c r="AR56" i="2"/>
  <c r="AD56" i="2"/>
  <c r="AF56" i="2" s="1"/>
  <c r="X56" i="2"/>
  <c r="Y75" i="2"/>
  <c r="AO75" i="2"/>
  <c r="AD75" i="2"/>
  <c r="AF75" i="2" s="1"/>
  <c r="AK75" i="2"/>
  <c r="AH75" i="2"/>
  <c r="AJ75" i="2"/>
  <c r="AA75" i="2"/>
  <c r="AR75" i="2"/>
  <c r="AB75" i="2"/>
  <c r="AN75" i="2"/>
  <c r="Z75" i="2"/>
  <c r="AM75" i="2"/>
  <c r="X75" i="2"/>
  <c r="AL75" i="2"/>
  <c r="X68" i="2"/>
  <c r="AH68" i="2"/>
  <c r="AA68" i="2"/>
  <c r="AM68" i="2"/>
  <c r="AD68" i="2"/>
  <c r="AF68" i="2" s="1"/>
  <c r="AR68" i="2"/>
  <c r="AB68" i="2"/>
  <c r="Y68" i="2"/>
  <c r="AO68" i="2"/>
  <c r="AL68" i="2"/>
  <c r="AK68" i="2"/>
  <c r="AN68" i="2"/>
  <c r="AJ68" i="2"/>
  <c r="Z68" i="2"/>
  <c r="Y72" i="2"/>
  <c r="AO72" i="2"/>
  <c r="AD72" i="2"/>
  <c r="AF72" i="2" s="1"/>
  <c r="X72" i="2"/>
  <c r="AL72" i="2"/>
  <c r="AH72" i="2"/>
  <c r="AM72" i="2"/>
  <c r="AN72" i="2"/>
  <c r="AB72" i="2"/>
  <c r="AA72" i="2"/>
  <c r="AR72" i="2"/>
  <c r="Z72" i="2"/>
  <c r="AK72" i="2"/>
  <c r="AJ72" i="2"/>
  <c r="AA65" i="2"/>
  <c r="AH65" i="2"/>
  <c r="AM65" i="2"/>
  <c r="Z65" i="2"/>
  <c r="AJ65" i="2"/>
  <c r="AO65" i="2"/>
  <c r="AB65" i="2"/>
  <c r="AK65" i="2"/>
  <c r="AR65" i="2"/>
  <c r="AD65" i="2"/>
  <c r="AF65" i="2" s="1"/>
  <c r="X65" i="2"/>
  <c r="AL65" i="2"/>
  <c r="Y65" i="2"/>
  <c r="AN65" i="2"/>
  <c r="AV21" i="10"/>
  <c r="S31" i="2"/>
  <c r="E41" i="8"/>
  <c r="E5" i="3"/>
  <c r="AS17" i="2" s="1"/>
  <c r="AL18" i="2"/>
  <c r="Y18" i="2"/>
  <c r="AK19" i="2"/>
  <c r="AD22" i="2"/>
  <c r="AF22" i="2" s="1"/>
  <c r="AH46" i="2"/>
  <c r="AL21" i="2"/>
  <c r="Y21" i="2"/>
  <c r="AB20" i="2"/>
  <c r="AA20" i="2"/>
  <c r="AH21" i="2"/>
  <c r="AB19" i="2"/>
  <c r="AM19" i="2"/>
  <c r="AK20" i="2"/>
  <c r="AD21" i="2"/>
  <c r="AF21" i="2" s="1"/>
  <c r="Y22" i="2"/>
  <c r="AL22" i="2"/>
  <c r="AD19" i="2"/>
  <c r="AF19" i="2" s="1"/>
  <c r="AM20" i="2"/>
  <c r="AA22" i="2"/>
  <c r="AM22" i="2"/>
  <c r="Z19" i="2"/>
  <c r="AL19" i="2"/>
  <c r="AH20" i="2"/>
  <c r="AB21" i="2"/>
  <c r="AM21" i="2"/>
  <c r="AH22" i="2"/>
  <c r="AM25" i="2"/>
  <c r="AA42" i="2"/>
  <c r="AK18" i="2"/>
  <c r="AB42" i="2"/>
  <c r="AD18" i="2"/>
  <c r="AF18" i="2" s="1"/>
  <c r="Y19" i="2"/>
  <c r="AH19" i="2"/>
  <c r="Z20" i="2"/>
  <c r="AJ20" i="2"/>
  <c r="Z21" i="2"/>
  <c r="AK21" i="2"/>
  <c r="Z22" i="2"/>
  <c r="AJ22" i="2"/>
  <c r="Z30" i="2"/>
  <c r="Z17" i="2"/>
  <c r="AH44" i="2"/>
  <c r="Z23" i="2"/>
  <c r="Z43" i="2"/>
  <c r="AB18" i="2"/>
  <c r="AD17" i="2"/>
  <c r="AF17" i="2" s="1"/>
  <c r="Z25" i="2"/>
  <c r="AH24" i="2"/>
  <c r="Z27" i="2"/>
  <c r="AM27" i="2"/>
  <c r="AM23" i="2"/>
  <c r="AH26" i="2"/>
  <c r="AM29" i="2"/>
  <c r="AK41" i="2"/>
  <c r="Y43" i="2"/>
  <c r="AA18" i="2"/>
  <c r="AJ18" i="2"/>
  <c r="AM28" i="2"/>
  <c r="AB44" i="2"/>
  <c r="Z18" i="2"/>
  <c r="AH18" i="2"/>
  <c r="AA19" i="2"/>
  <c r="Y20" i="2"/>
  <c r="AD20" i="2"/>
  <c r="AF20" i="2" s="1"/>
  <c r="AA21" i="2"/>
  <c r="X22" i="2"/>
  <c r="AB22" i="2"/>
  <c r="AH28" i="2"/>
  <c r="AM17" i="2"/>
  <c r="AJ23" i="2"/>
  <c r="AO17" i="2"/>
  <c r="AK17" i="2"/>
  <c r="AJ17" i="2"/>
  <c r="Y44" i="2"/>
  <c r="AH23" i="2"/>
  <c r="Z24" i="2"/>
  <c r="AM24" i="2"/>
  <c r="AH25" i="2"/>
  <c r="Z26" i="2"/>
  <c r="AM26" i="2"/>
  <c r="AH27" i="2"/>
  <c r="Z28" i="2"/>
  <c r="AH29" i="2"/>
  <c r="AM30" i="2"/>
  <c r="AA17" i="2"/>
  <c r="AL17" i="2"/>
  <c r="Y17" i="2"/>
  <c r="AA24" i="2"/>
  <c r="AN24" i="2"/>
  <c r="AJ25" i="2"/>
  <c r="AA26" i="2"/>
  <c r="AN26" i="2"/>
  <c r="AJ27" i="2"/>
  <c r="AH17" i="2"/>
  <c r="AB17" i="2"/>
  <c r="AA23" i="2"/>
  <c r="AA25" i="2"/>
  <c r="AA27" i="2"/>
  <c r="Z29" i="2"/>
  <c r="AH30" i="2"/>
  <c r="AO27" i="2"/>
  <c r="AR27" i="2"/>
  <c r="AY27" i="2" s="1"/>
  <c r="BA27" i="2" s="1"/>
  <c r="AR49" i="2"/>
  <c r="AO49" i="2"/>
  <c r="AO24" i="2"/>
  <c r="AR24" i="2"/>
  <c r="BH24" i="2" s="1"/>
  <c r="AR23" i="2"/>
  <c r="AY23" i="2" s="1"/>
  <c r="BA23" i="2" s="1"/>
  <c r="AO23" i="2"/>
  <c r="AR50" i="2"/>
  <c r="AO50" i="2"/>
  <c r="AO25" i="2"/>
  <c r="AR25" i="2"/>
  <c r="AS25" i="2" s="1"/>
  <c r="AR51" i="2"/>
  <c r="AO51" i="2"/>
  <c r="Y51" i="2"/>
  <c r="AD51" i="2"/>
  <c r="AF51" i="2" s="1"/>
  <c r="AN51" i="2"/>
  <c r="X51" i="2"/>
  <c r="AB51" i="2"/>
  <c r="AM51" i="2"/>
  <c r="Z51" i="2"/>
  <c r="AA51" i="2"/>
  <c r="AL51" i="2"/>
  <c r="AK51" i="2"/>
  <c r="AO26" i="2"/>
  <c r="AR26" i="2"/>
  <c r="AA28" i="2"/>
  <c r="AJ28" i="2"/>
  <c r="AA29" i="2"/>
  <c r="AJ29" i="2"/>
  <c r="AA30" i="2"/>
  <c r="AJ30" i="2"/>
  <c r="AR44" i="2"/>
  <c r="BE44" i="2" s="1"/>
  <c r="AO44" i="2"/>
  <c r="AR53" i="2"/>
  <c r="AO53" i="2"/>
  <c r="AO28" i="2"/>
  <c r="AR28" i="2"/>
  <c r="AS28" i="2" s="1"/>
  <c r="AO29" i="2"/>
  <c r="AR29" i="2"/>
  <c r="AR15" i="2"/>
  <c r="AW15" i="2" s="1"/>
  <c r="AO15" i="2"/>
  <c r="AR54" i="2"/>
  <c r="AO54" i="2"/>
  <c r="AA54" i="2"/>
  <c r="AL54" i="2"/>
  <c r="Z54" i="2"/>
  <c r="AK54" i="2"/>
  <c r="Y54" i="2"/>
  <c r="AD54" i="2"/>
  <c r="AF54" i="2" s="1"/>
  <c r="AN54" i="2"/>
  <c r="X54" i="2"/>
  <c r="AB54" i="2"/>
  <c r="AM54" i="2"/>
  <c r="I122" i="2"/>
  <c r="E140" i="2"/>
  <c r="D151" i="2" s="1"/>
  <c r="AO30" i="2"/>
  <c r="AR30" i="2"/>
  <c r="AV30" i="2" s="1"/>
  <c r="AR52" i="2"/>
  <c r="AO52" i="2"/>
  <c r="AR41" i="2"/>
  <c r="BI41" i="2" s="1"/>
  <c r="AO41" i="2"/>
  <c r="I96" i="2"/>
  <c r="E114" i="2"/>
  <c r="C151" i="2" s="1"/>
  <c r="AR48" i="2"/>
  <c r="AO48" i="2"/>
  <c r="AA48" i="2"/>
  <c r="AL48" i="2"/>
  <c r="Z48" i="2"/>
  <c r="AK48" i="2"/>
  <c r="Y48" i="2"/>
  <c r="AD48" i="2"/>
  <c r="AF48" i="2" s="1"/>
  <c r="AN48" i="2"/>
  <c r="X48" i="2"/>
  <c r="AB48" i="2"/>
  <c r="AM48" i="2"/>
  <c r="AR42" i="2"/>
  <c r="BC42" i="2" s="1"/>
  <c r="AO42" i="2"/>
  <c r="AO16" i="2"/>
  <c r="AR16" i="2"/>
  <c r="AR43" i="2"/>
  <c r="AY43" i="2" s="1"/>
  <c r="BA43" i="2" s="1"/>
  <c r="AO43" i="2"/>
  <c r="AO18" i="2"/>
  <c r="AR18" i="2"/>
  <c r="BI18" i="2" s="1"/>
  <c r="AK44" i="2"/>
  <c r="Y23" i="2"/>
  <c r="AD23" i="2"/>
  <c r="AF23" i="2" s="1"/>
  <c r="AL23" i="2"/>
  <c r="Y24" i="2"/>
  <c r="AD24" i="2"/>
  <c r="AF24" i="2" s="1"/>
  <c r="AL24" i="2"/>
  <c r="Y25" i="2"/>
  <c r="AD25" i="2"/>
  <c r="AF25" i="2" s="1"/>
  <c r="AL25" i="2"/>
  <c r="Y26" i="2"/>
  <c r="AD26" i="2"/>
  <c r="AF26" i="2" s="1"/>
  <c r="AL26" i="2"/>
  <c r="Y27" i="2"/>
  <c r="AD27" i="2"/>
  <c r="AF27" i="2" s="1"/>
  <c r="AL27" i="2"/>
  <c r="Y28" i="2"/>
  <c r="AD28" i="2"/>
  <c r="AF28" i="2" s="1"/>
  <c r="AL28" i="2"/>
  <c r="Y29" i="2"/>
  <c r="AD29" i="2"/>
  <c r="AF29" i="2" s="1"/>
  <c r="AL29" i="2"/>
  <c r="Y30" i="2"/>
  <c r="AD30" i="2"/>
  <c r="AF30" i="2" s="1"/>
  <c r="AL30" i="2"/>
  <c r="AH54" i="2"/>
  <c r="AH51" i="2"/>
  <c r="AO19" i="2"/>
  <c r="AR19" i="2"/>
  <c r="BH19" i="2" s="1"/>
  <c r="AR45" i="2"/>
  <c r="AO45" i="2"/>
  <c r="Y45" i="2"/>
  <c r="AD45" i="2"/>
  <c r="AF45" i="2" s="1"/>
  <c r="AN45" i="2"/>
  <c r="X45" i="2"/>
  <c r="AB45" i="2"/>
  <c r="AM45" i="2"/>
  <c r="AA45" i="2"/>
  <c r="AL45" i="2"/>
  <c r="Z45" i="2"/>
  <c r="AK45" i="2"/>
  <c r="AO20" i="2"/>
  <c r="AR20" i="2"/>
  <c r="BF20" i="2" s="1"/>
  <c r="AR40" i="2"/>
  <c r="BE40" i="2" s="1"/>
  <c r="AO40" i="2"/>
  <c r="AR46" i="2"/>
  <c r="AO46" i="2"/>
  <c r="AO21" i="2"/>
  <c r="AR21" i="2"/>
  <c r="AR47" i="2"/>
  <c r="AO47" i="2"/>
  <c r="AO22" i="2"/>
  <c r="AR22" i="2"/>
  <c r="AT22" i="2" s="1"/>
  <c r="X23" i="2"/>
  <c r="AB23" i="2"/>
  <c r="AK23" i="2"/>
  <c r="X24" i="2"/>
  <c r="AB24" i="2"/>
  <c r="AK24" i="2"/>
  <c r="X25" i="2"/>
  <c r="AB25" i="2"/>
  <c r="AK25" i="2"/>
  <c r="X26" i="2"/>
  <c r="AB26" i="2"/>
  <c r="AK26" i="2"/>
  <c r="X27" i="2"/>
  <c r="AB27" i="2"/>
  <c r="AK27" i="2"/>
  <c r="X28" i="2"/>
  <c r="AB28" i="2"/>
  <c r="AK28" i="2"/>
  <c r="X29" i="2"/>
  <c r="AB29" i="2"/>
  <c r="AK29" i="2"/>
  <c r="X30" i="2"/>
  <c r="AB30" i="2"/>
  <c r="AK30" i="2"/>
  <c r="AJ54" i="2"/>
  <c r="AJ51" i="2"/>
  <c r="BM17" i="2"/>
  <c r="BJ17" i="2"/>
  <c r="S21" i="10"/>
  <c r="Z21" i="10"/>
  <c r="S76" i="2"/>
  <c r="AU19" i="2"/>
  <c r="AN19" i="2"/>
  <c r="X20" i="2"/>
  <c r="X21" i="2"/>
  <c r="AM40" i="2"/>
  <c r="AJ42" i="2"/>
  <c r="Z42" i="2"/>
  <c r="AB43" i="2"/>
  <c r="R21" i="10"/>
  <c r="AL21" i="10"/>
  <c r="AL42" i="2"/>
  <c r="AK42" i="2"/>
  <c r="Y42" i="2"/>
  <c r="AM43" i="2"/>
  <c r="AJ43" i="2"/>
  <c r="X44" i="2"/>
  <c r="AK21" i="10"/>
  <c r="I21" i="10"/>
  <c r="BE21" i="10"/>
  <c r="AH42" i="2"/>
  <c r="AK43" i="2"/>
  <c r="BO21" i="10"/>
  <c r="AM46" i="2"/>
  <c r="AM42" i="2"/>
  <c r="AD43" i="2"/>
  <c r="AF43" i="2" s="1"/>
  <c r="AA43" i="2"/>
  <c r="AL43" i="2"/>
  <c r="H21" i="10"/>
  <c r="BD21" i="10"/>
  <c r="AA21" i="10"/>
  <c r="K76" i="2"/>
  <c r="O31" i="2"/>
  <c r="AA40" i="2"/>
  <c r="AX5" i="10"/>
  <c r="BM5" i="10" s="1"/>
  <c r="AR5" i="10"/>
  <c r="F40" i="14" s="1"/>
  <c r="X46" i="2"/>
  <c r="AL46" i="2"/>
  <c r="AD46" i="2"/>
  <c r="AF46" i="2" s="1"/>
  <c r="Y46" i="2"/>
  <c r="AN46" i="2"/>
  <c r="AK46" i="2"/>
  <c r="AB46" i="2"/>
  <c r="AJ46" i="2"/>
  <c r="AA46" i="2"/>
  <c r="BK21" i="10"/>
  <c r="BT21" i="10"/>
  <c r="AU21" i="10"/>
  <c r="AN21" i="10"/>
  <c r="U21" i="10"/>
  <c r="Q21" i="10"/>
  <c r="K21" i="10"/>
  <c r="BQ21" i="10"/>
  <c r="AX21" i="10"/>
  <c r="BF21" i="10"/>
  <c r="AM21" i="10"/>
  <c r="T21" i="10"/>
  <c r="AB21" i="10"/>
  <c r="J21" i="10"/>
  <c r="BM21" i="10"/>
  <c r="AI21" i="10"/>
  <c r="X21" i="10"/>
  <c r="C21" i="10"/>
  <c r="AW21" i="10"/>
  <c r="AH21" i="10"/>
  <c r="AP21" i="10"/>
  <c r="W21" i="10"/>
  <c r="E21" i="10"/>
  <c r="M21" i="10"/>
  <c r="BS21" i="10"/>
  <c r="AZ21" i="10"/>
  <c r="AG21" i="10"/>
  <c r="AO21" i="10"/>
  <c r="V21" i="10"/>
  <c r="D21" i="10"/>
  <c r="L21" i="10"/>
  <c r="BA21" i="10"/>
  <c r="AJ21" i="10"/>
  <c r="AF21" i="10"/>
  <c r="Y21" i="10"/>
  <c r="G21" i="10"/>
  <c r="BU21" i="10"/>
  <c r="BB21" i="10"/>
  <c r="AQ21" i="10"/>
  <c r="F21" i="10"/>
  <c r="AD40" i="2"/>
  <c r="AF40" i="2" s="1"/>
  <c r="W76" i="2"/>
  <c r="AL40" i="2"/>
  <c r="AK40" i="2"/>
  <c r="AH40" i="2"/>
  <c r="Z40" i="2"/>
  <c r="Y40" i="2"/>
  <c r="AB40" i="2"/>
  <c r="AB41" i="2"/>
  <c r="AH41" i="2"/>
  <c r="AA41" i="2"/>
  <c r="AM41" i="2"/>
  <c r="AJ41" i="2"/>
  <c r="Z41" i="2"/>
  <c r="AD41" i="2"/>
  <c r="AF41" i="2" s="1"/>
  <c r="AL41" i="2"/>
  <c r="M31" i="2"/>
  <c r="X15" i="2"/>
  <c r="AM44" i="2"/>
  <c r="AJ44" i="2"/>
  <c r="AN18" i="2"/>
  <c r="X19" i="2"/>
  <c r="K31" i="2"/>
  <c r="X43" i="2"/>
  <c r="AD44" i="2"/>
  <c r="AF44" i="2" s="1"/>
  <c r="Z44" i="2"/>
  <c r="AL44" i="2"/>
  <c r="X18" i="2"/>
  <c r="X50" i="2"/>
  <c r="Z50" i="2"/>
  <c r="AB50" i="2"/>
  <c r="AJ50" i="2"/>
  <c r="AL50" i="2"/>
  <c r="AN50" i="2"/>
  <c r="Y50" i="2"/>
  <c r="AA50" i="2"/>
  <c r="AD50" i="2"/>
  <c r="AF50" i="2" s="1"/>
  <c r="AH50" i="2"/>
  <c r="AK50" i="2"/>
  <c r="AM50" i="2"/>
  <c r="Y49" i="2"/>
  <c r="AA49" i="2"/>
  <c r="AD49" i="2"/>
  <c r="AF49" i="2" s="1"/>
  <c r="AH49" i="2"/>
  <c r="AK49" i="2"/>
  <c r="AM49" i="2"/>
  <c r="X49" i="2"/>
  <c r="Z49" i="2"/>
  <c r="AB49" i="2"/>
  <c r="AJ49" i="2"/>
  <c r="AL49" i="2"/>
  <c r="AN49" i="2"/>
  <c r="Y47" i="2"/>
  <c r="AA47" i="2"/>
  <c r="AD47" i="2"/>
  <c r="AF47" i="2" s="1"/>
  <c r="AH47" i="2"/>
  <c r="AK47" i="2"/>
  <c r="AM47" i="2"/>
  <c r="X47" i="2"/>
  <c r="Z47" i="2"/>
  <c r="AB47" i="2"/>
  <c r="AJ47" i="2"/>
  <c r="AL47" i="2"/>
  <c r="AN47" i="2"/>
  <c r="Y53" i="2"/>
  <c r="AA53" i="2"/>
  <c r="AD53" i="2"/>
  <c r="AF53" i="2" s="1"/>
  <c r="AH53" i="2"/>
  <c r="AK53" i="2"/>
  <c r="AM53" i="2"/>
  <c r="X53" i="2"/>
  <c r="Z53" i="2"/>
  <c r="AB53" i="2"/>
  <c r="AJ53" i="2"/>
  <c r="AL53" i="2"/>
  <c r="AN53" i="2"/>
  <c r="X52" i="2"/>
  <c r="Z52" i="2"/>
  <c r="AB52" i="2"/>
  <c r="AJ52" i="2"/>
  <c r="AL52" i="2"/>
  <c r="AN52" i="2"/>
  <c r="Y52" i="2"/>
  <c r="AA52" i="2"/>
  <c r="AD52" i="2"/>
  <c r="AF52" i="2" s="1"/>
  <c r="AH52" i="2"/>
  <c r="AK52" i="2"/>
  <c r="AM52" i="2"/>
  <c r="BC21" i="10"/>
  <c r="AY21" i="10"/>
  <c r="BJ21" i="10"/>
  <c r="BR21" i="10"/>
  <c r="C23" i="4"/>
  <c r="C6" i="14" s="1"/>
  <c r="BL21" i="10"/>
  <c r="AG4" i="1"/>
  <c r="AV4" i="1" s="1"/>
  <c r="BK4" i="1" s="1"/>
  <c r="AF4" i="1"/>
  <c r="AU4" i="1" s="1"/>
  <c r="BJ4" i="1" s="1"/>
  <c r="AQ4" i="1"/>
  <c r="BF4" i="1" s="1"/>
  <c r="BU4" i="1" s="1"/>
  <c r="AP4" i="1"/>
  <c r="BE4" i="1" s="1"/>
  <c r="BT4" i="1" s="1"/>
  <c r="AO4" i="1"/>
  <c r="BD4" i="1" s="1"/>
  <c r="BS4" i="1" s="1"/>
  <c r="AN4" i="1"/>
  <c r="BC4" i="1" s="1"/>
  <c r="BR4" i="1" s="1"/>
  <c r="AM4" i="1"/>
  <c r="BB4" i="1" s="1"/>
  <c r="BQ4" i="1" s="1"/>
  <c r="AL4" i="1"/>
  <c r="BA4" i="1" s="1"/>
  <c r="BP4" i="1" s="1"/>
  <c r="AJ4" i="1"/>
  <c r="AY4" i="1" s="1"/>
  <c r="BN4" i="1" s="1"/>
  <c r="AI4" i="1"/>
  <c r="AX4" i="1" s="1"/>
  <c r="BM4" i="1" s="1"/>
  <c r="AH4" i="1"/>
  <c r="AW4" i="1" s="1"/>
  <c r="BL4" i="1" s="1"/>
  <c r="M76" i="2"/>
  <c r="O76" i="2"/>
  <c r="BN21" i="10"/>
  <c r="AF17" i="10"/>
  <c r="AC17" i="10"/>
  <c r="E51" i="14" s="1"/>
  <c r="AF18" i="10"/>
  <c r="AC18" i="10"/>
  <c r="E52" i="14" s="1"/>
  <c r="AF20" i="10"/>
  <c r="AC20" i="10"/>
  <c r="E54" i="14" s="1"/>
  <c r="AF23" i="10"/>
  <c r="AC23" i="10"/>
  <c r="E57" i="14" s="1"/>
  <c r="AF25" i="10"/>
  <c r="AC25" i="10"/>
  <c r="E59" i="14" s="1"/>
  <c r="AA16" i="2"/>
  <c r="AL16" i="2"/>
  <c r="Z16" i="2"/>
  <c r="AB16" i="2"/>
  <c r="AH16" i="2"/>
  <c r="AK16" i="2"/>
  <c r="AM16" i="2"/>
  <c r="Y16" i="2"/>
  <c r="AD16" i="2"/>
  <c r="AF16" i="2" s="1"/>
  <c r="AJ16" i="2"/>
  <c r="X16" i="2"/>
  <c r="X41" i="2"/>
  <c r="AF6" i="10"/>
  <c r="AC6" i="10"/>
  <c r="E41" i="14" s="1"/>
  <c r="AF7" i="10"/>
  <c r="AC7" i="10"/>
  <c r="E42" i="14" s="1"/>
  <c r="AF9" i="10"/>
  <c r="AC9" i="10"/>
  <c r="E43" i="14" s="1"/>
  <c r="AF10" i="10"/>
  <c r="AC10" i="10"/>
  <c r="E44" i="14" s="1"/>
  <c r="AF11" i="10"/>
  <c r="AC11" i="10"/>
  <c r="E45" i="14" s="1"/>
  <c r="AF12" i="10"/>
  <c r="AC12" i="10"/>
  <c r="E46" i="14" s="1"/>
  <c r="AF13" i="10"/>
  <c r="AC13" i="10"/>
  <c r="E47" i="14" s="1"/>
  <c r="AF14" i="10"/>
  <c r="AC14" i="10"/>
  <c r="E48" i="14" s="1"/>
  <c r="AF16" i="10"/>
  <c r="AC16" i="10"/>
  <c r="E50" i="14" s="1"/>
  <c r="AF24" i="10"/>
  <c r="AC24" i="10"/>
  <c r="E58" i="14" s="1"/>
  <c r="AF4" i="10"/>
  <c r="AC4" i="10"/>
  <c r="E39" i="14" s="1"/>
  <c r="AF19" i="10"/>
  <c r="AC19" i="10"/>
  <c r="E53" i="14" s="1"/>
  <c r="AF22" i="10"/>
  <c r="AC22" i="10"/>
  <c r="E56" i="14" s="1"/>
  <c r="X17" i="2"/>
  <c r="X42" i="2"/>
  <c r="AC5" i="10"/>
  <c r="E40" i="14" s="1"/>
  <c r="AI33" i="8"/>
  <c r="AI36" i="8"/>
  <c r="AI34" i="8" s="1"/>
  <c r="AI32" i="8"/>
  <c r="C25" i="1"/>
  <c r="L25" i="1"/>
  <c r="H25" i="1"/>
  <c r="D25" i="1"/>
  <c r="M25" i="1"/>
  <c r="I25" i="1"/>
  <c r="E25" i="1"/>
  <c r="B25" i="1"/>
  <c r="Q25" i="1" s="1"/>
  <c r="AF25" i="1" s="1"/>
  <c r="J25" i="1"/>
  <c r="F25" i="1"/>
  <c r="K25" i="1"/>
  <c r="G25" i="1"/>
  <c r="AB33" i="8"/>
  <c r="AB36" i="8"/>
  <c r="AB34" i="8" s="1"/>
  <c r="AB32" i="8"/>
  <c r="B20" i="1"/>
  <c r="Q20" i="1" s="1"/>
  <c r="Q21" i="1" s="1"/>
  <c r="AC21" i="1" s="1"/>
  <c r="J20" i="1"/>
  <c r="J21" i="1" s="1"/>
  <c r="F20" i="1"/>
  <c r="F21" i="1" s="1"/>
  <c r="K20" i="1"/>
  <c r="K21" i="1" s="1"/>
  <c r="G20" i="1"/>
  <c r="G21" i="1" s="1"/>
  <c r="C20" i="1"/>
  <c r="C21" i="1" s="1"/>
  <c r="L20" i="1"/>
  <c r="L21" i="1" s="1"/>
  <c r="H20" i="1"/>
  <c r="H21" i="1" s="1"/>
  <c r="D20" i="1"/>
  <c r="D21" i="1" s="1"/>
  <c r="M20" i="1"/>
  <c r="M21" i="1" s="1"/>
  <c r="I20" i="1"/>
  <c r="I21" i="1" s="1"/>
  <c r="E20" i="1"/>
  <c r="E21" i="1" s="1"/>
  <c r="U33" i="8"/>
  <c r="U36" i="8"/>
  <c r="U34" i="8" s="1"/>
  <c r="U32" i="8"/>
  <c r="C15" i="1"/>
  <c r="G15" i="1"/>
  <c r="K15" i="1"/>
  <c r="D15" i="1"/>
  <c r="H15" i="1"/>
  <c r="L15" i="1"/>
  <c r="E15" i="1"/>
  <c r="I15" i="1"/>
  <c r="M15" i="1"/>
  <c r="F15" i="1"/>
  <c r="J15" i="1"/>
  <c r="B15" i="1"/>
  <c r="Q15" i="1" s="1"/>
  <c r="AF15" i="1" s="1"/>
  <c r="N33" i="8"/>
  <c r="N36" i="8"/>
  <c r="N34" i="8" s="1"/>
  <c r="N32" i="8"/>
  <c r="E10" i="1"/>
  <c r="I10" i="1"/>
  <c r="M10" i="1"/>
  <c r="D10" i="1"/>
  <c r="H10" i="1"/>
  <c r="L10" i="1"/>
  <c r="C10" i="1"/>
  <c r="G10" i="1"/>
  <c r="K10" i="1"/>
  <c r="F10" i="1"/>
  <c r="J10" i="1"/>
  <c r="B10" i="1"/>
  <c r="B16" i="1"/>
  <c r="BQ14" i="10"/>
  <c r="X40" i="2"/>
  <c r="AU17" i="2"/>
  <c r="AW17" i="2"/>
  <c r="BE17" i="2"/>
  <c r="BG17" i="2"/>
  <c r="AT17" i="2"/>
  <c r="AV17" i="2"/>
  <c r="AY17" i="2"/>
  <c r="BA17" i="2" s="1"/>
  <c r="BC17" i="2"/>
  <c r="BF17" i="2"/>
  <c r="BH17" i="2"/>
  <c r="BU13" i="10"/>
  <c r="BO13" i="10"/>
  <c r="BL5" i="10"/>
  <c r="BP5" i="10"/>
  <c r="BT5" i="10"/>
  <c r="BN6" i="10"/>
  <c r="BR6" i="10"/>
  <c r="BL7" i="10"/>
  <c r="BP7" i="10"/>
  <c r="BT7" i="10"/>
  <c r="BL9" i="10"/>
  <c r="BN9" i="10"/>
  <c r="BP9" i="10"/>
  <c r="BR9" i="10"/>
  <c r="BT9" i="10"/>
  <c r="BL10" i="10"/>
  <c r="BN10" i="10"/>
  <c r="BP10" i="10"/>
  <c r="BR10" i="10"/>
  <c r="BT10" i="10"/>
  <c r="BM4" i="10"/>
  <c r="BO4" i="10"/>
  <c r="BQ4" i="10"/>
  <c r="BS4" i="10"/>
  <c r="BU4" i="10"/>
  <c r="BQ5" i="10"/>
  <c r="BU5" i="10"/>
  <c r="BO6" i="10"/>
  <c r="BS6" i="10"/>
  <c r="BM7" i="10"/>
  <c r="BQ7" i="10"/>
  <c r="BU7" i="10"/>
  <c r="BM11" i="10"/>
  <c r="BO11" i="10"/>
  <c r="BQ11" i="10"/>
  <c r="BS11" i="10"/>
  <c r="BU11" i="10"/>
  <c r="BL4" i="10"/>
  <c r="BN4" i="10"/>
  <c r="BP4" i="10"/>
  <c r="BR4" i="10"/>
  <c r="BT4" i="10"/>
  <c r="BN5" i="10"/>
  <c r="BR5" i="10"/>
  <c r="BL6" i="10"/>
  <c r="BP6" i="10"/>
  <c r="BT6" i="10"/>
  <c r="BN7" i="10"/>
  <c r="BR7" i="10"/>
  <c r="BL11" i="10"/>
  <c r="BN11" i="10"/>
  <c r="BP11" i="10"/>
  <c r="BR11" i="10"/>
  <c r="BT11" i="10"/>
  <c r="BO5" i="10"/>
  <c r="BS5" i="10"/>
  <c r="BM6" i="10"/>
  <c r="BQ6" i="10"/>
  <c r="BU6" i="10"/>
  <c r="BO7" i="10"/>
  <c r="BS7" i="10"/>
  <c r="BM9" i="10"/>
  <c r="BO9" i="10"/>
  <c r="BQ9" i="10"/>
  <c r="BS9" i="10"/>
  <c r="BU9" i="10"/>
  <c r="BM10" i="10"/>
  <c r="BO10" i="10"/>
  <c r="BQ10" i="10"/>
  <c r="BS10" i="10"/>
  <c r="BU10" i="10"/>
  <c r="BK5" i="10"/>
  <c r="BK7" i="10"/>
  <c r="BK10" i="10"/>
  <c r="BK11" i="10"/>
  <c r="BK4" i="10"/>
  <c r="BK6" i="10"/>
  <c r="BK9" i="10"/>
  <c r="BJ5" i="10"/>
  <c r="AF13" i="11"/>
  <c r="AC13" i="11"/>
  <c r="AF9" i="11"/>
  <c r="AC9" i="11"/>
  <c r="AQ14" i="11"/>
  <c r="AM14" i="11"/>
  <c r="AI14" i="11"/>
  <c r="AP13" i="11"/>
  <c r="AL13" i="11"/>
  <c r="AH13" i="11"/>
  <c r="AO12" i="11"/>
  <c r="AK12" i="11"/>
  <c r="AG12" i="11"/>
  <c r="AN11" i="11"/>
  <c r="AJ11" i="11"/>
  <c r="AQ10" i="11"/>
  <c r="AM10" i="11"/>
  <c r="AI10" i="11"/>
  <c r="AP9" i="11"/>
  <c r="AL9" i="11"/>
  <c r="AH9" i="11"/>
  <c r="AO7" i="11"/>
  <c r="AK7" i="11"/>
  <c r="AG7" i="11"/>
  <c r="AN6" i="11"/>
  <c r="AJ6" i="11"/>
  <c r="AQ5" i="11"/>
  <c r="AM5" i="11"/>
  <c r="AI5" i="11"/>
  <c r="AP4" i="11"/>
  <c r="AL4" i="11"/>
  <c r="AH4" i="11"/>
  <c r="AF12" i="11"/>
  <c r="AC12" i="11"/>
  <c r="AF7" i="11"/>
  <c r="AC7" i="11"/>
  <c r="AP14" i="11"/>
  <c r="AL14" i="11"/>
  <c r="AH14" i="11"/>
  <c r="AO13" i="11"/>
  <c r="AK13" i="11"/>
  <c r="AG13" i="11"/>
  <c r="AN12" i="11"/>
  <c r="AJ12" i="11"/>
  <c r="AQ11" i="11"/>
  <c r="AM11" i="11"/>
  <c r="AI11" i="11"/>
  <c r="AP10" i="11"/>
  <c r="AL10" i="11"/>
  <c r="AH10" i="11"/>
  <c r="AO9" i="11"/>
  <c r="AK9" i="11"/>
  <c r="AG9" i="11"/>
  <c r="AN7" i="11"/>
  <c r="AJ7" i="11"/>
  <c r="AQ6" i="11"/>
  <c r="AM6" i="11"/>
  <c r="AI6" i="11"/>
  <c r="AP5" i="11"/>
  <c r="AL5" i="11"/>
  <c r="AH5" i="11"/>
  <c r="AO4" i="11"/>
  <c r="AK4" i="11"/>
  <c r="AG4" i="11"/>
  <c r="AF25" i="11"/>
  <c r="AC25" i="11"/>
  <c r="AO26" i="11"/>
  <c r="AK26" i="11"/>
  <c r="AG26" i="11"/>
  <c r="AN25" i="11"/>
  <c r="AJ25" i="11"/>
  <c r="AQ24" i="11"/>
  <c r="AM24" i="11"/>
  <c r="AI24" i="11"/>
  <c r="AP23" i="11"/>
  <c r="AL23" i="11"/>
  <c r="AH23" i="11"/>
  <c r="AO22" i="11"/>
  <c r="Z27" i="11"/>
  <c r="AK22" i="11"/>
  <c r="V27" i="11"/>
  <c r="AG22" i="11"/>
  <c r="R27" i="11"/>
  <c r="AF24" i="11"/>
  <c r="AC24" i="11"/>
  <c r="AP26" i="11"/>
  <c r="AL26" i="11"/>
  <c r="AH26" i="11"/>
  <c r="AO25" i="11"/>
  <c r="AK25" i="11"/>
  <c r="AG25" i="11"/>
  <c r="AN24" i="11"/>
  <c r="AJ24" i="11"/>
  <c r="AQ23" i="11"/>
  <c r="AM23" i="11"/>
  <c r="AI23" i="11"/>
  <c r="AP22" i="11"/>
  <c r="AA27" i="11"/>
  <c r="AL22" i="11"/>
  <c r="W27" i="11"/>
  <c r="AH22" i="11"/>
  <c r="S27" i="11"/>
  <c r="AF4" i="11"/>
  <c r="AC4" i="11"/>
  <c r="AF11" i="11"/>
  <c r="AC11" i="11"/>
  <c r="AF6" i="11"/>
  <c r="AC6" i="11"/>
  <c r="AO14" i="11"/>
  <c r="AK14" i="11"/>
  <c r="AG14" i="11"/>
  <c r="AN13" i="11"/>
  <c r="AJ13" i="11"/>
  <c r="AQ12" i="11"/>
  <c r="AM12" i="11"/>
  <c r="AI12" i="11"/>
  <c r="AP11" i="11"/>
  <c r="AL11" i="11"/>
  <c r="AH11" i="11"/>
  <c r="AO10" i="11"/>
  <c r="AK10" i="11"/>
  <c r="AG10" i="11"/>
  <c r="AN9" i="11"/>
  <c r="AJ9" i="11"/>
  <c r="AQ7" i="11"/>
  <c r="AM7" i="11"/>
  <c r="AI7" i="11"/>
  <c r="AP6" i="11"/>
  <c r="AL6" i="11"/>
  <c r="AH6" i="11"/>
  <c r="AO5" i="11"/>
  <c r="AK5" i="11"/>
  <c r="AG5" i="11"/>
  <c r="AN4" i="11"/>
  <c r="AJ4" i="11"/>
  <c r="AF14" i="11"/>
  <c r="AC14" i="11"/>
  <c r="AF10" i="11"/>
  <c r="AC10" i="11"/>
  <c r="AF5" i="11"/>
  <c r="AC5" i="11"/>
  <c r="AN14" i="11"/>
  <c r="AJ14" i="11"/>
  <c r="AQ13" i="11"/>
  <c r="AM13" i="11"/>
  <c r="AI13" i="11"/>
  <c r="AP12" i="11"/>
  <c r="AL12" i="11"/>
  <c r="AH12" i="11"/>
  <c r="AO11" i="11"/>
  <c r="AK11" i="11"/>
  <c r="AG11" i="11"/>
  <c r="AN10" i="11"/>
  <c r="AJ10" i="11"/>
  <c r="AQ9" i="11"/>
  <c r="AM9" i="11"/>
  <c r="AI9" i="11"/>
  <c r="AP7" i="11"/>
  <c r="AL7" i="11"/>
  <c r="AH7" i="11"/>
  <c r="AO6" i="11"/>
  <c r="AK6" i="11"/>
  <c r="AG6" i="11"/>
  <c r="AN5" i="11"/>
  <c r="AJ5" i="11"/>
  <c r="AQ4" i="11"/>
  <c r="AM4" i="11"/>
  <c r="AI4" i="11"/>
  <c r="AF23" i="11"/>
  <c r="AC23" i="11"/>
  <c r="AQ26" i="11"/>
  <c r="AM26" i="11"/>
  <c r="AI26" i="11"/>
  <c r="AP25" i="11"/>
  <c r="AL25" i="11"/>
  <c r="AH25" i="11"/>
  <c r="AO24" i="11"/>
  <c r="AK24" i="11"/>
  <c r="AG24" i="11"/>
  <c r="AN23" i="11"/>
  <c r="AJ23" i="11"/>
  <c r="AQ22" i="11"/>
  <c r="AB27" i="11"/>
  <c r="AM22" i="11"/>
  <c r="X27" i="11"/>
  <c r="AI22" i="11"/>
  <c r="T27" i="11"/>
  <c r="AF22" i="11"/>
  <c r="Q27" i="11"/>
  <c r="AC22" i="11"/>
  <c r="AF26" i="11"/>
  <c r="AC26" i="11"/>
  <c r="AN26" i="11"/>
  <c r="AJ26" i="11"/>
  <c r="AQ25" i="11"/>
  <c r="AM25" i="11"/>
  <c r="AI25" i="11"/>
  <c r="AP24" i="11"/>
  <c r="AL24" i="11"/>
  <c r="AH24" i="11"/>
  <c r="AO23" i="11"/>
  <c r="AK23" i="11"/>
  <c r="AG23" i="11"/>
  <c r="AN22" i="11"/>
  <c r="Y27" i="11"/>
  <c r="AJ22" i="11"/>
  <c r="U27" i="11"/>
  <c r="F3" i="2"/>
  <c r="E3" i="2"/>
  <c r="AN17" i="2" s="1"/>
  <c r="F4" i="2"/>
  <c r="E4" i="2"/>
  <c r="AM15" i="2"/>
  <c r="AK15" i="2"/>
  <c r="AH15" i="2"/>
  <c r="AB15" i="2"/>
  <c r="Z15" i="2"/>
  <c r="W31" i="2"/>
  <c r="AL15" i="2"/>
  <c r="AJ15" i="2"/>
  <c r="AD15" i="2"/>
  <c r="AA15" i="2"/>
  <c r="Y15" i="2"/>
  <c r="BL19" i="1"/>
  <c r="BL21" i="1" s="1"/>
  <c r="AW21" i="1"/>
  <c r="BN19" i="1"/>
  <c r="BN21" i="1" s="1"/>
  <c r="AY21" i="1"/>
  <c r="BP19" i="1"/>
  <c r="BP21" i="1" s="1"/>
  <c r="BA21" i="1"/>
  <c r="BR19" i="1"/>
  <c r="BR21" i="1" s="1"/>
  <c r="BC21" i="1"/>
  <c r="BT19" i="1"/>
  <c r="BT21" i="1" s="1"/>
  <c r="BE21" i="1"/>
  <c r="BK19" i="1"/>
  <c r="BK21" i="1" s="1"/>
  <c r="AV21" i="1"/>
  <c r="BM19" i="1"/>
  <c r="BM21" i="1" s="1"/>
  <c r="AX21" i="1"/>
  <c r="BO19" i="1"/>
  <c r="BO21" i="1" s="1"/>
  <c r="AZ21" i="1"/>
  <c r="BQ19" i="1"/>
  <c r="BQ21" i="1" s="1"/>
  <c r="BB21" i="1"/>
  <c r="BS19" i="1"/>
  <c r="BS21" i="1" s="1"/>
  <c r="BD21" i="1"/>
  <c r="BU19" i="1"/>
  <c r="BU21" i="1" s="1"/>
  <c r="BF21" i="1"/>
  <c r="BL11" i="1"/>
  <c r="BN11" i="1"/>
  <c r="BP11" i="1"/>
  <c r="BR11" i="1"/>
  <c r="BT11" i="1"/>
  <c r="BK11" i="1"/>
  <c r="BM11" i="1"/>
  <c r="BO11" i="1"/>
  <c r="BQ11" i="1"/>
  <c r="BS11" i="1"/>
  <c r="BU11" i="1"/>
  <c r="BC68" i="2" l="1"/>
  <c r="AS68" i="2"/>
  <c r="BG68" i="2"/>
  <c r="AW68" i="2"/>
  <c r="AY68" i="2"/>
  <c r="BA68" i="2" s="1"/>
  <c r="BE68" i="2"/>
  <c r="AT68" i="2"/>
  <c r="BF68" i="2"/>
  <c r="AU68" i="2"/>
  <c r="BI68" i="2"/>
  <c r="AV68" i="2"/>
  <c r="BH68" i="2"/>
  <c r="BM68" i="2"/>
  <c r="BJ68" i="2"/>
  <c r="AS66" i="2"/>
  <c r="BE66" i="2"/>
  <c r="BG66" i="2"/>
  <c r="BI66" i="2"/>
  <c r="AV66" i="2"/>
  <c r="AY66" i="2"/>
  <c r="BA66" i="2" s="1"/>
  <c r="BM66" i="2"/>
  <c r="BC66" i="2"/>
  <c r="AU66" i="2"/>
  <c r="BJ66" i="2"/>
  <c r="AW66" i="2"/>
  <c r="BH66" i="2"/>
  <c r="AT66" i="2"/>
  <c r="BF66" i="2"/>
  <c r="BC70" i="2"/>
  <c r="AS70" i="2"/>
  <c r="BG70" i="2"/>
  <c r="AV70" i="2"/>
  <c r="AW70" i="2"/>
  <c r="BJ70" i="2"/>
  <c r="AT70" i="2"/>
  <c r="BF70" i="2"/>
  <c r="AU70" i="2"/>
  <c r="BI70" i="2"/>
  <c r="BH70" i="2"/>
  <c r="BM70" i="2"/>
  <c r="AY70" i="2"/>
  <c r="BA70" i="2" s="1"/>
  <c r="BE70" i="2"/>
  <c r="AU55" i="2"/>
  <c r="BI55" i="2"/>
  <c r="AY55" i="2"/>
  <c r="BA55" i="2" s="1"/>
  <c r="BJ55" i="2"/>
  <c r="AS55" i="2"/>
  <c r="AV55" i="2"/>
  <c r="AW55" i="2"/>
  <c r="BM55" i="2"/>
  <c r="BC55" i="2"/>
  <c r="BE55" i="2"/>
  <c r="AT55" i="2"/>
  <c r="BF55" i="2"/>
  <c r="BG55" i="2"/>
  <c r="BH55" i="2"/>
  <c r="AS59" i="2"/>
  <c r="AV59" i="2"/>
  <c r="BC59" i="2"/>
  <c r="BH59" i="2"/>
  <c r="AT59" i="2"/>
  <c r="BG59" i="2"/>
  <c r="BJ59" i="2"/>
  <c r="BF59" i="2"/>
  <c r="BM59" i="2"/>
  <c r="AW59" i="2"/>
  <c r="BE59" i="2"/>
  <c r="AU59" i="2"/>
  <c r="AY59" i="2"/>
  <c r="BA59" i="2" s="1"/>
  <c r="BI59" i="2"/>
  <c r="AV63" i="2"/>
  <c r="BC63" i="2"/>
  <c r="AU63" i="2"/>
  <c r="BI63" i="2"/>
  <c r="BJ63" i="2"/>
  <c r="BH63" i="2"/>
  <c r="BE63" i="2"/>
  <c r="AY63" i="2"/>
  <c r="BA63" i="2" s="1"/>
  <c r="BM63" i="2"/>
  <c r="BF63" i="2"/>
  <c r="AS63" i="2"/>
  <c r="AT63" i="2"/>
  <c r="AW63" i="2"/>
  <c r="BG63" i="2"/>
  <c r="AT62" i="2"/>
  <c r="BH62" i="2"/>
  <c r="BC62" i="2"/>
  <c r="AV62" i="2"/>
  <c r="AY62" i="2"/>
  <c r="BA62" i="2" s="1"/>
  <c r="AS62" i="2"/>
  <c r="BG62" i="2"/>
  <c r="BJ62" i="2"/>
  <c r="AW62" i="2"/>
  <c r="BM62" i="2"/>
  <c r="BF62" i="2"/>
  <c r="BI62" i="2"/>
  <c r="AU62" i="2"/>
  <c r="BE62" i="2"/>
  <c r="BC56" i="2"/>
  <c r="AS56" i="2"/>
  <c r="AU56" i="2"/>
  <c r="AT56" i="2"/>
  <c r="BF56" i="2"/>
  <c r="AW56" i="2"/>
  <c r="BG56" i="2"/>
  <c r="AV56" i="2"/>
  <c r="BH56" i="2"/>
  <c r="BE56" i="2"/>
  <c r="BM56" i="2"/>
  <c r="AY56" i="2"/>
  <c r="BA56" i="2" s="1"/>
  <c r="BJ56" i="2"/>
  <c r="BI56" i="2"/>
  <c r="AT73" i="2"/>
  <c r="BF73" i="2"/>
  <c r="AW73" i="2"/>
  <c r="AY73" i="2"/>
  <c r="BA73" i="2" s="1"/>
  <c r="BM73" i="2"/>
  <c r="BC73" i="2"/>
  <c r="AS73" i="2"/>
  <c r="AU73" i="2"/>
  <c r="AV73" i="2"/>
  <c r="BH73" i="2"/>
  <c r="BG73" i="2"/>
  <c r="BE73" i="2"/>
  <c r="BJ73" i="2"/>
  <c r="BI73" i="2"/>
  <c r="AS64" i="2"/>
  <c r="AV64" i="2"/>
  <c r="BH64" i="2"/>
  <c r="BC64" i="2"/>
  <c r="AT64" i="2"/>
  <c r="BG64" i="2"/>
  <c r="BJ64" i="2"/>
  <c r="BF64" i="2"/>
  <c r="BM64" i="2"/>
  <c r="AW64" i="2"/>
  <c r="AY64" i="2"/>
  <c r="BA64" i="2" s="1"/>
  <c r="BI64" i="2"/>
  <c r="BE64" i="2"/>
  <c r="AU64" i="2"/>
  <c r="AW74" i="2"/>
  <c r="AY74" i="2"/>
  <c r="BA74" i="2" s="1"/>
  <c r="BJ74" i="2"/>
  <c r="BM74" i="2"/>
  <c r="AT74" i="2"/>
  <c r="BE74" i="2"/>
  <c r="AS74" i="2"/>
  <c r="BI74" i="2"/>
  <c r="BG74" i="2"/>
  <c r="BC74" i="2"/>
  <c r="AU74" i="2"/>
  <c r="BF74" i="2"/>
  <c r="AV74" i="2"/>
  <c r="BH74" i="2"/>
  <c r="AV61" i="2"/>
  <c r="BC61" i="2"/>
  <c r="AW61" i="2"/>
  <c r="BM61" i="2"/>
  <c r="BF61" i="2"/>
  <c r="BH61" i="2"/>
  <c r="AS61" i="2"/>
  <c r="BG61" i="2"/>
  <c r="AT61" i="2"/>
  <c r="AU61" i="2"/>
  <c r="BJ61" i="2"/>
  <c r="BE61" i="2"/>
  <c r="AY61" i="2"/>
  <c r="BA61" i="2" s="1"/>
  <c r="BI61" i="2"/>
  <c r="BC71" i="2"/>
  <c r="AS71" i="2"/>
  <c r="BG71" i="2"/>
  <c r="AV71" i="2"/>
  <c r="BE71" i="2"/>
  <c r="AY71" i="2"/>
  <c r="BA71" i="2" s="1"/>
  <c r="AU71" i="2"/>
  <c r="AT71" i="2"/>
  <c r="BF71" i="2"/>
  <c r="AW71" i="2"/>
  <c r="BM71" i="2"/>
  <c r="BH71" i="2"/>
  <c r="BI71" i="2"/>
  <c r="BJ71" i="2"/>
  <c r="BG75" i="2"/>
  <c r="AY75" i="2"/>
  <c r="BA75" i="2" s="1"/>
  <c r="BJ75" i="2"/>
  <c r="BI75" i="2"/>
  <c r="BF75" i="2"/>
  <c r="BH75" i="2"/>
  <c r="BM75" i="2"/>
  <c r="BC75" i="2"/>
  <c r="AS75" i="2"/>
  <c r="AT75" i="2"/>
  <c r="AU75" i="2"/>
  <c r="AW75" i="2"/>
  <c r="AV75" i="2"/>
  <c r="BE75" i="2"/>
  <c r="BC57" i="2"/>
  <c r="AS57" i="2"/>
  <c r="AU57" i="2"/>
  <c r="AY57" i="2"/>
  <c r="BA57" i="2" s="1"/>
  <c r="BI57" i="2"/>
  <c r="AT57" i="2"/>
  <c r="BF57" i="2"/>
  <c r="AW57" i="2"/>
  <c r="BG57" i="2"/>
  <c r="AV57" i="2"/>
  <c r="BH57" i="2"/>
  <c r="BE57" i="2"/>
  <c r="BM57" i="2"/>
  <c r="BJ57" i="2"/>
  <c r="AU8" i="10"/>
  <c r="AR8" i="10"/>
  <c r="AT65" i="2"/>
  <c r="BC65" i="2"/>
  <c r="AV65" i="2"/>
  <c r="AS65" i="2"/>
  <c r="BG65" i="2"/>
  <c r="BF65" i="2"/>
  <c r="AW65" i="2"/>
  <c r="BM65" i="2"/>
  <c r="BH65" i="2"/>
  <c r="BJ65" i="2"/>
  <c r="BI65" i="2"/>
  <c r="AY65" i="2"/>
  <c r="BA65" i="2" s="1"/>
  <c r="AU65" i="2"/>
  <c r="BE65" i="2"/>
  <c r="AT72" i="2"/>
  <c r="BF72" i="2"/>
  <c r="AU72" i="2"/>
  <c r="BM72" i="2"/>
  <c r="AY72" i="2"/>
  <c r="BA72" i="2" s="1"/>
  <c r="BE72" i="2"/>
  <c r="BC72" i="2"/>
  <c r="BI72" i="2"/>
  <c r="AV72" i="2"/>
  <c r="BH72" i="2"/>
  <c r="AW72" i="2"/>
  <c r="BJ72" i="2"/>
  <c r="BG72" i="2"/>
  <c r="AS72" i="2"/>
  <c r="AS58" i="2"/>
  <c r="AV58" i="2"/>
  <c r="BC58" i="2"/>
  <c r="BH58" i="2"/>
  <c r="AT58" i="2"/>
  <c r="BM58" i="2"/>
  <c r="AW58" i="2"/>
  <c r="BJ58" i="2"/>
  <c r="BF58" i="2"/>
  <c r="BG58" i="2"/>
  <c r="AY58" i="2"/>
  <c r="BA58" i="2" s="1"/>
  <c r="AU58" i="2"/>
  <c r="BI58" i="2"/>
  <c r="BE58" i="2"/>
  <c r="AV69" i="2"/>
  <c r="BH69" i="2"/>
  <c r="AW69" i="2"/>
  <c r="BM69" i="2"/>
  <c r="BG69" i="2"/>
  <c r="BF69" i="2"/>
  <c r="BI69" i="2"/>
  <c r="AY69" i="2"/>
  <c r="BA69" i="2" s="1"/>
  <c r="BJ69" i="2"/>
  <c r="BE69" i="2"/>
  <c r="BC69" i="2"/>
  <c r="AS69" i="2"/>
  <c r="AT69" i="2"/>
  <c r="AU69" i="2"/>
  <c r="AV67" i="2"/>
  <c r="BH67" i="2"/>
  <c r="AW67" i="2"/>
  <c r="BM67" i="2"/>
  <c r="AT67" i="2"/>
  <c r="AU67" i="2"/>
  <c r="AY67" i="2"/>
  <c r="BA67" i="2" s="1"/>
  <c r="BJ67" i="2"/>
  <c r="BE67" i="2"/>
  <c r="BC67" i="2"/>
  <c r="AS67" i="2"/>
  <c r="BG67" i="2"/>
  <c r="BF67" i="2"/>
  <c r="BI67" i="2"/>
  <c r="AT60" i="2"/>
  <c r="BC60" i="2"/>
  <c r="BH60" i="2"/>
  <c r="AV60" i="2"/>
  <c r="AU60" i="2"/>
  <c r="BI60" i="2"/>
  <c r="BJ60" i="2"/>
  <c r="BE60" i="2"/>
  <c r="BF60" i="2"/>
  <c r="AY60" i="2"/>
  <c r="BA60" i="2" s="1"/>
  <c r="AW60" i="2"/>
  <c r="BG60" i="2"/>
  <c r="BM60" i="2"/>
  <c r="AS60" i="2"/>
  <c r="D62" i="8"/>
  <c r="E62" i="8" s="1"/>
  <c r="AN21" i="2"/>
  <c r="AN22" i="2"/>
  <c r="AN20" i="2"/>
  <c r="AN23" i="2"/>
  <c r="D82" i="2"/>
  <c r="M27" i="10" s="1"/>
  <c r="E82" i="2"/>
  <c r="E6" i="3"/>
  <c r="BN17" i="2" s="1"/>
  <c r="AV41" i="2"/>
  <c r="AU23" i="2"/>
  <c r="AU42" i="2"/>
  <c r="BF23" i="2"/>
  <c r="BI42" i="2"/>
  <c r="BH43" i="2"/>
  <c r="AU43" i="2"/>
  <c r="BE23" i="2"/>
  <c r="BC19" i="2"/>
  <c r="AS42" i="2"/>
  <c r="BC43" i="2"/>
  <c r="AW43" i="2"/>
  <c r="BH23" i="2"/>
  <c r="BC25" i="2"/>
  <c r="BG30" i="2"/>
  <c r="AW30" i="2"/>
  <c r="AY25" i="2"/>
  <c r="BA25" i="2" s="1"/>
  <c r="BH30" i="2"/>
  <c r="BE25" i="2"/>
  <c r="AW25" i="2"/>
  <c r="BC22" i="2"/>
  <c r="BI25" i="2"/>
  <c r="BE22" i="2"/>
  <c r="BF30" i="2"/>
  <c r="BF25" i="2"/>
  <c r="AV25" i="2"/>
  <c r="AU25" i="2"/>
  <c r="BG25" i="2"/>
  <c r="BH25" i="2"/>
  <c r="BE28" i="2"/>
  <c r="BG42" i="2"/>
  <c r="BF28" i="2"/>
  <c r="AV21" i="2"/>
  <c r="BE43" i="2"/>
  <c r="AY42" i="2"/>
  <c r="BA42" i="2" s="1"/>
  <c r="BI28" i="2"/>
  <c r="AV23" i="2"/>
  <c r="BF43" i="2"/>
  <c r="AV43" i="2"/>
  <c r="AU24" i="2"/>
  <c r="BF15" i="2"/>
  <c r="AS20" i="2"/>
  <c r="BE20" i="2"/>
  <c r="AO31" i="2"/>
  <c r="AT28" i="2"/>
  <c r="BH20" i="2"/>
  <c r="BF27" i="2"/>
  <c r="AS43" i="2"/>
  <c r="AS18" i="2"/>
  <c r="AV44" i="2"/>
  <c r="AY28" i="2"/>
  <c r="BA28" i="2" s="1"/>
  <c r="AW23" i="2"/>
  <c r="BG43" i="2"/>
  <c r="AT43" i="2"/>
  <c r="BC15" i="2"/>
  <c r="AS15" i="2"/>
  <c r="AW44" i="2"/>
  <c r="BC20" i="2"/>
  <c r="AW20" i="2"/>
  <c r="AW27" i="2"/>
  <c r="AT15" i="2"/>
  <c r="AU15" i="2"/>
  <c r="AH31" i="2"/>
  <c r="AU28" i="2"/>
  <c r="BH28" i="2"/>
  <c r="AW28" i="2"/>
  <c r="BG20" i="2"/>
  <c r="AU20" i="2"/>
  <c r="BG23" i="2"/>
  <c r="AS23" i="2"/>
  <c r="BE27" i="2"/>
  <c r="BE24" i="2"/>
  <c r="AV27" i="2"/>
  <c r="AT20" i="2"/>
  <c r="Q16" i="1"/>
  <c r="BG28" i="2"/>
  <c r="BC28" i="2"/>
  <c r="AY20" i="2"/>
  <c r="BA20" i="2" s="1"/>
  <c r="AT23" i="2"/>
  <c r="BF24" i="2"/>
  <c r="BI24" i="2"/>
  <c r="AO76" i="2"/>
  <c r="BJ22" i="2"/>
  <c r="BM22" i="2"/>
  <c r="BT22" i="2" s="1"/>
  <c r="BV22" i="2" s="1"/>
  <c r="BJ21" i="2"/>
  <c r="BM21" i="2"/>
  <c r="CB21" i="2" s="1"/>
  <c r="BC21" i="2"/>
  <c r="AW21" i="2"/>
  <c r="BH21" i="2"/>
  <c r="AU21" i="2"/>
  <c r="AT21" i="2"/>
  <c r="BF21" i="2"/>
  <c r="BJ30" i="2"/>
  <c r="BM30" i="2"/>
  <c r="CB30" i="2" s="1"/>
  <c r="BI30" i="2"/>
  <c r="BM47" i="2"/>
  <c r="BJ47" i="2"/>
  <c r="AU47" i="2"/>
  <c r="BF47" i="2"/>
  <c r="AT47" i="2"/>
  <c r="AY47" i="2"/>
  <c r="BA47" i="2" s="1"/>
  <c r="AS47" i="2"/>
  <c r="AW47" i="2"/>
  <c r="BH47" i="2"/>
  <c r="BI47" i="2"/>
  <c r="AV47" i="2"/>
  <c r="BG47" i="2"/>
  <c r="BC47" i="2"/>
  <c r="BE47" i="2"/>
  <c r="BM52" i="2"/>
  <c r="BJ52" i="2"/>
  <c r="AT52" i="2"/>
  <c r="AY52" i="2"/>
  <c r="BA52" i="2" s="1"/>
  <c r="AS52" i="2"/>
  <c r="AW52" i="2"/>
  <c r="BH52" i="2"/>
  <c r="BI52" i="2"/>
  <c r="AV52" i="2"/>
  <c r="BG52" i="2"/>
  <c r="AU52" i="2"/>
  <c r="BF52" i="2"/>
  <c r="BC52" i="2"/>
  <c r="BE52" i="2"/>
  <c r="BJ15" i="2"/>
  <c r="BM15" i="2"/>
  <c r="BT15" i="2" s="1"/>
  <c r="BM44" i="2"/>
  <c r="BJ44" i="2"/>
  <c r="BG44" i="2"/>
  <c r="BI44" i="2"/>
  <c r="AT44" i="2"/>
  <c r="AU44" i="2"/>
  <c r="BF44" i="2"/>
  <c r="BC44" i="2"/>
  <c r="BJ26" i="2"/>
  <c r="BM26" i="2"/>
  <c r="AS26" i="2"/>
  <c r="AW26" i="2"/>
  <c r="BF26" i="2"/>
  <c r="BI26" i="2"/>
  <c r="AV26" i="2"/>
  <c r="BE26" i="2"/>
  <c r="BC26" i="2"/>
  <c r="BH26" i="2"/>
  <c r="AU26" i="2"/>
  <c r="AT26" i="2"/>
  <c r="AY26" i="2"/>
  <c r="BA26" i="2" s="1"/>
  <c r="BG26" i="2"/>
  <c r="BJ27" i="2"/>
  <c r="BM27" i="2"/>
  <c r="BP27" i="2" s="1"/>
  <c r="BI27" i="2"/>
  <c r="BH27" i="2"/>
  <c r="AS27" i="2"/>
  <c r="BG27" i="2"/>
  <c r="BJ20" i="2"/>
  <c r="BM20" i="2"/>
  <c r="AV20" i="2"/>
  <c r="BJ18" i="2"/>
  <c r="BM18" i="2"/>
  <c r="AT18" i="2"/>
  <c r="AY18" i="2"/>
  <c r="BA18" i="2" s="1"/>
  <c r="BG18" i="2"/>
  <c r="BC18" i="2"/>
  <c r="BH18" i="2"/>
  <c r="AW18" i="2"/>
  <c r="BF18" i="2"/>
  <c r="BE18" i="2"/>
  <c r="AV18" i="2"/>
  <c r="AU18" i="2"/>
  <c r="BJ16" i="2"/>
  <c r="BM16" i="2"/>
  <c r="BJ28" i="2"/>
  <c r="BM28" i="2"/>
  <c r="BR28" i="2" s="1"/>
  <c r="AV28" i="2"/>
  <c r="BJ23" i="2"/>
  <c r="BM23" i="2"/>
  <c r="BC23" i="2"/>
  <c r="BM49" i="2"/>
  <c r="BJ49" i="2"/>
  <c r="AS49" i="2"/>
  <c r="AW49" i="2"/>
  <c r="BH49" i="2"/>
  <c r="BI49" i="2"/>
  <c r="AV49" i="2"/>
  <c r="BG49" i="2"/>
  <c r="AU49" i="2"/>
  <c r="BF49" i="2"/>
  <c r="AT49" i="2"/>
  <c r="AY49" i="2"/>
  <c r="BA49" i="2" s="1"/>
  <c r="BC49" i="2"/>
  <c r="BE49" i="2"/>
  <c r="AV22" i="2"/>
  <c r="BG21" i="2"/>
  <c r="AW22" i="2"/>
  <c r="AT30" i="2"/>
  <c r="AS22" i="2"/>
  <c r="AY15" i="2"/>
  <c r="BA15" i="2" s="1"/>
  <c r="AR31" i="2"/>
  <c r="BG15" i="2"/>
  <c r="AC20" i="1"/>
  <c r="AU30" i="2"/>
  <c r="AS44" i="2"/>
  <c r="AY21" i="2"/>
  <c r="BA21" i="2" s="1"/>
  <c r="AS21" i="2"/>
  <c r="BI19" i="2"/>
  <c r="AW24" i="2"/>
  <c r="BG19" i="2"/>
  <c r="AU27" i="2"/>
  <c r="BG24" i="2"/>
  <c r="BC27" i="2"/>
  <c r="E151" i="2"/>
  <c r="BJ19" i="2"/>
  <c r="BM19" i="2"/>
  <c r="CA19" i="2" s="1"/>
  <c r="BF19" i="2"/>
  <c r="AV19" i="2"/>
  <c r="AT19" i="2"/>
  <c r="BJ29" i="2"/>
  <c r="BM29" i="2"/>
  <c r="AV29" i="2"/>
  <c r="BE29" i="2"/>
  <c r="AU29" i="2"/>
  <c r="BC29" i="2"/>
  <c r="BH29" i="2"/>
  <c r="AT29" i="2"/>
  <c r="BG29" i="2"/>
  <c r="AY29" i="2"/>
  <c r="BA29" i="2" s="1"/>
  <c r="AS29" i="2"/>
  <c r="BI29" i="2"/>
  <c r="AW29" i="2"/>
  <c r="BF29" i="2"/>
  <c r="BM51" i="2"/>
  <c r="BJ51" i="2"/>
  <c r="AU51" i="2"/>
  <c r="BF51" i="2"/>
  <c r="AT51" i="2"/>
  <c r="AY51" i="2"/>
  <c r="BA51" i="2" s="1"/>
  <c r="AS51" i="2"/>
  <c r="AW51" i="2"/>
  <c r="BH51" i="2"/>
  <c r="BI51" i="2"/>
  <c r="AV51" i="2"/>
  <c r="BG51" i="2"/>
  <c r="BC51" i="2"/>
  <c r="BE51" i="2"/>
  <c r="BM50" i="2"/>
  <c r="BJ50" i="2"/>
  <c r="BI50" i="2"/>
  <c r="AV50" i="2"/>
  <c r="BG50" i="2"/>
  <c r="AU50" i="2"/>
  <c r="BF50" i="2"/>
  <c r="AT50" i="2"/>
  <c r="AY50" i="2"/>
  <c r="BA50" i="2" s="1"/>
  <c r="AS50" i="2"/>
  <c r="AW50" i="2"/>
  <c r="BH50" i="2"/>
  <c r="BE50" i="2"/>
  <c r="BC50" i="2"/>
  <c r="BM46" i="2"/>
  <c r="BJ46" i="2"/>
  <c r="BI46" i="2"/>
  <c r="AV46" i="2"/>
  <c r="BG46" i="2"/>
  <c r="AU46" i="2"/>
  <c r="BF46" i="2"/>
  <c r="AT46" i="2"/>
  <c r="AY46" i="2"/>
  <c r="BA46" i="2" s="1"/>
  <c r="AS46" i="2"/>
  <c r="AW46" i="2"/>
  <c r="BH46" i="2"/>
  <c r="BE46" i="2"/>
  <c r="BC46" i="2"/>
  <c r="BM45" i="2"/>
  <c r="BJ45" i="2"/>
  <c r="AS45" i="2"/>
  <c r="AW45" i="2"/>
  <c r="BH45" i="2"/>
  <c r="BI45" i="2"/>
  <c r="AV45" i="2"/>
  <c r="BG45" i="2"/>
  <c r="AU45" i="2"/>
  <c r="BF45" i="2"/>
  <c r="AT45" i="2"/>
  <c r="AY45" i="2"/>
  <c r="BA45" i="2" s="1"/>
  <c r="BC45" i="2"/>
  <c r="BE45" i="2"/>
  <c r="M96" i="2"/>
  <c r="I114" i="2"/>
  <c r="C152" i="2" s="1"/>
  <c r="BJ24" i="2"/>
  <c r="BM24" i="2"/>
  <c r="BO24" i="2" s="1"/>
  <c r="AY24" i="2"/>
  <c r="BA24" i="2" s="1"/>
  <c r="AS24" i="2"/>
  <c r="AT24" i="2"/>
  <c r="BC24" i="2"/>
  <c r="CH17" i="2"/>
  <c r="CZ17" i="2" s="1"/>
  <c r="CE17" i="2"/>
  <c r="BM40" i="2"/>
  <c r="CD40" i="2" s="1"/>
  <c r="BJ40" i="2"/>
  <c r="BM43" i="2"/>
  <c r="BJ43" i="2"/>
  <c r="BI43" i="2"/>
  <c r="BM42" i="2"/>
  <c r="BT42" i="2" s="1"/>
  <c r="BV42" i="2" s="1"/>
  <c r="BJ42" i="2"/>
  <c r="BM48" i="2"/>
  <c r="BJ48" i="2"/>
  <c r="AT48" i="2"/>
  <c r="AY48" i="2"/>
  <c r="BA48" i="2" s="1"/>
  <c r="AS48" i="2"/>
  <c r="AW48" i="2"/>
  <c r="BH48" i="2"/>
  <c r="BI48" i="2"/>
  <c r="AV48" i="2"/>
  <c r="BG48" i="2"/>
  <c r="AU48" i="2"/>
  <c r="BF48" i="2"/>
  <c r="BC48" i="2"/>
  <c r="BE48" i="2"/>
  <c r="BM41" i="2"/>
  <c r="BX41" i="2" s="1"/>
  <c r="BJ41" i="2"/>
  <c r="M122" i="2"/>
  <c r="I140" i="2"/>
  <c r="D152" i="2" s="1"/>
  <c r="BM54" i="2"/>
  <c r="BJ54" i="2"/>
  <c r="BI54" i="2"/>
  <c r="AV54" i="2"/>
  <c r="BG54" i="2"/>
  <c r="AU54" i="2"/>
  <c r="BF54" i="2"/>
  <c r="AT54" i="2"/>
  <c r="AY54" i="2"/>
  <c r="BA54" i="2" s="1"/>
  <c r="AS54" i="2"/>
  <c r="AW54" i="2"/>
  <c r="BH54" i="2"/>
  <c r="BE54" i="2"/>
  <c r="BC54" i="2"/>
  <c r="BM53" i="2"/>
  <c r="BJ53" i="2"/>
  <c r="AS53" i="2"/>
  <c r="AW53" i="2"/>
  <c r="BH53" i="2"/>
  <c r="BI53" i="2"/>
  <c r="AV53" i="2"/>
  <c r="BG53" i="2"/>
  <c r="AU53" i="2"/>
  <c r="BF53" i="2"/>
  <c r="AT53" i="2"/>
  <c r="AY53" i="2"/>
  <c r="BA53" i="2" s="1"/>
  <c r="BC53" i="2"/>
  <c r="BE53" i="2"/>
  <c r="BJ25" i="2"/>
  <c r="BM25" i="2"/>
  <c r="BO25" i="2" s="1"/>
  <c r="AT25" i="2"/>
  <c r="BC30" i="2"/>
  <c r="AU22" i="2"/>
  <c r="AS30" i="2"/>
  <c r="BG22" i="2"/>
  <c r="BE19" i="2"/>
  <c r="AV15" i="2"/>
  <c r="BH15" i="2"/>
  <c r="BE15" i="2"/>
  <c r="BI15" i="2"/>
  <c r="BH22" i="2"/>
  <c r="BH44" i="2"/>
  <c r="BE30" i="2"/>
  <c r="AS19" i="2"/>
  <c r="AY44" i="2"/>
  <c r="BA44" i="2" s="1"/>
  <c r="BE21" i="2"/>
  <c r="AY22" i="2"/>
  <c r="BA22" i="2" s="1"/>
  <c r="BF22" i="2"/>
  <c r="AY30" i="2"/>
  <c r="BA30" i="2" s="1"/>
  <c r="AY19" i="2"/>
  <c r="BA19" i="2" s="1"/>
  <c r="AV24" i="2"/>
  <c r="AT27" i="2"/>
  <c r="AW19" i="2"/>
  <c r="AB31" i="2"/>
  <c r="AA31" i="2"/>
  <c r="AK76" i="2"/>
  <c r="E27" i="10"/>
  <c r="D68" i="8" s="1"/>
  <c r="E68" i="8" s="1"/>
  <c r="I27" i="10"/>
  <c r="L27" i="10"/>
  <c r="J27" i="10"/>
  <c r="D27" i="10"/>
  <c r="AL31" i="2"/>
  <c r="AK31" i="2"/>
  <c r="BF41" i="2"/>
  <c r="Y76" i="2"/>
  <c r="BG40" i="2"/>
  <c r="Q26" i="1"/>
  <c r="Y31" i="2"/>
  <c r="BG41" i="2"/>
  <c r="BC41" i="2"/>
  <c r="N15" i="1"/>
  <c r="B26" i="1"/>
  <c r="BE41" i="2"/>
  <c r="AS41" i="2"/>
  <c r="AW41" i="2"/>
  <c r="BH42" i="2"/>
  <c r="AV42" i="2"/>
  <c r="BE42" i="2"/>
  <c r="AL76" i="2"/>
  <c r="AC21" i="10"/>
  <c r="E55" i="14" s="1"/>
  <c r="E67" i="14" s="1"/>
  <c r="AF20" i="1"/>
  <c r="AU20" i="1" s="1"/>
  <c r="BG5" i="10"/>
  <c r="G40" i="14" s="1"/>
  <c r="B21" i="1"/>
  <c r="N21" i="1" s="1"/>
  <c r="AT41" i="2"/>
  <c r="AY40" i="2"/>
  <c r="N25" i="1"/>
  <c r="X76" i="2"/>
  <c r="AY41" i="2"/>
  <c r="BA41" i="2" s="1"/>
  <c r="BH41" i="2"/>
  <c r="AU41" i="2"/>
  <c r="BF42" i="2"/>
  <c r="AT42" i="2"/>
  <c r="AW42" i="2"/>
  <c r="AB76" i="2"/>
  <c r="AK4" i="1"/>
  <c r="AZ4" i="1" s="1"/>
  <c r="BO4" i="1" s="1"/>
  <c r="BG21" i="10"/>
  <c r="G55" i="14" s="1"/>
  <c r="G67" i="14" s="1"/>
  <c r="BV21" i="10"/>
  <c r="H55" i="14" s="1"/>
  <c r="H67" i="14" s="1"/>
  <c r="D83" i="2"/>
  <c r="AH76" i="2"/>
  <c r="AR21" i="10"/>
  <c r="F55" i="14" s="1"/>
  <c r="F67" i="14" s="1"/>
  <c r="N21" i="10"/>
  <c r="D55" i="14" s="1"/>
  <c r="D67" i="14" s="1"/>
  <c r="AF76" i="2"/>
  <c r="AV40" i="2"/>
  <c r="Z31" i="2"/>
  <c r="AM31" i="2"/>
  <c r="N20" i="1"/>
  <c r="AJ76" i="2"/>
  <c r="AM76" i="2"/>
  <c r="AA76" i="2"/>
  <c r="Z76" i="2"/>
  <c r="AD76" i="2"/>
  <c r="AT40" i="2"/>
  <c r="AJ31" i="2"/>
  <c r="BI40" i="2"/>
  <c r="AR76" i="2"/>
  <c r="E83" i="8"/>
  <c r="X31" i="2"/>
  <c r="AV16" i="2"/>
  <c r="BC16" i="2"/>
  <c r="BH16" i="2"/>
  <c r="AS16" i="2"/>
  <c r="AU16" i="2"/>
  <c r="AW16" i="2"/>
  <c r="BE16" i="2"/>
  <c r="BG16" i="2"/>
  <c r="AT16" i="2"/>
  <c r="AY16" i="2"/>
  <c r="BA16" i="2" s="1"/>
  <c r="BF16" i="2"/>
  <c r="AR25" i="10"/>
  <c r="F59" i="14" s="1"/>
  <c r="AU25" i="10"/>
  <c r="AR23" i="10"/>
  <c r="F57" i="14" s="1"/>
  <c r="AU23" i="10"/>
  <c r="AR20" i="10"/>
  <c r="F54" i="14" s="1"/>
  <c r="AU20" i="10"/>
  <c r="AR18" i="10"/>
  <c r="F52" i="14" s="1"/>
  <c r="AU18" i="10"/>
  <c r="AR17" i="10"/>
  <c r="F51" i="14" s="1"/>
  <c r="AU17" i="10"/>
  <c r="AR22" i="10"/>
  <c r="F56" i="14" s="1"/>
  <c r="AU22" i="10"/>
  <c r="AR19" i="10"/>
  <c r="F53" i="14" s="1"/>
  <c r="AU19" i="10"/>
  <c r="AR4" i="10"/>
  <c r="F39" i="14" s="1"/>
  <c r="AU4" i="10"/>
  <c r="AR24" i="10"/>
  <c r="F58" i="14" s="1"/>
  <c r="AU24" i="10"/>
  <c r="AR16" i="10"/>
  <c r="F50" i="14" s="1"/>
  <c r="AU16" i="10"/>
  <c r="AU14" i="10"/>
  <c r="AR14" i="10"/>
  <c r="F48" i="14" s="1"/>
  <c r="AU13" i="10"/>
  <c r="AR13" i="10"/>
  <c r="F47" i="14" s="1"/>
  <c r="AU12" i="10"/>
  <c r="AR12" i="10"/>
  <c r="F46" i="14" s="1"/>
  <c r="AU11" i="10"/>
  <c r="AR11" i="10"/>
  <c r="F45" i="14" s="1"/>
  <c r="AR10" i="10"/>
  <c r="F44" i="14" s="1"/>
  <c r="AU10" i="10"/>
  <c r="AR9" i="10"/>
  <c r="F43" i="14" s="1"/>
  <c r="AU9" i="10"/>
  <c r="AR7" i="10"/>
  <c r="F42" i="14" s="1"/>
  <c r="AU7" i="10"/>
  <c r="AR6" i="10"/>
  <c r="F41" i="14" s="1"/>
  <c r="AU6" i="10"/>
  <c r="K26" i="1"/>
  <c r="Z25" i="1"/>
  <c r="F26" i="1"/>
  <c r="U25" i="1"/>
  <c r="I26" i="1"/>
  <c r="X25" i="1"/>
  <c r="D26" i="1"/>
  <c r="S25" i="1"/>
  <c r="L26" i="1"/>
  <c r="AA25" i="1"/>
  <c r="G26" i="1"/>
  <c r="V25" i="1"/>
  <c r="J26" i="1"/>
  <c r="Y25" i="1"/>
  <c r="E26" i="1"/>
  <c r="T25" i="1"/>
  <c r="M26" i="1"/>
  <c r="AB25" i="1"/>
  <c r="H26" i="1"/>
  <c r="W25" i="1"/>
  <c r="C26" i="1"/>
  <c r="R25" i="1"/>
  <c r="J16" i="1"/>
  <c r="Y15" i="1"/>
  <c r="M16" i="1"/>
  <c r="AB15" i="1"/>
  <c r="E16" i="1"/>
  <c r="T15" i="1"/>
  <c r="L16" i="1"/>
  <c r="AA15" i="1"/>
  <c r="D16" i="1"/>
  <c r="S15" i="1"/>
  <c r="G16" i="1"/>
  <c r="V15" i="1"/>
  <c r="F16" i="1"/>
  <c r="U15" i="1"/>
  <c r="I16" i="1"/>
  <c r="X15" i="1"/>
  <c r="H16" i="1"/>
  <c r="W15" i="1"/>
  <c r="K16" i="1"/>
  <c r="Z15" i="1"/>
  <c r="C16" i="1"/>
  <c r="R15" i="1"/>
  <c r="J11" i="1"/>
  <c r="Y10" i="1"/>
  <c r="G11" i="1"/>
  <c r="V10" i="1"/>
  <c r="L11" i="1"/>
  <c r="AA10" i="1"/>
  <c r="D11" i="1"/>
  <c r="S10" i="1"/>
  <c r="I11" i="1"/>
  <c r="X10" i="1"/>
  <c r="B11" i="1"/>
  <c r="N10" i="1"/>
  <c r="Q10" i="1"/>
  <c r="F11" i="1"/>
  <c r="U10" i="1"/>
  <c r="K11" i="1"/>
  <c r="Z10" i="1"/>
  <c r="C11" i="1"/>
  <c r="R10" i="1"/>
  <c r="H11" i="1"/>
  <c r="W10" i="1"/>
  <c r="M11" i="1"/>
  <c r="AB10" i="1"/>
  <c r="E11" i="1"/>
  <c r="T10" i="1"/>
  <c r="E28" i="14"/>
  <c r="E25" i="14"/>
  <c r="E19" i="14"/>
  <c r="E26" i="14"/>
  <c r="E27" i="14"/>
  <c r="AC27" i="11"/>
  <c r="E20" i="14"/>
  <c r="E24" i="14"/>
  <c r="E21" i="14"/>
  <c r="E22" i="14"/>
  <c r="E23" i="14"/>
  <c r="AS40" i="2"/>
  <c r="AU40" i="2"/>
  <c r="BC40" i="2"/>
  <c r="BH40" i="2"/>
  <c r="AW40" i="2"/>
  <c r="BF40" i="2"/>
  <c r="BP17" i="2"/>
  <c r="BR17" i="2"/>
  <c r="BZ17" i="2"/>
  <c r="CB17" i="2"/>
  <c r="BO17" i="2"/>
  <c r="BQ17" i="2"/>
  <c r="BT17" i="2"/>
  <c r="BV17" i="2" s="1"/>
  <c r="BX17" i="2"/>
  <c r="CA17" i="2"/>
  <c r="CC17" i="2"/>
  <c r="BV5" i="10"/>
  <c r="AN40" i="2"/>
  <c r="AN41" i="2"/>
  <c r="AN42" i="2"/>
  <c r="AN44" i="2"/>
  <c r="AN43" i="2"/>
  <c r="AN15" i="2"/>
  <c r="AN16" i="2"/>
  <c r="AY22" i="11"/>
  <c r="AJ27" i="11"/>
  <c r="AU26" i="11"/>
  <c r="AR26" i="11"/>
  <c r="AU22" i="11"/>
  <c r="AF27" i="11"/>
  <c r="AR22" i="11"/>
  <c r="BB22" i="11"/>
  <c r="AM27" i="11"/>
  <c r="AU23" i="11"/>
  <c r="AR23" i="11"/>
  <c r="BB4" i="11"/>
  <c r="AU5" i="11"/>
  <c r="AR5" i="11"/>
  <c r="F20" i="14" s="1"/>
  <c r="AU14" i="11"/>
  <c r="AR14" i="11"/>
  <c r="BC4" i="11"/>
  <c r="AV5" i="11"/>
  <c r="AZ5" i="11"/>
  <c r="BD5" i="11"/>
  <c r="AW6" i="11"/>
  <c r="BA6" i="11"/>
  <c r="BE6" i="11"/>
  <c r="AX7" i="11"/>
  <c r="BB7" i="11"/>
  <c r="BF7" i="11"/>
  <c r="AY9" i="11"/>
  <c r="BC9" i="11"/>
  <c r="AV10" i="11"/>
  <c r="AZ10" i="11"/>
  <c r="BD10" i="11"/>
  <c r="AW11" i="11"/>
  <c r="BA11" i="11"/>
  <c r="BE11" i="11"/>
  <c r="AX12" i="11"/>
  <c r="BB12" i="11"/>
  <c r="BF12" i="11"/>
  <c r="AY13" i="11"/>
  <c r="BC13" i="11"/>
  <c r="AV14" i="11"/>
  <c r="AZ14" i="11"/>
  <c r="BD14" i="11"/>
  <c r="AU11" i="11"/>
  <c r="AR11" i="11"/>
  <c r="F25" i="14" s="1"/>
  <c r="AU4" i="11"/>
  <c r="AR4" i="11"/>
  <c r="F19" i="14" s="1"/>
  <c r="BA22" i="11"/>
  <c r="AL27" i="11"/>
  <c r="AU24" i="11"/>
  <c r="AR24" i="11"/>
  <c r="AZ22" i="11"/>
  <c r="AK27" i="11"/>
  <c r="AU25" i="11"/>
  <c r="AR25" i="11"/>
  <c r="AZ4" i="11"/>
  <c r="AU7" i="11"/>
  <c r="AR7" i="11"/>
  <c r="F22" i="14" s="1"/>
  <c r="AW4" i="11"/>
  <c r="BE4" i="11"/>
  <c r="AX5" i="11"/>
  <c r="BB5" i="11"/>
  <c r="BF5" i="11"/>
  <c r="AY6" i="11"/>
  <c r="BC6" i="11"/>
  <c r="AV7" i="11"/>
  <c r="AZ7" i="11"/>
  <c r="BD7" i="11"/>
  <c r="AW9" i="11"/>
  <c r="BA9" i="11"/>
  <c r="BE9" i="11"/>
  <c r="AX10" i="11"/>
  <c r="BB10" i="11"/>
  <c r="BF10" i="11"/>
  <c r="AY11" i="11"/>
  <c r="BC11" i="11"/>
  <c r="AV12" i="11"/>
  <c r="AZ12" i="11"/>
  <c r="BD12" i="11"/>
  <c r="AW13" i="11"/>
  <c r="BA13" i="11"/>
  <c r="BE13" i="11"/>
  <c r="AX14" i="11"/>
  <c r="BB14" i="11"/>
  <c r="BF14" i="11"/>
  <c r="AU13" i="11"/>
  <c r="AR13" i="11"/>
  <c r="BC22" i="11"/>
  <c r="AN27" i="11"/>
  <c r="AV23" i="11"/>
  <c r="AZ23" i="11"/>
  <c r="BD23" i="11"/>
  <c r="AW24" i="11"/>
  <c r="BA24" i="11"/>
  <c r="BE24" i="11"/>
  <c r="AX25" i="11"/>
  <c r="BB25" i="11"/>
  <c r="BF25" i="11"/>
  <c r="AY26" i="11"/>
  <c r="BC26" i="11"/>
  <c r="AX22" i="11"/>
  <c r="AI27" i="11"/>
  <c r="BF22" i="11"/>
  <c r="AQ27" i="11"/>
  <c r="AY23" i="11"/>
  <c r="BC23" i="11"/>
  <c r="AV24" i="11"/>
  <c r="AZ24" i="11"/>
  <c r="BD24" i="11"/>
  <c r="AW25" i="11"/>
  <c r="BA25" i="11"/>
  <c r="BE25" i="11"/>
  <c r="AX26" i="11"/>
  <c r="BB26" i="11"/>
  <c r="BF26" i="11"/>
  <c r="AX4" i="11"/>
  <c r="BF4" i="11"/>
  <c r="AY5" i="11"/>
  <c r="BC5" i="11"/>
  <c r="AV6" i="11"/>
  <c r="AZ6" i="11"/>
  <c r="BD6" i="11"/>
  <c r="AW7" i="11"/>
  <c r="BA7" i="11"/>
  <c r="BE7" i="11"/>
  <c r="AX9" i="11"/>
  <c r="BB9" i="11"/>
  <c r="BF9" i="11"/>
  <c r="AY10" i="11"/>
  <c r="BC10" i="11"/>
  <c r="AV11" i="11"/>
  <c r="AZ11" i="11"/>
  <c r="BD11" i="11"/>
  <c r="AW12" i="11"/>
  <c r="BA12" i="11"/>
  <c r="BE12" i="11"/>
  <c r="AX13" i="11"/>
  <c r="BB13" i="11"/>
  <c r="BF13" i="11"/>
  <c r="AY14" i="11"/>
  <c r="BC14" i="11"/>
  <c r="AU10" i="11"/>
  <c r="AR10" i="11"/>
  <c r="F24" i="14" s="1"/>
  <c r="AY4" i="11"/>
  <c r="AU6" i="11"/>
  <c r="AR6" i="11"/>
  <c r="F21" i="14" s="1"/>
  <c r="AW22" i="11"/>
  <c r="AH27" i="11"/>
  <c r="BE22" i="11"/>
  <c r="AP27" i="11"/>
  <c r="AX23" i="11"/>
  <c r="BB23" i="11"/>
  <c r="BF23" i="11"/>
  <c r="AY24" i="11"/>
  <c r="BC24" i="11"/>
  <c r="AV25" i="11"/>
  <c r="AZ25" i="11"/>
  <c r="BD25" i="11"/>
  <c r="AW26" i="11"/>
  <c r="BA26" i="11"/>
  <c r="BE26" i="11"/>
  <c r="AV22" i="11"/>
  <c r="AG27" i="11"/>
  <c r="BD22" i="11"/>
  <c r="AO27" i="11"/>
  <c r="AW23" i="11"/>
  <c r="BA23" i="11"/>
  <c r="BE23" i="11"/>
  <c r="AX24" i="11"/>
  <c r="BB24" i="11"/>
  <c r="BF24" i="11"/>
  <c r="AY25" i="11"/>
  <c r="BC25" i="11"/>
  <c r="AV26" i="11"/>
  <c r="AZ26" i="11"/>
  <c r="BD26" i="11"/>
  <c r="AV4" i="11"/>
  <c r="BD4" i="11"/>
  <c r="AW5" i="11"/>
  <c r="BA5" i="11"/>
  <c r="BE5" i="11"/>
  <c r="AX6" i="11"/>
  <c r="BB6" i="11"/>
  <c r="BF6" i="11"/>
  <c r="AY7" i="11"/>
  <c r="BC7" i="11"/>
  <c r="AV9" i="11"/>
  <c r="AZ9" i="11"/>
  <c r="BD9" i="11"/>
  <c r="AW10" i="11"/>
  <c r="BA10" i="11"/>
  <c r="BE10" i="11"/>
  <c r="AX11" i="11"/>
  <c r="BB11" i="11"/>
  <c r="BF11" i="11"/>
  <c r="AY12" i="11"/>
  <c r="BC12" i="11"/>
  <c r="AV13" i="11"/>
  <c r="AZ13" i="11"/>
  <c r="BD13" i="11"/>
  <c r="AW14" i="11"/>
  <c r="BA14" i="11"/>
  <c r="BE14" i="11"/>
  <c r="AU12" i="11"/>
  <c r="AR12" i="11"/>
  <c r="BA4" i="11"/>
  <c r="AU9" i="11"/>
  <c r="AR9" i="11"/>
  <c r="F23" i="14" s="1"/>
  <c r="AU25" i="1"/>
  <c r="AF26" i="1"/>
  <c r="AD31" i="2"/>
  <c r="AF15" i="2"/>
  <c r="AF31" i="2" s="1"/>
  <c r="H4" i="2"/>
  <c r="G4" i="2"/>
  <c r="BI20" i="2" s="1"/>
  <c r="AU15" i="1"/>
  <c r="AF16" i="1"/>
  <c r="H3" i="2"/>
  <c r="G3" i="2"/>
  <c r="BX65" i="2" l="1"/>
  <c r="BR65" i="2"/>
  <c r="BP65" i="2"/>
  <c r="BN65" i="2"/>
  <c r="BO65" i="2"/>
  <c r="CA65" i="2"/>
  <c r="BZ65" i="2"/>
  <c r="CB65" i="2"/>
  <c r="BQ65" i="2"/>
  <c r="CC65" i="2"/>
  <c r="CD65" i="2"/>
  <c r="CE65" i="2"/>
  <c r="BT65" i="2"/>
  <c r="BV65" i="2" s="1"/>
  <c r="CH65" i="2"/>
  <c r="CA74" i="2"/>
  <c r="BZ74" i="2"/>
  <c r="BQ74" i="2"/>
  <c r="BN74" i="2"/>
  <c r="CB74" i="2"/>
  <c r="BX74" i="2"/>
  <c r="BO74" i="2"/>
  <c r="BP74" i="2"/>
  <c r="CD74" i="2"/>
  <c r="CC74" i="2"/>
  <c r="BT74" i="2"/>
  <c r="BV74" i="2" s="1"/>
  <c r="BR74" i="2"/>
  <c r="CH74" i="2"/>
  <c r="CE74" i="2"/>
  <c r="BN70" i="2"/>
  <c r="BP70" i="2"/>
  <c r="CD70" i="2"/>
  <c r="BT70" i="2"/>
  <c r="BV70" i="2" s="1"/>
  <c r="CE70" i="2"/>
  <c r="BR70" i="2"/>
  <c r="CH70" i="2"/>
  <c r="BX70" i="2"/>
  <c r="BZ70" i="2"/>
  <c r="BO70" i="2"/>
  <c r="CA70" i="2"/>
  <c r="CB70" i="2"/>
  <c r="BQ70" i="2"/>
  <c r="CC70" i="2"/>
  <c r="BN23" i="2"/>
  <c r="BN71" i="2"/>
  <c r="CB71" i="2"/>
  <c r="BQ71" i="2"/>
  <c r="CA71" i="2"/>
  <c r="BP71" i="2"/>
  <c r="CD71" i="2"/>
  <c r="BX71" i="2"/>
  <c r="CE71" i="2"/>
  <c r="BZ71" i="2"/>
  <c r="BT71" i="2"/>
  <c r="BV71" i="2" s="1"/>
  <c r="CH71" i="2"/>
  <c r="CC71" i="2"/>
  <c r="BO71" i="2"/>
  <c r="BR71" i="2"/>
  <c r="BX64" i="2"/>
  <c r="BN64" i="2"/>
  <c r="CB64" i="2"/>
  <c r="BT64" i="2"/>
  <c r="BV64" i="2" s="1"/>
  <c r="BZ64" i="2"/>
  <c r="BO64" i="2"/>
  <c r="CA64" i="2"/>
  <c r="BP64" i="2"/>
  <c r="CD64" i="2"/>
  <c r="BQ64" i="2"/>
  <c r="CC64" i="2"/>
  <c r="BR64" i="2"/>
  <c r="CH64" i="2"/>
  <c r="CE64" i="2"/>
  <c r="BQ63" i="2"/>
  <c r="CC63" i="2"/>
  <c r="CH63" i="2"/>
  <c r="CD63" i="2"/>
  <c r="BP63" i="2"/>
  <c r="BO63" i="2"/>
  <c r="CB63" i="2"/>
  <c r="BT63" i="2"/>
  <c r="BV63" i="2" s="1"/>
  <c r="CE63" i="2"/>
  <c r="BN63" i="2"/>
  <c r="BX63" i="2"/>
  <c r="BR63" i="2"/>
  <c r="CA63" i="2"/>
  <c r="BZ63" i="2"/>
  <c r="BZ69" i="2"/>
  <c r="BO69" i="2"/>
  <c r="CA69" i="2"/>
  <c r="BN69" i="2"/>
  <c r="CB69" i="2"/>
  <c r="BQ69" i="2"/>
  <c r="CC69" i="2"/>
  <c r="BP69" i="2"/>
  <c r="CD69" i="2"/>
  <c r="BT69" i="2"/>
  <c r="BV69" i="2" s="1"/>
  <c r="CE69" i="2"/>
  <c r="CH69" i="2"/>
  <c r="BX69" i="2"/>
  <c r="BR69" i="2"/>
  <c r="BP58" i="2"/>
  <c r="CD58" i="2"/>
  <c r="BT58" i="2"/>
  <c r="BV58" i="2" s="1"/>
  <c r="CE58" i="2"/>
  <c r="CB58" i="2"/>
  <c r="CC58" i="2"/>
  <c r="BR58" i="2"/>
  <c r="CH58" i="2"/>
  <c r="BX58" i="2"/>
  <c r="BZ58" i="2"/>
  <c r="BO58" i="2"/>
  <c r="CA58" i="2"/>
  <c r="BN58" i="2"/>
  <c r="BQ58" i="2"/>
  <c r="CC72" i="2"/>
  <c r="BZ72" i="2"/>
  <c r="BQ72" i="2"/>
  <c r="BN72" i="2"/>
  <c r="CB72" i="2"/>
  <c r="BX72" i="2"/>
  <c r="BO72" i="2"/>
  <c r="BP72" i="2"/>
  <c r="CD72" i="2"/>
  <c r="CA72" i="2"/>
  <c r="BT72" i="2"/>
  <c r="BV72" i="2" s="1"/>
  <c r="BR72" i="2"/>
  <c r="CH72" i="2"/>
  <c r="CE72" i="2"/>
  <c r="BQ61" i="2"/>
  <c r="CC61" i="2"/>
  <c r="CH61" i="2"/>
  <c r="CD61" i="2"/>
  <c r="CA61" i="2"/>
  <c r="BZ61" i="2"/>
  <c r="BT61" i="2"/>
  <c r="BV61" i="2" s="1"/>
  <c r="CE61" i="2"/>
  <c r="BN61" i="2"/>
  <c r="BX61" i="2"/>
  <c r="BP61" i="2"/>
  <c r="BR61" i="2"/>
  <c r="BO61" i="2"/>
  <c r="CB61" i="2"/>
  <c r="BQ62" i="2"/>
  <c r="CC62" i="2"/>
  <c r="BZ62" i="2"/>
  <c r="CH62" i="2"/>
  <c r="BO62" i="2"/>
  <c r="BR62" i="2"/>
  <c r="BT62" i="2"/>
  <c r="BV62" i="2" s="1"/>
  <c r="CE62" i="2"/>
  <c r="CD62" i="2"/>
  <c r="BX62" i="2"/>
  <c r="BN62" i="2"/>
  <c r="BP62" i="2"/>
  <c r="CA62" i="2"/>
  <c r="CB62" i="2"/>
  <c r="BX55" i="2"/>
  <c r="BN55" i="2"/>
  <c r="CB55" i="2"/>
  <c r="BO55" i="2"/>
  <c r="CA55" i="2"/>
  <c r="BP55" i="2"/>
  <c r="CD55" i="2"/>
  <c r="CE55" i="2"/>
  <c r="BQ55" i="2"/>
  <c r="BR55" i="2"/>
  <c r="CC55" i="2"/>
  <c r="BT55" i="2"/>
  <c r="BV55" i="2" s="1"/>
  <c r="BZ55" i="2"/>
  <c r="CH55" i="2"/>
  <c r="BZ67" i="2"/>
  <c r="BO67" i="2"/>
  <c r="CA67" i="2"/>
  <c r="BN67" i="2"/>
  <c r="CB67" i="2"/>
  <c r="BQ67" i="2"/>
  <c r="CC67" i="2"/>
  <c r="BP67" i="2"/>
  <c r="CD67" i="2"/>
  <c r="BT67" i="2"/>
  <c r="BV67" i="2" s="1"/>
  <c r="CE67" i="2"/>
  <c r="BX67" i="2"/>
  <c r="BR67" i="2"/>
  <c r="CH67" i="2"/>
  <c r="BX60" i="2"/>
  <c r="BN60" i="2"/>
  <c r="BP60" i="2"/>
  <c r="CC60" i="2"/>
  <c r="CH60" i="2"/>
  <c r="CE60" i="2"/>
  <c r="BO60" i="2"/>
  <c r="CA60" i="2"/>
  <c r="BR60" i="2"/>
  <c r="CB60" i="2"/>
  <c r="BQ60" i="2"/>
  <c r="BZ60" i="2"/>
  <c r="BT60" i="2"/>
  <c r="BV60" i="2" s="1"/>
  <c r="CD60" i="2"/>
  <c r="BJ8" i="10"/>
  <c r="BV8" i="10" s="1"/>
  <c r="BG8" i="10"/>
  <c r="BR57" i="2"/>
  <c r="CH57" i="2"/>
  <c r="CE57" i="2"/>
  <c r="BZ57" i="2"/>
  <c r="BO57" i="2"/>
  <c r="BQ57" i="2"/>
  <c r="CD57" i="2"/>
  <c r="CC57" i="2"/>
  <c r="BN57" i="2"/>
  <c r="BT57" i="2"/>
  <c r="BV57" i="2" s="1"/>
  <c r="CB57" i="2"/>
  <c r="BP57" i="2"/>
  <c r="CA57" i="2"/>
  <c r="BX57" i="2"/>
  <c r="BN75" i="2"/>
  <c r="CB75" i="2"/>
  <c r="BT75" i="2"/>
  <c r="BV75" i="2" s="1"/>
  <c r="BP75" i="2"/>
  <c r="CD75" i="2"/>
  <c r="CA75" i="2"/>
  <c r="BX75" i="2"/>
  <c r="BO75" i="2"/>
  <c r="BR75" i="2"/>
  <c r="CC75" i="2"/>
  <c r="CH75" i="2"/>
  <c r="BZ75" i="2"/>
  <c r="CE75" i="2"/>
  <c r="BQ75" i="2"/>
  <c r="BQ73" i="2"/>
  <c r="BR73" i="2"/>
  <c r="CH73" i="2"/>
  <c r="CA73" i="2"/>
  <c r="CC73" i="2"/>
  <c r="BZ73" i="2"/>
  <c r="BO73" i="2"/>
  <c r="CE73" i="2"/>
  <c r="BN73" i="2"/>
  <c r="CB73" i="2"/>
  <c r="BT73" i="2"/>
  <c r="BV73" i="2" s="1"/>
  <c r="BP73" i="2"/>
  <c r="CD73" i="2"/>
  <c r="BX73" i="2"/>
  <c r="BN56" i="2"/>
  <c r="CB56" i="2"/>
  <c r="BT56" i="2"/>
  <c r="BV56" i="2" s="1"/>
  <c r="BX56" i="2"/>
  <c r="BP56" i="2"/>
  <c r="CD56" i="2"/>
  <c r="CA56" i="2"/>
  <c r="CC56" i="2"/>
  <c r="BO56" i="2"/>
  <c r="BR56" i="2"/>
  <c r="CE56" i="2"/>
  <c r="CH56" i="2"/>
  <c r="BZ56" i="2"/>
  <c r="BQ56" i="2"/>
  <c r="BT59" i="2"/>
  <c r="BV59" i="2" s="1"/>
  <c r="CE59" i="2"/>
  <c r="BR59" i="2"/>
  <c r="CC59" i="2"/>
  <c r="BN59" i="2"/>
  <c r="BX59" i="2"/>
  <c r="BP59" i="2"/>
  <c r="BZ59" i="2"/>
  <c r="BO59" i="2"/>
  <c r="CA59" i="2"/>
  <c r="CB59" i="2"/>
  <c r="CD59" i="2"/>
  <c r="BQ59" i="2"/>
  <c r="CH59" i="2"/>
  <c r="BN66" i="2"/>
  <c r="BP66" i="2"/>
  <c r="CC66" i="2"/>
  <c r="BX66" i="2"/>
  <c r="CA66" i="2"/>
  <c r="BR66" i="2"/>
  <c r="CE66" i="2"/>
  <c r="CB66" i="2"/>
  <c r="BO66" i="2"/>
  <c r="BZ66" i="2"/>
  <c r="CH66" i="2"/>
  <c r="BT66" i="2"/>
  <c r="BV66" i="2" s="1"/>
  <c r="CD66" i="2"/>
  <c r="BQ66" i="2"/>
  <c r="BP68" i="2"/>
  <c r="CD68" i="2"/>
  <c r="BT68" i="2"/>
  <c r="BV68" i="2" s="1"/>
  <c r="CE68" i="2"/>
  <c r="BR68" i="2"/>
  <c r="CH68" i="2"/>
  <c r="BX68" i="2"/>
  <c r="BZ68" i="2"/>
  <c r="BO68" i="2"/>
  <c r="CA68" i="2"/>
  <c r="BQ68" i="2"/>
  <c r="CC68" i="2"/>
  <c r="BN68" i="2"/>
  <c r="CB68" i="2"/>
  <c r="G82" i="2"/>
  <c r="B27" i="10"/>
  <c r="G27" i="10"/>
  <c r="C27" i="10"/>
  <c r="H27" i="10"/>
  <c r="K27" i="10"/>
  <c r="F27" i="10"/>
  <c r="BI23" i="2"/>
  <c r="BI21" i="2"/>
  <c r="BI22" i="2"/>
  <c r="N16" i="1"/>
  <c r="E7" i="3"/>
  <c r="BR30" i="2"/>
  <c r="BX21" i="2"/>
  <c r="BO41" i="2"/>
  <c r="BX20" i="2"/>
  <c r="BP25" i="2"/>
  <c r="BN22" i="2"/>
  <c r="BX42" i="2"/>
  <c r="BR25" i="2"/>
  <c r="BX25" i="2"/>
  <c r="CB23" i="2"/>
  <c r="CA25" i="2"/>
  <c r="CC25" i="2"/>
  <c r="BZ25" i="2"/>
  <c r="BQ23" i="2"/>
  <c r="BT25" i="2"/>
  <c r="BV25" i="2" s="1"/>
  <c r="BT23" i="2"/>
  <c r="BV23" i="2" s="1"/>
  <c r="CC23" i="2"/>
  <c r="BR23" i="2"/>
  <c r="CC20" i="2"/>
  <c r="BZ30" i="2"/>
  <c r="BQ21" i="2"/>
  <c r="BP23" i="2"/>
  <c r="BZ23" i="2"/>
  <c r="BR20" i="2"/>
  <c r="BT20" i="2"/>
  <c r="BV20" i="2" s="1"/>
  <c r="CA23" i="2"/>
  <c r="BZ20" i="2"/>
  <c r="CB20" i="2"/>
  <c r="BX23" i="2"/>
  <c r="CA20" i="2"/>
  <c r="BQ20" i="2"/>
  <c r="BO20" i="2"/>
  <c r="BP20" i="2"/>
  <c r="CB19" i="2"/>
  <c r="BZ41" i="2"/>
  <c r="CA42" i="2"/>
  <c r="BZ24" i="2"/>
  <c r="BQ15" i="2"/>
  <c r="BN41" i="2"/>
  <c r="BR42" i="2"/>
  <c r="BX22" i="2"/>
  <c r="BQ24" i="2"/>
  <c r="CD41" i="2"/>
  <c r="BQ22" i="2"/>
  <c r="BT24" i="2"/>
  <c r="BV24" i="2" s="1"/>
  <c r="BZ15" i="2"/>
  <c r="AR20" i="1"/>
  <c r="BZ42" i="2"/>
  <c r="BO42" i="2"/>
  <c r="BP22" i="2"/>
  <c r="CB25" i="2"/>
  <c r="BP24" i="2"/>
  <c r="BR24" i="2"/>
  <c r="BJ31" i="2"/>
  <c r="BM31" i="2"/>
  <c r="BR15" i="2"/>
  <c r="BR41" i="2"/>
  <c r="CB42" i="2"/>
  <c r="CC42" i="2"/>
  <c r="BQ42" i="2"/>
  <c r="AW31" i="2"/>
  <c r="BC31" i="2"/>
  <c r="CC24" i="2"/>
  <c r="CB24" i="2"/>
  <c r="BQ27" i="2"/>
  <c r="CC15" i="2"/>
  <c r="BN42" i="2"/>
  <c r="BP42" i="2"/>
  <c r="BF31" i="2"/>
  <c r="BH31" i="2"/>
  <c r="CC30" i="2"/>
  <c r="BR22" i="2"/>
  <c r="BT30" i="2"/>
  <c r="BV30" i="2" s="1"/>
  <c r="BX24" i="2"/>
  <c r="CB27" i="2"/>
  <c r="BJ76" i="2"/>
  <c r="E152" i="2"/>
  <c r="CH21" i="2"/>
  <c r="CE21" i="2"/>
  <c r="CH50" i="2"/>
  <c r="CE50" i="2"/>
  <c r="BP50" i="2"/>
  <c r="CA50" i="2"/>
  <c r="BO50" i="2"/>
  <c r="BT50" i="2"/>
  <c r="BV50" i="2" s="1"/>
  <c r="BN50" i="2"/>
  <c r="BR50" i="2"/>
  <c r="CC50" i="2"/>
  <c r="CD50" i="2"/>
  <c r="BQ50" i="2"/>
  <c r="CB50" i="2"/>
  <c r="BX50" i="2"/>
  <c r="BZ50" i="2"/>
  <c r="CH19" i="2"/>
  <c r="CE19" i="2"/>
  <c r="BP19" i="2"/>
  <c r="CC19" i="2"/>
  <c r="CD19" i="2"/>
  <c r="BZ19" i="2"/>
  <c r="BO19" i="2"/>
  <c r="BX19" i="2"/>
  <c r="BQ19" i="2"/>
  <c r="CH49" i="2"/>
  <c r="CE49" i="2"/>
  <c r="CD49" i="2"/>
  <c r="BQ49" i="2"/>
  <c r="CB49" i="2"/>
  <c r="BP49" i="2"/>
  <c r="CA49" i="2"/>
  <c r="BO49" i="2"/>
  <c r="BT49" i="2"/>
  <c r="BV49" i="2" s="1"/>
  <c r="BN49" i="2"/>
  <c r="BR49" i="2"/>
  <c r="CC49" i="2"/>
  <c r="BZ49" i="2"/>
  <c r="BX49" i="2"/>
  <c r="CH27" i="2"/>
  <c r="CW27" i="2" s="1"/>
  <c r="CE27" i="2"/>
  <c r="CD27" i="2"/>
  <c r="BX27" i="2"/>
  <c r="BN27" i="2"/>
  <c r="CH15" i="2"/>
  <c r="CM15" i="2" s="1"/>
  <c r="CE15" i="2"/>
  <c r="CD15" i="2"/>
  <c r="CH22" i="2"/>
  <c r="CJ22" i="2" s="1"/>
  <c r="CE22" i="2"/>
  <c r="CH54" i="2"/>
  <c r="CE54" i="2"/>
  <c r="BP54" i="2"/>
  <c r="CA54" i="2"/>
  <c r="BO54" i="2"/>
  <c r="BT54" i="2"/>
  <c r="BV54" i="2" s="1"/>
  <c r="BN54" i="2"/>
  <c r="BR54" i="2"/>
  <c r="CC54" i="2"/>
  <c r="CD54" i="2"/>
  <c r="BQ54" i="2"/>
  <c r="CB54" i="2"/>
  <c r="BX54" i="2"/>
  <c r="BZ54" i="2"/>
  <c r="CH41" i="2"/>
  <c r="CZ41" i="2" s="1"/>
  <c r="CE41" i="2"/>
  <c r="CH42" i="2"/>
  <c r="CS42" i="2" s="1"/>
  <c r="CE42" i="2"/>
  <c r="CD42" i="2"/>
  <c r="CH24" i="2"/>
  <c r="CX24" i="2" s="1"/>
  <c r="CE24" i="2"/>
  <c r="CD24" i="2"/>
  <c r="CA24" i="2"/>
  <c r="BN24" i="2"/>
  <c r="CH29" i="2"/>
  <c r="CE29" i="2"/>
  <c r="BO29" i="2"/>
  <c r="BT29" i="2"/>
  <c r="BV29" i="2" s="1"/>
  <c r="CB29" i="2"/>
  <c r="BQ29" i="2"/>
  <c r="BP29" i="2"/>
  <c r="CC29" i="2"/>
  <c r="BN29" i="2"/>
  <c r="BR29" i="2"/>
  <c r="CA29" i="2"/>
  <c r="CD29" i="2"/>
  <c r="BZ29" i="2"/>
  <c r="BX29" i="2"/>
  <c r="CH16" i="2"/>
  <c r="CZ16" i="2" s="1"/>
  <c r="CE16" i="2"/>
  <c r="CH18" i="2"/>
  <c r="CE18" i="2"/>
  <c r="CD18" i="2"/>
  <c r="BQ18" i="2"/>
  <c r="BZ18" i="2"/>
  <c r="BO18" i="2"/>
  <c r="CB18" i="2"/>
  <c r="BR18" i="2"/>
  <c r="BP18" i="2"/>
  <c r="BX18" i="2"/>
  <c r="CC18" i="2"/>
  <c r="BT18" i="2"/>
  <c r="BV18" i="2" s="1"/>
  <c r="BN18" i="2"/>
  <c r="CA18" i="2"/>
  <c r="CH44" i="2"/>
  <c r="CE44" i="2"/>
  <c r="CD44" i="2"/>
  <c r="BR44" i="2"/>
  <c r="BO44" i="2"/>
  <c r="CB44" i="2"/>
  <c r="CA44" i="2"/>
  <c r="BT44" i="2"/>
  <c r="BV44" i="2" s="1"/>
  <c r="BN44" i="2"/>
  <c r="BP44" i="2"/>
  <c r="CC44" i="2"/>
  <c r="BZ44" i="2"/>
  <c r="BX44" i="2"/>
  <c r="BQ44" i="2"/>
  <c r="CH47" i="2"/>
  <c r="CE47" i="2"/>
  <c r="BO47" i="2"/>
  <c r="BT47" i="2"/>
  <c r="BV47" i="2" s="1"/>
  <c r="BN47" i="2"/>
  <c r="BR47" i="2"/>
  <c r="CC47" i="2"/>
  <c r="CD47" i="2"/>
  <c r="BQ47" i="2"/>
  <c r="CB47" i="2"/>
  <c r="BP47" i="2"/>
  <c r="CA47" i="2"/>
  <c r="BX47" i="2"/>
  <c r="BZ47" i="2"/>
  <c r="BE31" i="2"/>
  <c r="BX30" i="2"/>
  <c r="BQ30" i="2"/>
  <c r="BT21" i="2"/>
  <c r="BV21" i="2" s="1"/>
  <c r="BZ28" i="2"/>
  <c r="BO30" i="2"/>
  <c r="BP15" i="2"/>
  <c r="BO15" i="2"/>
  <c r="CA15" i="2"/>
  <c r="BG31" i="2"/>
  <c r="AS31" i="2"/>
  <c r="BP30" i="2"/>
  <c r="BO21" i="2"/>
  <c r="BN21" i="2"/>
  <c r="CC21" i="2"/>
  <c r="BR21" i="2"/>
  <c r="BX28" i="2"/>
  <c r="BQ28" i="2"/>
  <c r="CA30" i="2"/>
  <c r="BQ25" i="2"/>
  <c r="CB22" i="2"/>
  <c r="CD25" i="2"/>
  <c r="CA27" i="2"/>
  <c r="BT27" i="2"/>
  <c r="BV27" i="2" s="1"/>
  <c r="BT19" i="2"/>
  <c r="BV19" i="2" s="1"/>
  <c r="BT28" i="2"/>
  <c r="BV28" i="2" s="1"/>
  <c r="BR19" i="2"/>
  <c r="CH53" i="2"/>
  <c r="CE53" i="2"/>
  <c r="CD53" i="2"/>
  <c r="BQ53" i="2"/>
  <c r="CB53" i="2"/>
  <c r="BP53" i="2"/>
  <c r="CA53" i="2"/>
  <c r="BO53" i="2"/>
  <c r="BT53" i="2"/>
  <c r="BV53" i="2" s="1"/>
  <c r="BN53" i="2"/>
  <c r="BR53" i="2"/>
  <c r="CC53" i="2"/>
  <c r="BZ53" i="2"/>
  <c r="BX53" i="2"/>
  <c r="M140" i="2"/>
  <c r="D153" i="2" s="1"/>
  <c r="Q122" i="2"/>
  <c r="Q140" i="2" s="1"/>
  <c r="D154" i="2" s="1"/>
  <c r="D155" i="2" s="1"/>
  <c r="CH48" i="2"/>
  <c r="CE48" i="2"/>
  <c r="BN48" i="2"/>
  <c r="BR48" i="2"/>
  <c r="CC48" i="2"/>
  <c r="CD48" i="2"/>
  <c r="BQ48" i="2"/>
  <c r="CB48" i="2"/>
  <c r="BP48" i="2"/>
  <c r="CA48" i="2"/>
  <c r="BO48" i="2"/>
  <c r="BT48" i="2"/>
  <c r="BV48" i="2" s="1"/>
  <c r="BX48" i="2"/>
  <c r="BZ48" i="2"/>
  <c r="CH28" i="2"/>
  <c r="CI28" i="2" s="1"/>
  <c r="CE28" i="2"/>
  <c r="CA28" i="2"/>
  <c r="BN28" i="2"/>
  <c r="BO28" i="2"/>
  <c r="CD28" i="2"/>
  <c r="CB28" i="2"/>
  <c r="CH52" i="2"/>
  <c r="CE52" i="2"/>
  <c r="BN52" i="2"/>
  <c r="BR52" i="2"/>
  <c r="CC52" i="2"/>
  <c r="CD52" i="2"/>
  <c r="BQ52" i="2"/>
  <c r="CB52" i="2"/>
  <c r="BP52" i="2"/>
  <c r="CA52" i="2"/>
  <c r="BO52" i="2"/>
  <c r="BT52" i="2"/>
  <c r="BV52" i="2" s="1"/>
  <c r="BX52" i="2"/>
  <c r="BZ52" i="2"/>
  <c r="CH30" i="2"/>
  <c r="CO30" i="2" s="1"/>
  <c r="CQ30" i="2" s="1"/>
  <c r="CE30" i="2"/>
  <c r="CD30" i="2"/>
  <c r="CH40" i="2"/>
  <c r="CZ40" i="2" s="1"/>
  <c r="CE40" i="2"/>
  <c r="CH45" i="2"/>
  <c r="CE45" i="2"/>
  <c r="CD45" i="2"/>
  <c r="BQ45" i="2"/>
  <c r="CB45" i="2"/>
  <c r="BP45" i="2"/>
  <c r="CA45" i="2"/>
  <c r="BO45" i="2"/>
  <c r="BT45" i="2"/>
  <c r="BV45" i="2" s="1"/>
  <c r="BN45" i="2"/>
  <c r="BR45" i="2"/>
  <c r="CC45" i="2"/>
  <c r="BZ45" i="2"/>
  <c r="BX45" i="2"/>
  <c r="CH25" i="2"/>
  <c r="CK25" i="2" s="1"/>
  <c r="CE25" i="2"/>
  <c r="BN25" i="2"/>
  <c r="CH43" i="2"/>
  <c r="CE43" i="2"/>
  <c r="CD43" i="2"/>
  <c r="BR43" i="2"/>
  <c r="BQ43" i="2"/>
  <c r="CC43" i="2"/>
  <c r="CB43" i="2"/>
  <c r="BX43" i="2"/>
  <c r="BT43" i="2"/>
  <c r="BV43" i="2" s="1"/>
  <c r="BP43" i="2"/>
  <c r="BO43" i="2"/>
  <c r="CA43" i="2"/>
  <c r="BZ43" i="2"/>
  <c r="BN43" i="2"/>
  <c r="Q96" i="2"/>
  <c r="Q114" i="2" s="1"/>
  <c r="C154" i="2" s="1"/>
  <c r="M114" i="2"/>
  <c r="C153" i="2" s="1"/>
  <c r="CH46" i="2"/>
  <c r="CE46" i="2"/>
  <c r="BP46" i="2"/>
  <c r="CA46" i="2"/>
  <c r="BO46" i="2"/>
  <c r="BT46" i="2"/>
  <c r="BV46" i="2" s="1"/>
  <c r="BN46" i="2"/>
  <c r="BR46" i="2"/>
  <c r="CC46" i="2"/>
  <c r="CD46" i="2"/>
  <c r="BQ46" i="2"/>
  <c r="CB46" i="2"/>
  <c r="BX46" i="2"/>
  <c r="BZ46" i="2"/>
  <c r="CH51" i="2"/>
  <c r="CE51" i="2"/>
  <c r="BO51" i="2"/>
  <c r="BT51" i="2"/>
  <c r="BV51" i="2" s="1"/>
  <c r="BN51" i="2"/>
  <c r="BR51" i="2"/>
  <c r="CC51" i="2"/>
  <c r="CD51" i="2"/>
  <c r="BQ51" i="2"/>
  <c r="CB51" i="2"/>
  <c r="BP51" i="2"/>
  <c r="CA51" i="2"/>
  <c r="BX51" i="2"/>
  <c r="BZ51" i="2"/>
  <c r="CH23" i="2"/>
  <c r="CX23" i="2" s="1"/>
  <c r="CE23" i="2"/>
  <c r="BO23" i="2"/>
  <c r="CH20" i="2"/>
  <c r="CU20" i="2" s="1"/>
  <c r="CE20" i="2"/>
  <c r="BN20" i="2"/>
  <c r="CH26" i="2"/>
  <c r="CE26" i="2"/>
  <c r="CD26" i="2"/>
  <c r="BQ26" i="2"/>
  <c r="BZ26" i="2"/>
  <c r="BO26" i="2"/>
  <c r="BR26" i="2"/>
  <c r="BP26" i="2"/>
  <c r="BX26" i="2"/>
  <c r="CC26" i="2"/>
  <c r="BT26" i="2"/>
  <c r="BV26" i="2" s="1"/>
  <c r="CB26" i="2"/>
  <c r="BN26" i="2"/>
  <c r="CA26" i="2"/>
  <c r="CA21" i="2"/>
  <c r="CC28" i="2"/>
  <c r="CB15" i="2"/>
  <c r="BX15" i="2"/>
  <c r="BN15" i="2"/>
  <c r="AT31" i="2"/>
  <c r="AU31" i="2"/>
  <c r="AV31" i="2"/>
  <c r="CC22" i="2"/>
  <c r="CA22" i="2"/>
  <c r="BZ22" i="2"/>
  <c r="BZ21" i="2"/>
  <c r="BP21" i="2"/>
  <c r="BP28" i="2"/>
  <c r="BN30" i="2"/>
  <c r="BO22" i="2"/>
  <c r="BR27" i="2"/>
  <c r="BO27" i="2"/>
  <c r="CC27" i="2"/>
  <c r="BN19" i="2"/>
  <c r="BZ27" i="2"/>
  <c r="BG76" i="2"/>
  <c r="E83" i="2"/>
  <c r="R15" i="11" s="1"/>
  <c r="E15" i="11"/>
  <c r="D80" i="8" s="1"/>
  <c r="E80" i="8" s="1"/>
  <c r="I15" i="11"/>
  <c r="M15" i="11"/>
  <c r="J15" i="11"/>
  <c r="C15" i="11"/>
  <c r="H15" i="11"/>
  <c r="F15" i="11"/>
  <c r="B15" i="11"/>
  <c r="G15" i="11"/>
  <c r="K15" i="11"/>
  <c r="D15" i="11"/>
  <c r="L15" i="11"/>
  <c r="BE76" i="2"/>
  <c r="AT76" i="2"/>
  <c r="CB41" i="2"/>
  <c r="AY76" i="2"/>
  <c r="BF76" i="2"/>
  <c r="AU76" i="2"/>
  <c r="CA41" i="2"/>
  <c r="BQ41" i="2"/>
  <c r="AV76" i="2"/>
  <c r="BC76" i="2"/>
  <c r="CC41" i="2"/>
  <c r="BP41" i="2"/>
  <c r="BT41" i="2"/>
  <c r="BV41" i="2" s="1"/>
  <c r="AS76" i="2"/>
  <c r="BA31" i="2"/>
  <c r="D84" i="2"/>
  <c r="V27" i="10"/>
  <c r="W27" i="10"/>
  <c r="X27" i="10"/>
  <c r="U27" i="10"/>
  <c r="Y27" i="10"/>
  <c r="Q27" i="10"/>
  <c r="R27" i="10"/>
  <c r="Z27" i="10"/>
  <c r="S27" i="10"/>
  <c r="AA27" i="10"/>
  <c r="T27" i="10"/>
  <c r="AB27" i="10"/>
  <c r="BA40" i="2"/>
  <c r="BA76" i="2" s="1"/>
  <c r="AW76" i="2"/>
  <c r="N26" i="1"/>
  <c r="AF21" i="1"/>
  <c r="AR21" i="1" s="1"/>
  <c r="BH76" i="2"/>
  <c r="AY31" i="2"/>
  <c r="BI17" i="2"/>
  <c r="BI16" i="2"/>
  <c r="G30" i="8"/>
  <c r="G31" i="8" s="1"/>
  <c r="G35" i="8" s="1"/>
  <c r="BJ6" i="10"/>
  <c r="BV6" i="10" s="1"/>
  <c r="H41" i="14" s="1"/>
  <c r="BG6" i="10"/>
  <c r="G41" i="14" s="1"/>
  <c r="BG7" i="10"/>
  <c r="G42" i="14" s="1"/>
  <c r="BJ7" i="10"/>
  <c r="BV7" i="10" s="1"/>
  <c r="H42" i="14" s="1"/>
  <c r="BJ9" i="10"/>
  <c r="BV9" i="10" s="1"/>
  <c r="H43" i="14" s="1"/>
  <c r="BG9" i="10"/>
  <c r="G43" i="14" s="1"/>
  <c r="BG10" i="10"/>
  <c r="G44" i="14" s="1"/>
  <c r="BJ10" i="10"/>
  <c r="BV10" i="10" s="1"/>
  <c r="H44" i="14" s="1"/>
  <c r="BG16" i="10"/>
  <c r="G50" i="14" s="1"/>
  <c r="BJ16" i="10"/>
  <c r="BV16" i="10" s="1"/>
  <c r="H50" i="14" s="1"/>
  <c r="BG24" i="10"/>
  <c r="G58" i="14" s="1"/>
  <c r="BJ24" i="10"/>
  <c r="BV24" i="10" s="1"/>
  <c r="H58" i="14" s="1"/>
  <c r="BJ4" i="10"/>
  <c r="BV4" i="10" s="1"/>
  <c r="H39" i="14" s="1"/>
  <c r="BG4" i="10"/>
  <c r="G39" i="14" s="1"/>
  <c r="BG19" i="10"/>
  <c r="G53" i="14" s="1"/>
  <c r="BJ19" i="10"/>
  <c r="BV19" i="10" s="1"/>
  <c r="H53" i="14" s="1"/>
  <c r="BG22" i="10"/>
  <c r="G56" i="14" s="1"/>
  <c r="BJ22" i="10"/>
  <c r="BV22" i="10" s="1"/>
  <c r="H56" i="14" s="1"/>
  <c r="BP16" i="2"/>
  <c r="CB16" i="2"/>
  <c r="BO16" i="2"/>
  <c r="BQ16" i="2"/>
  <c r="BT16" i="2"/>
  <c r="BV16" i="2" s="1"/>
  <c r="BX16" i="2"/>
  <c r="CA16" i="2"/>
  <c r="CC16" i="2"/>
  <c r="BN16" i="2"/>
  <c r="BR16" i="2"/>
  <c r="BZ16" i="2"/>
  <c r="AN31" i="2"/>
  <c r="BJ11" i="10"/>
  <c r="BV11" i="10" s="1"/>
  <c r="H45" i="14" s="1"/>
  <c r="BG11" i="10"/>
  <c r="G45" i="14" s="1"/>
  <c r="BJ12" i="10"/>
  <c r="BV12" i="10" s="1"/>
  <c r="H46" i="14" s="1"/>
  <c r="BG12" i="10"/>
  <c r="G46" i="14" s="1"/>
  <c r="BJ13" i="10"/>
  <c r="BV13" i="10" s="1"/>
  <c r="H47" i="14" s="1"/>
  <c r="BG13" i="10"/>
  <c r="G47" i="14" s="1"/>
  <c r="BJ14" i="10"/>
  <c r="BV14" i="10" s="1"/>
  <c r="H48" i="14" s="1"/>
  <c r="BG14" i="10"/>
  <c r="G48" i="14" s="1"/>
  <c r="BG17" i="10"/>
  <c r="G51" i="14" s="1"/>
  <c r="BJ17" i="10"/>
  <c r="BV17" i="10" s="1"/>
  <c r="H51" i="14" s="1"/>
  <c r="BG18" i="10"/>
  <c r="G52" i="14" s="1"/>
  <c r="BJ18" i="10"/>
  <c r="BV18" i="10" s="1"/>
  <c r="H52" i="14" s="1"/>
  <c r="BG20" i="10"/>
  <c r="G54" i="14" s="1"/>
  <c r="BJ20" i="10"/>
  <c r="BV20" i="10" s="1"/>
  <c r="H54" i="14" s="1"/>
  <c r="BG23" i="10"/>
  <c r="G57" i="14" s="1"/>
  <c r="BJ23" i="10"/>
  <c r="BV23" i="10" s="1"/>
  <c r="H57" i="14" s="1"/>
  <c r="BG25" i="10"/>
  <c r="G59" i="14" s="1"/>
  <c r="BJ25" i="10"/>
  <c r="BV25" i="10" s="1"/>
  <c r="H59" i="14" s="1"/>
  <c r="R26" i="1"/>
  <c r="AC25" i="1"/>
  <c r="AG25" i="1"/>
  <c r="W26" i="1"/>
  <c r="AL25" i="1"/>
  <c r="AQ25" i="1"/>
  <c r="AB26" i="1"/>
  <c r="AI25" i="1"/>
  <c r="T26" i="1"/>
  <c r="Y26" i="1"/>
  <c r="AN25" i="1"/>
  <c r="V26" i="1"/>
  <c r="AK25" i="1"/>
  <c r="AA26" i="1"/>
  <c r="AP25" i="1"/>
  <c r="S26" i="1"/>
  <c r="AH25" i="1"/>
  <c r="AM25" i="1"/>
  <c r="X26" i="1"/>
  <c r="U26" i="1"/>
  <c r="AJ25" i="1"/>
  <c r="Z26" i="1"/>
  <c r="AO25" i="1"/>
  <c r="AG15" i="1"/>
  <c r="AC15" i="1"/>
  <c r="R16" i="1"/>
  <c r="AO15" i="1"/>
  <c r="Z16" i="1"/>
  <c r="W16" i="1"/>
  <c r="AL15" i="1"/>
  <c r="X16" i="1"/>
  <c r="AM15" i="1"/>
  <c r="U16" i="1"/>
  <c r="AJ15" i="1"/>
  <c r="AK15" i="1"/>
  <c r="V16" i="1"/>
  <c r="S16" i="1"/>
  <c r="AH15" i="1"/>
  <c r="AA16" i="1"/>
  <c r="AP15" i="1"/>
  <c r="T16" i="1"/>
  <c r="AI15" i="1"/>
  <c r="AB16" i="1"/>
  <c r="AQ15" i="1"/>
  <c r="Y16" i="1"/>
  <c r="AN15" i="1"/>
  <c r="AI10" i="1"/>
  <c r="AI11" i="1" s="1"/>
  <c r="T11" i="1"/>
  <c r="AQ10" i="1"/>
  <c r="AQ11" i="1" s="1"/>
  <c r="AB11" i="1"/>
  <c r="W11" i="1"/>
  <c r="AL10" i="1"/>
  <c r="AL11" i="1" s="1"/>
  <c r="R11" i="1"/>
  <c r="AG10" i="1"/>
  <c r="AG11" i="1" s="1"/>
  <c r="Z11" i="1"/>
  <c r="AO10" i="1"/>
  <c r="AO11" i="1" s="1"/>
  <c r="AJ10" i="1"/>
  <c r="AJ11" i="1" s="1"/>
  <c r="U11" i="1"/>
  <c r="AF10" i="1"/>
  <c r="Q11" i="1"/>
  <c r="AC10" i="1"/>
  <c r="N11" i="1"/>
  <c r="AM10" i="1"/>
  <c r="AM11" i="1" s="1"/>
  <c r="X11" i="1"/>
  <c r="S11" i="1"/>
  <c r="AH10" i="1"/>
  <c r="AH11" i="1" s="1"/>
  <c r="AA11" i="1"/>
  <c r="AP10" i="1"/>
  <c r="AP11" i="1" s="1"/>
  <c r="V11" i="1"/>
  <c r="AK10" i="1"/>
  <c r="AK11" i="1" s="1"/>
  <c r="AN10" i="1"/>
  <c r="AN11" i="1" s="1"/>
  <c r="Y11" i="1"/>
  <c r="H40" i="14"/>
  <c r="BN40" i="2"/>
  <c r="BZ40" i="2"/>
  <c r="BP40" i="2"/>
  <c r="CC40" i="2"/>
  <c r="BX40" i="2"/>
  <c r="BQ40" i="2"/>
  <c r="CB40" i="2"/>
  <c r="BR40" i="2"/>
  <c r="BM76" i="2"/>
  <c r="CA40" i="2"/>
  <c r="BT40" i="2"/>
  <c r="BO40" i="2"/>
  <c r="CJ17" i="2"/>
  <c r="CO17" i="2"/>
  <c r="CQ17" i="2" s="1"/>
  <c r="CV17" i="2"/>
  <c r="CL17" i="2"/>
  <c r="CS17" i="2"/>
  <c r="CX17" i="2"/>
  <c r="CW17" i="2"/>
  <c r="CM17" i="2"/>
  <c r="CU17" i="2"/>
  <c r="CK17" i="2"/>
  <c r="AN76" i="2"/>
  <c r="BI76" i="2"/>
  <c r="BJ9" i="11"/>
  <c r="BG9" i="11"/>
  <c r="G23" i="14" s="1"/>
  <c r="BP4" i="11"/>
  <c r="BS22" i="11"/>
  <c r="BD27" i="11"/>
  <c r="BT22" i="11"/>
  <c r="BE27" i="11"/>
  <c r="BJ6" i="11"/>
  <c r="BG6" i="11"/>
  <c r="G21" i="14" s="1"/>
  <c r="BN4" i="11"/>
  <c r="BU22" i="11"/>
  <c r="BF27" i="11"/>
  <c r="BR22" i="11"/>
  <c r="BC27" i="11"/>
  <c r="BJ13" i="11"/>
  <c r="BG13" i="11"/>
  <c r="G27" i="14" s="1"/>
  <c r="BU14" i="11"/>
  <c r="BQ14" i="11"/>
  <c r="BM14" i="11"/>
  <c r="BT13" i="11"/>
  <c r="BP13" i="11"/>
  <c r="BL13" i="11"/>
  <c r="BS12" i="11"/>
  <c r="BO12" i="11"/>
  <c r="BK12" i="11"/>
  <c r="BR11" i="11"/>
  <c r="BN11" i="11"/>
  <c r="BU10" i="11"/>
  <c r="BQ10" i="11"/>
  <c r="BM10" i="11"/>
  <c r="BT9" i="11"/>
  <c r="BP9" i="11"/>
  <c r="BL9" i="11"/>
  <c r="BS7" i="11"/>
  <c r="BO7" i="11"/>
  <c r="BK7" i="11"/>
  <c r="BR6" i="11"/>
  <c r="BN6" i="11"/>
  <c r="BU5" i="11"/>
  <c r="BQ5" i="11"/>
  <c r="BM5" i="11"/>
  <c r="BT4" i="11"/>
  <c r="BL4" i="11"/>
  <c r="BJ25" i="11"/>
  <c r="BG25" i="11"/>
  <c r="BJ24" i="11"/>
  <c r="BG24" i="11"/>
  <c r="BJ11" i="11"/>
  <c r="BG11" i="11"/>
  <c r="G25" i="14" s="1"/>
  <c r="BS14" i="11"/>
  <c r="BO14" i="11"/>
  <c r="BK14" i="11"/>
  <c r="BR13" i="11"/>
  <c r="BN13" i="11"/>
  <c r="BU12" i="11"/>
  <c r="BQ12" i="11"/>
  <c r="BM12" i="11"/>
  <c r="BT11" i="11"/>
  <c r="BP11" i="11"/>
  <c r="BL11" i="11"/>
  <c r="BS10" i="11"/>
  <c r="BO10" i="11"/>
  <c r="BK10" i="11"/>
  <c r="BR9" i="11"/>
  <c r="BN9" i="11"/>
  <c r="BU7" i="11"/>
  <c r="BQ7" i="11"/>
  <c r="BM7" i="11"/>
  <c r="BT6" i="11"/>
  <c r="BP6" i="11"/>
  <c r="BL6" i="11"/>
  <c r="BS5" i="11"/>
  <c r="BO5" i="11"/>
  <c r="BK5" i="11"/>
  <c r="BR4" i="11"/>
  <c r="BJ5" i="11"/>
  <c r="BG5" i="11"/>
  <c r="G20" i="14" s="1"/>
  <c r="BQ4" i="11"/>
  <c r="BQ22" i="11"/>
  <c r="BB27" i="11"/>
  <c r="BJ22" i="11"/>
  <c r="AU27" i="11"/>
  <c r="BG22" i="11"/>
  <c r="BN22" i="11"/>
  <c r="AY27" i="11"/>
  <c r="BJ12" i="11"/>
  <c r="BG12" i="11"/>
  <c r="G26" i="14" s="1"/>
  <c r="BT14" i="11"/>
  <c r="BP14" i="11"/>
  <c r="BL14" i="11"/>
  <c r="BS13" i="11"/>
  <c r="BO13" i="11"/>
  <c r="BK13" i="11"/>
  <c r="BR12" i="11"/>
  <c r="BN12" i="11"/>
  <c r="BU11" i="11"/>
  <c r="BQ11" i="11"/>
  <c r="BM11" i="11"/>
  <c r="BT10" i="11"/>
  <c r="BP10" i="11"/>
  <c r="BL10" i="11"/>
  <c r="BS9" i="11"/>
  <c r="BO9" i="11"/>
  <c r="BK9" i="11"/>
  <c r="BR7" i="11"/>
  <c r="BN7" i="11"/>
  <c r="BU6" i="11"/>
  <c r="BQ6" i="11"/>
  <c r="BM6" i="11"/>
  <c r="BT5" i="11"/>
  <c r="BP5" i="11"/>
  <c r="BL5" i="11"/>
  <c r="BS4" i="11"/>
  <c r="BK4" i="11"/>
  <c r="BS26" i="11"/>
  <c r="BO26" i="11"/>
  <c r="BK26" i="11"/>
  <c r="BR25" i="11"/>
  <c r="BN25" i="11"/>
  <c r="BU24" i="11"/>
  <c r="BQ24" i="11"/>
  <c r="BM24" i="11"/>
  <c r="BT23" i="11"/>
  <c r="BP23" i="11"/>
  <c r="BL23" i="11"/>
  <c r="BK22" i="11"/>
  <c r="AV27" i="11"/>
  <c r="BT26" i="11"/>
  <c r="BP26" i="11"/>
  <c r="BL26" i="11"/>
  <c r="BS25" i="11"/>
  <c r="BO25" i="11"/>
  <c r="BK25" i="11"/>
  <c r="BR24" i="11"/>
  <c r="BN24" i="11"/>
  <c r="BU23" i="11"/>
  <c r="BQ23" i="11"/>
  <c r="BM23" i="11"/>
  <c r="BL22" i="11"/>
  <c r="AW27" i="11"/>
  <c r="BJ10" i="11"/>
  <c r="BG10" i="11"/>
  <c r="G24" i="14" s="1"/>
  <c r="BR14" i="11"/>
  <c r="BN14" i="11"/>
  <c r="BU13" i="11"/>
  <c r="BQ13" i="11"/>
  <c r="BM13" i="11"/>
  <c r="BT12" i="11"/>
  <c r="BP12" i="11"/>
  <c r="BL12" i="11"/>
  <c r="BS11" i="11"/>
  <c r="BO11" i="11"/>
  <c r="BK11" i="11"/>
  <c r="BR10" i="11"/>
  <c r="BN10" i="11"/>
  <c r="BU9" i="11"/>
  <c r="BQ9" i="11"/>
  <c r="BM9" i="11"/>
  <c r="BT7" i="11"/>
  <c r="BP7" i="11"/>
  <c r="BL7" i="11"/>
  <c r="BS6" i="11"/>
  <c r="BO6" i="11"/>
  <c r="BK6" i="11"/>
  <c r="BR5" i="11"/>
  <c r="BN5" i="11"/>
  <c r="BU4" i="11"/>
  <c r="BM4" i="11"/>
  <c r="BU26" i="11"/>
  <c r="BQ26" i="11"/>
  <c r="BM26" i="11"/>
  <c r="BT25" i="11"/>
  <c r="BP25" i="11"/>
  <c r="BL25" i="11"/>
  <c r="BS24" i="11"/>
  <c r="BO24" i="11"/>
  <c r="BK24" i="11"/>
  <c r="BR23" i="11"/>
  <c r="BN23" i="11"/>
  <c r="BM22" i="11"/>
  <c r="AX27" i="11"/>
  <c r="BR26" i="11"/>
  <c r="BN26" i="11"/>
  <c r="BU25" i="11"/>
  <c r="BQ25" i="11"/>
  <c r="BM25" i="11"/>
  <c r="BT24" i="11"/>
  <c r="BP24" i="11"/>
  <c r="BL24" i="11"/>
  <c r="BS23" i="11"/>
  <c r="BO23" i="11"/>
  <c r="BK23" i="11"/>
  <c r="BJ7" i="11"/>
  <c r="BG7" i="11"/>
  <c r="G22" i="14" s="1"/>
  <c r="BO4" i="11"/>
  <c r="BO22" i="11"/>
  <c r="AZ27" i="11"/>
  <c r="BP22" i="11"/>
  <c r="BA27" i="11"/>
  <c r="BJ4" i="11"/>
  <c r="BG4" i="11"/>
  <c r="G19" i="14" s="1"/>
  <c r="BJ14" i="11"/>
  <c r="BG14" i="11"/>
  <c r="G28" i="14" s="1"/>
  <c r="BJ23" i="11"/>
  <c r="BG23" i="11"/>
  <c r="BJ26" i="11"/>
  <c r="BG26" i="11"/>
  <c r="AR27" i="11"/>
  <c r="AU16" i="1"/>
  <c r="BJ15" i="1"/>
  <c r="J4" i="2"/>
  <c r="K4" i="2" s="1"/>
  <c r="I4" i="2"/>
  <c r="BJ20" i="1"/>
  <c r="BG20" i="1"/>
  <c r="AU21" i="1"/>
  <c r="BG21" i="1" s="1"/>
  <c r="I3" i="2"/>
  <c r="CD20" i="2" s="1"/>
  <c r="J3" i="2"/>
  <c r="K3" i="2" s="1"/>
  <c r="BJ25" i="1"/>
  <c r="AU26" i="1"/>
  <c r="BV15" i="2"/>
  <c r="CU60" i="2" l="1"/>
  <c r="CO60" i="2"/>
  <c r="CQ60" i="2" s="1"/>
  <c r="CS60" i="2"/>
  <c r="CI60" i="2"/>
  <c r="CW60" i="2"/>
  <c r="CV60" i="2"/>
  <c r="CX60" i="2"/>
  <c r="CK60" i="2"/>
  <c r="CY60" i="2"/>
  <c r="CZ60" i="2"/>
  <c r="CM60" i="2"/>
  <c r="CJ60" i="2"/>
  <c r="CL60" i="2"/>
  <c r="CO67" i="2"/>
  <c r="CQ67" i="2" s="1"/>
  <c r="CZ67" i="2"/>
  <c r="CU67" i="2"/>
  <c r="CS67" i="2"/>
  <c r="CI67" i="2"/>
  <c r="CW67" i="2"/>
  <c r="CJ67" i="2"/>
  <c r="CV67" i="2"/>
  <c r="CK67" i="2"/>
  <c r="CY67" i="2"/>
  <c r="CL67" i="2"/>
  <c r="CX67" i="2"/>
  <c r="CM67" i="2"/>
  <c r="CS70" i="2"/>
  <c r="CI70" i="2"/>
  <c r="CU70" i="2"/>
  <c r="CJ70" i="2"/>
  <c r="CV70" i="2"/>
  <c r="CK70" i="2"/>
  <c r="CY70" i="2"/>
  <c r="CL70" i="2"/>
  <c r="CX70" i="2"/>
  <c r="CM70" i="2"/>
  <c r="CO70" i="2"/>
  <c r="CQ70" i="2" s="1"/>
  <c r="CZ70" i="2"/>
  <c r="CW70" i="2"/>
  <c r="CY73" i="2"/>
  <c r="CJ73" i="2"/>
  <c r="CV73" i="2"/>
  <c r="CM73" i="2"/>
  <c r="CL73" i="2"/>
  <c r="CX73" i="2"/>
  <c r="CU73" i="2"/>
  <c r="CI73" i="2"/>
  <c r="CO73" i="2"/>
  <c r="CQ73" i="2" s="1"/>
  <c r="CZ73" i="2"/>
  <c r="CW73" i="2"/>
  <c r="CS73" i="2"/>
  <c r="CK73" i="2"/>
  <c r="CK61" i="2"/>
  <c r="CY61" i="2"/>
  <c r="CJ61" i="2"/>
  <c r="CM61" i="2"/>
  <c r="CL61" i="2"/>
  <c r="CO61" i="2"/>
  <c r="CQ61" i="2" s="1"/>
  <c r="CU61" i="2"/>
  <c r="CS61" i="2"/>
  <c r="CV61" i="2"/>
  <c r="CZ61" i="2"/>
  <c r="CI61" i="2"/>
  <c r="CW61" i="2"/>
  <c r="CX61" i="2"/>
  <c r="CL72" i="2"/>
  <c r="CX72" i="2"/>
  <c r="CU72" i="2"/>
  <c r="CK72" i="2"/>
  <c r="CO72" i="2"/>
  <c r="CQ72" i="2" s="1"/>
  <c r="CZ72" i="2"/>
  <c r="CW72" i="2"/>
  <c r="CY72" i="2"/>
  <c r="CS72" i="2"/>
  <c r="CI72" i="2"/>
  <c r="CJ72" i="2"/>
  <c r="CV72" i="2"/>
  <c r="CM72" i="2"/>
  <c r="CI63" i="2"/>
  <c r="CL63" i="2"/>
  <c r="CJ63" i="2"/>
  <c r="CZ63" i="2"/>
  <c r="CK63" i="2"/>
  <c r="CS63" i="2"/>
  <c r="CO63" i="2"/>
  <c r="CQ63" i="2" s="1"/>
  <c r="CM63" i="2"/>
  <c r="CW63" i="2"/>
  <c r="CV63" i="2"/>
  <c r="CU63" i="2"/>
  <c r="CY63" i="2"/>
  <c r="CX63" i="2"/>
  <c r="CI64" i="2"/>
  <c r="CW64" i="2"/>
  <c r="CO64" i="2"/>
  <c r="CQ64" i="2" s="1"/>
  <c r="CZ64" i="2"/>
  <c r="CK64" i="2"/>
  <c r="CY64" i="2"/>
  <c r="CS64" i="2"/>
  <c r="CL64" i="2"/>
  <c r="CM64" i="2"/>
  <c r="CV64" i="2"/>
  <c r="CU64" i="2"/>
  <c r="CX64" i="2"/>
  <c r="CJ64" i="2"/>
  <c r="CJ71" i="2"/>
  <c r="CV71" i="2"/>
  <c r="CI71" i="2"/>
  <c r="CW71" i="2"/>
  <c r="CL71" i="2"/>
  <c r="CX71" i="2"/>
  <c r="CM71" i="2"/>
  <c r="CO71" i="2"/>
  <c r="CQ71" i="2" s="1"/>
  <c r="CZ71" i="2"/>
  <c r="CU71" i="2"/>
  <c r="CS71" i="2"/>
  <c r="CK71" i="2"/>
  <c r="CY71" i="2"/>
  <c r="CO65" i="2"/>
  <c r="CQ65" i="2" s="1"/>
  <c r="CZ65" i="2"/>
  <c r="CU65" i="2"/>
  <c r="CS65" i="2"/>
  <c r="CI65" i="2"/>
  <c r="CW65" i="2"/>
  <c r="CX65" i="2"/>
  <c r="CJ65" i="2"/>
  <c r="CK65" i="2"/>
  <c r="CY65" i="2"/>
  <c r="CL65" i="2"/>
  <c r="CM65" i="2"/>
  <c r="CV65" i="2"/>
  <c r="CI66" i="2"/>
  <c r="CL66" i="2"/>
  <c r="CX66" i="2"/>
  <c r="CY66" i="2"/>
  <c r="CJ66" i="2"/>
  <c r="CM66" i="2"/>
  <c r="CO66" i="2"/>
  <c r="CQ66" i="2" s="1"/>
  <c r="CZ66" i="2"/>
  <c r="CU66" i="2"/>
  <c r="CS66" i="2"/>
  <c r="CK66" i="2"/>
  <c r="CV66" i="2"/>
  <c r="CW66" i="2"/>
  <c r="CL75" i="2"/>
  <c r="CX75" i="2"/>
  <c r="CW75" i="2"/>
  <c r="CI75" i="2"/>
  <c r="CO75" i="2"/>
  <c r="CQ75" i="2" s="1"/>
  <c r="CZ75" i="2"/>
  <c r="CY75" i="2"/>
  <c r="CU75" i="2"/>
  <c r="CS75" i="2"/>
  <c r="CK75" i="2"/>
  <c r="CJ75" i="2"/>
  <c r="CV75" i="2"/>
  <c r="CM75" i="2"/>
  <c r="CJ58" i="2"/>
  <c r="CV58" i="2"/>
  <c r="CK58" i="2"/>
  <c r="CY58" i="2"/>
  <c r="CL58" i="2"/>
  <c r="CX58" i="2"/>
  <c r="CM58" i="2"/>
  <c r="CS58" i="2"/>
  <c r="CW58" i="2"/>
  <c r="CZ58" i="2"/>
  <c r="CO58" i="2"/>
  <c r="CQ58" i="2" s="1"/>
  <c r="CI58" i="2"/>
  <c r="CU58" i="2"/>
  <c r="CI74" i="2"/>
  <c r="CO74" i="2"/>
  <c r="CQ74" i="2" s="1"/>
  <c r="CZ74" i="2"/>
  <c r="CW74" i="2"/>
  <c r="CY74" i="2"/>
  <c r="CS74" i="2"/>
  <c r="CK74" i="2"/>
  <c r="CJ74" i="2"/>
  <c r="CV74" i="2"/>
  <c r="CM74" i="2"/>
  <c r="CL74" i="2"/>
  <c r="CX74" i="2"/>
  <c r="CU74" i="2"/>
  <c r="CK24" i="2"/>
  <c r="CL68" i="2"/>
  <c r="CX68" i="2"/>
  <c r="CM68" i="2"/>
  <c r="CO68" i="2"/>
  <c r="CQ68" i="2" s="1"/>
  <c r="CZ68" i="2"/>
  <c r="CU68" i="2"/>
  <c r="CS68" i="2"/>
  <c r="CI68" i="2"/>
  <c r="CW68" i="2"/>
  <c r="CJ68" i="2"/>
  <c r="CV68" i="2"/>
  <c r="CK68" i="2"/>
  <c r="CY68" i="2"/>
  <c r="CK59" i="2"/>
  <c r="CY59" i="2"/>
  <c r="CJ59" i="2"/>
  <c r="CM59" i="2"/>
  <c r="CL59" i="2"/>
  <c r="CO59" i="2"/>
  <c r="CQ59" i="2" s="1"/>
  <c r="CI59" i="2"/>
  <c r="CX59" i="2"/>
  <c r="CU59" i="2"/>
  <c r="CV59" i="2"/>
  <c r="CW59" i="2"/>
  <c r="CZ59" i="2"/>
  <c r="CS59" i="2"/>
  <c r="CO56" i="2"/>
  <c r="CQ56" i="2" s="1"/>
  <c r="CZ56" i="2"/>
  <c r="CM56" i="2"/>
  <c r="CS56" i="2"/>
  <c r="CK56" i="2"/>
  <c r="CU56" i="2"/>
  <c r="CJ56" i="2"/>
  <c r="CV56" i="2"/>
  <c r="CW56" i="2"/>
  <c r="CY56" i="2"/>
  <c r="CL56" i="2"/>
  <c r="CX56" i="2"/>
  <c r="CI56" i="2"/>
  <c r="CL57" i="2"/>
  <c r="CV57" i="2"/>
  <c r="CM57" i="2"/>
  <c r="CK57" i="2"/>
  <c r="CX57" i="2"/>
  <c r="CU57" i="2"/>
  <c r="CO57" i="2"/>
  <c r="CQ57" i="2" s="1"/>
  <c r="CZ57" i="2"/>
  <c r="CW57" i="2"/>
  <c r="CJ57" i="2"/>
  <c r="CS57" i="2"/>
  <c r="CI57" i="2"/>
  <c r="CY57" i="2"/>
  <c r="CK55" i="2"/>
  <c r="CO55" i="2"/>
  <c r="CQ55" i="2" s="1"/>
  <c r="CZ55" i="2"/>
  <c r="CM55" i="2"/>
  <c r="CS55" i="2"/>
  <c r="CW55" i="2"/>
  <c r="CJ55" i="2"/>
  <c r="CV55" i="2"/>
  <c r="CU55" i="2"/>
  <c r="CI55" i="2"/>
  <c r="CL55" i="2"/>
  <c r="CX55" i="2"/>
  <c r="CY55" i="2"/>
  <c r="CU62" i="2"/>
  <c r="CO62" i="2"/>
  <c r="CQ62" i="2" s="1"/>
  <c r="CS62" i="2"/>
  <c r="CI62" i="2"/>
  <c r="CW62" i="2"/>
  <c r="CV62" i="2"/>
  <c r="CX62" i="2"/>
  <c r="CM62" i="2"/>
  <c r="CL62" i="2"/>
  <c r="CY62" i="2"/>
  <c r="CJ62" i="2"/>
  <c r="CK62" i="2"/>
  <c r="CZ62" i="2"/>
  <c r="CJ69" i="2"/>
  <c r="CV69" i="2"/>
  <c r="CK69" i="2"/>
  <c r="CY69" i="2"/>
  <c r="CL69" i="2"/>
  <c r="CX69" i="2"/>
  <c r="CM69" i="2"/>
  <c r="CO69" i="2"/>
  <c r="CQ69" i="2" s="1"/>
  <c r="CZ69" i="2"/>
  <c r="CU69" i="2"/>
  <c r="CS69" i="2"/>
  <c r="CI69" i="2"/>
  <c r="CW69" i="2"/>
  <c r="N27" i="10"/>
  <c r="D61" i="14" s="1"/>
  <c r="CD22" i="2"/>
  <c r="CD21" i="2"/>
  <c r="CD23" i="2"/>
  <c r="CI17" i="2"/>
  <c r="E8" i="3"/>
  <c r="CI42" i="2"/>
  <c r="CM42" i="2"/>
  <c r="CI23" i="2"/>
  <c r="CW15" i="2"/>
  <c r="CU30" i="2"/>
  <c r="CY23" i="2"/>
  <c r="CW28" i="2"/>
  <c r="CJ25" i="2"/>
  <c r="CL27" i="2"/>
  <c r="CV25" i="2"/>
  <c r="CY20" i="2"/>
  <c r="CL42" i="2"/>
  <c r="CW20" i="2"/>
  <c r="CO42" i="2"/>
  <c r="CQ42" i="2" s="1"/>
  <c r="CJ24" i="2"/>
  <c r="CU42" i="2"/>
  <c r="CV42" i="2"/>
  <c r="CK23" i="2"/>
  <c r="CM23" i="2"/>
  <c r="CV23" i="2"/>
  <c r="CS24" i="2"/>
  <c r="CO20" i="2"/>
  <c r="CQ20" i="2" s="1"/>
  <c r="CV24" i="2"/>
  <c r="CW42" i="2"/>
  <c r="CX42" i="2"/>
  <c r="CJ42" i="2"/>
  <c r="CO23" i="2"/>
  <c r="CQ23" i="2" s="1"/>
  <c r="CX20" i="2"/>
  <c r="CU24" i="2"/>
  <c r="CU15" i="2"/>
  <c r="CL30" i="2"/>
  <c r="CO15" i="2"/>
  <c r="CQ15" i="2" s="1"/>
  <c r="BZ31" i="2"/>
  <c r="Y15" i="11"/>
  <c r="Y16" i="11" s="1"/>
  <c r="CJ30" i="2"/>
  <c r="CV20" i="2"/>
  <c r="CJ20" i="2"/>
  <c r="CK20" i="2"/>
  <c r="CS20" i="2"/>
  <c r="CL24" i="2"/>
  <c r="CM24" i="2"/>
  <c r="CW24" i="2"/>
  <c r="CK42" i="2"/>
  <c r="CM30" i="2"/>
  <c r="CM20" i="2"/>
  <c r="CU23" i="2"/>
  <c r="CL23" i="2"/>
  <c r="CL20" i="2"/>
  <c r="CI24" i="2"/>
  <c r="CO24" i="2"/>
  <c r="CQ24" i="2" s="1"/>
  <c r="CH31" i="2"/>
  <c r="CI15" i="2"/>
  <c r="CJ41" i="2"/>
  <c r="CX22" i="2"/>
  <c r="CY28" i="2"/>
  <c r="CU25" i="2"/>
  <c r="CV27" i="2"/>
  <c r="CS15" i="2"/>
  <c r="BR31" i="2"/>
  <c r="BX31" i="2"/>
  <c r="CB31" i="2"/>
  <c r="CV30" i="2"/>
  <c r="CX25" i="2"/>
  <c r="CY41" i="2"/>
  <c r="CS27" i="2"/>
  <c r="CZ22" i="2"/>
  <c r="CK22" i="2"/>
  <c r="CV22" i="2"/>
  <c r="CZ26" i="2"/>
  <c r="CJ26" i="2"/>
  <c r="CO26" i="2"/>
  <c r="CQ26" i="2" s="1"/>
  <c r="CW26" i="2"/>
  <c r="CL26" i="2"/>
  <c r="CS26" i="2"/>
  <c r="CI26" i="2"/>
  <c r="CM26" i="2"/>
  <c r="CV26" i="2"/>
  <c r="CY26" i="2"/>
  <c r="CU26" i="2"/>
  <c r="CK26" i="2"/>
  <c r="CX26" i="2"/>
  <c r="CZ51" i="2"/>
  <c r="CI51" i="2"/>
  <c r="CM51" i="2"/>
  <c r="CX51" i="2"/>
  <c r="CY51" i="2"/>
  <c r="CL51" i="2"/>
  <c r="CW51" i="2"/>
  <c r="CK51" i="2"/>
  <c r="CV51" i="2"/>
  <c r="CJ51" i="2"/>
  <c r="CO51" i="2"/>
  <c r="CQ51" i="2" s="1"/>
  <c r="CS51" i="2"/>
  <c r="CU51" i="2"/>
  <c r="CZ20" i="2"/>
  <c r="CI20" i="2"/>
  <c r="CZ45" i="2"/>
  <c r="CK45" i="2"/>
  <c r="CV45" i="2"/>
  <c r="CJ45" i="2"/>
  <c r="CO45" i="2"/>
  <c r="CQ45" i="2" s="1"/>
  <c r="CI45" i="2"/>
  <c r="CM45" i="2"/>
  <c r="CX45" i="2"/>
  <c r="CY45" i="2"/>
  <c r="CL45" i="2"/>
  <c r="CW45" i="2"/>
  <c r="CS45" i="2"/>
  <c r="CU45" i="2"/>
  <c r="CZ48" i="2"/>
  <c r="CY48" i="2"/>
  <c r="CL48" i="2"/>
  <c r="CW48" i="2"/>
  <c r="CK48" i="2"/>
  <c r="CV48" i="2"/>
  <c r="CJ48" i="2"/>
  <c r="CO48" i="2"/>
  <c r="CQ48" i="2" s="1"/>
  <c r="CI48" i="2"/>
  <c r="CM48" i="2"/>
  <c r="CX48" i="2"/>
  <c r="CU48" i="2"/>
  <c r="CS48" i="2"/>
  <c r="CZ53" i="2"/>
  <c r="CK53" i="2"/>
  <c r="CV53" i="2"/>
  <c r="CJ53" i="2"/>
  <c r="CO53" i="2"/>
  <c r="CQ53" i="2" s="1"/>
  <c r="CI53" i="2"/>
  <c r="CM53" i="2"/>
  <c r="CX53" i="2"/>
  <c r="CY53" i="2"/>
  <c r="CL53" i="2"/>
  <c r="CW53" i="2"/>
  <c r="CS53" i="2"/>
  <c r="CU53" i="2"/>
  <c r="CZ24" i="2"/>
  <c r="CY24" i="2"/>
  <c r="CZ49" i="2"/>
  <c r="CK49" i="2"/>
  <c r="CV49" i="2"/>
  <c r="CJ49" i="2"/>
  <c r="CO49" i="2"/>
  <c r="CQ49" i="2" s="1"/>
  <c r="CI49" i="2"/>
  <c r="CM49" i="2"/>
  <c r="CX49" i="2"/>
  <c r="CY49" i="2"/>
  <c r="CL49" i="2"/>
  <c r="CW49" i="2"/>
  <c r="CS49" i="2"/>
  <c r="CU49" i="2"/>
  <c r="CY40" i="2"/>
  <c r="CA31" i="2"/>
  <c r="CU22" i="2"/>
  <c r="CO22" i="2"/>
  <c r="CQ22" i="2" s="1"/>
  <c r="CO28" i="2"/>
  <c r="CQ28" i="2" s="1"/>
  <c r="CM28" i="2"/>
  <c r="CS28" i="2"/>
  <c r="CE76" i="2"/>
  <c r="CL15" i="2"/>
  <c r="CX15" i="2"/>
  <c r="F83" i="2"/>
  <c r="BO76" i="2"/>
  <c r="BR76" i="2"/>
  <c r="BN76" i="2"/>
  <c r="CC31" i="2"/>
  <c r="BQ31" i="2"/>
  <c r="CX30" i="2"/>
  <c r="CI30" i="2"/>
  <c r="CY30" i="2"/>
  <c r="CL22" i="2"/>
  <c r="CW23" i="2"/>
  <c r="CU28" i="2"/>
  <c r="CS23" i="2"/>
  <c r="CL28" i="2"/>
  <c r="CW25" i="2"/>
  <c r="CS25" i="2"/>
  <c r="CM22" i="2"/>
  <c r="E153" i="2"/>
  <c r="CE31" i="2"/>
  <c r="CZ25" i="2"/>
  <c r="CI25" i="2"/>
  <c r="CZ28" i="2"/>
  <c r="CJ28" i="2"/>
  <c r="CZ27" i="2"/>
  <c r="CK27" i="2"/>
  <c r="CI27" i="2"/>
  <c r="CZ21" i="2"/>
  <c r="CI21" i="2"/>
  <c r="CM21" i="2"/>
  <c r="CV21" i="2"/>
  <c r="CK21" i="2"/>
  <c r="CX21" i="2"/>
  <c r="CJ21" i="2"/>
  <c r="CW21" i="2"/>
  <c r="CY21" i="2"/>
  <c r="CL21" i="2"/>
  <c r="CU21" i="2"/>
  <c r="CS21" i="2"/>
  <c r="CO21" i="2"/>
  <c r="CQ21" i="2" s="1"/>
  <c r="C155" i="2"/>
  <c r="E154" i="2"/>
  <c r="CZ30" i="2"/>
  <c r="CK30" i="2"/>
  <c r="CZ47" i="2"/>
  <c r="CI47" i="2"/>
  <c r="CM47" i="2"/>
  <c r="CX47" i="2"/>
  <c r="CY47" i="2"/>
  <c r="CL47" i="2"/>
  <c r="CW47" i="2"/>
  <c r="CK47" i="2"/>
  <c r="CV47" i="2"/>
  <c r="CJ47" i="2"/>
  <c r="CO47" i="2"/>
  <c r="CQ47" i="2" s="1"/>
  <c r="CS47" i="2"/>
  <c r="CU47" i="2"/>
  <c r="CZ44" i="2"/>
  <c r="CY44" i="2"/>
  <c r="CJ44" i="2"/>
  <c r="CV44" i="2"/>
  <c r="CU44" i="2"/>
  <c r="CO44" i="2"/>
  <c r="CQ44" i="2" s="1"/>
  <c r="CI44" i="2"/>
  <c r="CX44" i="2"/>
  <c r="CS44" i="2"/>
  <c r="CM44" i="2"/>
  <c r="CK44" i="2"/>
  <c r="CL44" i="2"/>
  <c r="CW44" i="2"/>
  <c r="CZ15" i="2"/>
  <c r="CY15" i="2"/>
  <c r="CZ19" i="2"/>
  <c r="CI19" i="2"/>
  <c r="CM19" i="2"/>
  <c r="CV19" i="2"/>
  <c r="CS19" i="2"/>
  <c r="CO19" i="2"/>
  <c r="CQ19" i="2" s="1"/>
  <c r="CY19" i="2"/>
  <c r="CL19" i="2"/>
  <c r="CU19" i="2"/>
  <c r="CK19" i="2"/>
  <c r="CX19" i="2"/>
  <c r="CJ19" i="2"/>
  <c r="CW19" i="2"/>
  <c r="CZ23" i="2"/>
  <c r="CJ23" i="2"/>
  <c r="CZ46" i="2"/>
  <c r="CJ46" i="2"/>
  <c r="CO46" i="2"/>
  <c r="CQ46" i="2" s="1"/>
  <c r="CI46" i="2"/>
  <c r="CM46" i="2"/>
  <c r="CX46" i="2"/>
  <c r="CY46" i="2"/>
  <c r="CL46" i="2"/>
  <c r="CW46" i="2"/>
  <c r="CK46" i="2"/>
  <c r="CV46" i="2"/>
  <c r="CS46" i="2"/>
  <c r="CU46" i="2"/>
  <c r="CZ43" i="2"/>
  <c r="CY43" i="2"/>
  <c r="CL43" i="2"/>
  <c r="CX43" i="2"/>
  <c r="CW43" i="2"/>
  <c r="CM43" i="2"/>
  <c r="CO43" i="2"/>
  <c r="CQ43" i="2" s="1"/>
  <c r="CI43" i="2"/>
  <c r="CJ43" i="2"/>
  <c r="CV43" i="2"/>
  <c r="CU43" i="2"/>
  <c r="CS43" i="2"/>
  <c r="CK43" i="2"/>
  <c r="CZ52" i="2"/>
  <c r="CY52" i="2"/>
  <c r="CL52" i="2"/>
  <c r="CW52" i="2"/>
  <c r="CK52" i="2"/>
  <c r="CV52" i="2"/>
  <c r="CJ52" i="2"/>
  <c r="CO52" i="2"/>
  <c r="CQ52" i="2" s="1"/>
  <c r="CI52" i="2"/>
  <c r="CM52" i="2"/>
  <c r="CX52" i="2"/>
  <c r="CU52" i="2"/>
  <c r="CS52" i="2"/>
  <c r="CZ18" i="2"/>
  <c r="CI18" i="2"/>
  <c r="CM18" i="2"/>
  <c r="CV18" i="2"/>
  <c r="CS18" i="2"/>
  <c r="CO18" i="2"/>
  <c r="CQ18" i="2" s="1"/>
  <c r="CY18" i="2"/>
  <c r="CL18" i="2"/>
  <c r="CU18" i="2"/>
  <c r="CK18" i="2"/>
  <c r="CX18" i="2"/>
  <c r="CJ18" i="2"/>
  <c r="CW18" i="2"/>
  <c r="CZ29" i="2"/>
  <c r="CK29" i="2"/>
  <c r="CS29" i="2"/>
  <c r="CX29" i="2"/>
  <c r="CV29" i="2"/>
  <c r="CL29" i="2"/>
  <c r="CJ29" i="2"/>
  <c r="CO29" i="2"/>
  <c r="CQ29" i="2" s="1"/>
  <c r="CW29" i="2"/>
  <c r="CI29" i="2"/>
  <c r="CM29" i="2"/>
  <c r="CY29" i="2"/>
  <c r="CU29" i="2"/>
  <c r="CZ42" i="2"/>
  <c r="CY42" i="2"/>
  <c r="CZ54" i="2"/>
  <c r="CJ54" i="2"/>
  <c r="CO54" i="2"/>
  <c r="CQ54" i="2" s="1"/>
  <c r="CI54" i="2"/>
  <c r="CM54" i="2"/>
  <c r="CX54" i="2"/>
  <c r="CY54" i="2"/>
  <c r="CL54" i="2"/>
  <c r="CW54" i="2"/>
  <c r="CK54" i="2"/>
  <c r="CV54" i="2"/>
  <c r="CS54" i="2"/>
  <c r="CU54" i="2"/>
  <c r="CZ50" i="2"/>
  <c r="CJ50" i="2"/>
  <c r="CO50" i="2"/>
  <c r="CQ50" i="2" s="1"/>
  <c r="CI50" i="2"/>
  <c r="CM50" i="2"/>
  <c r="CX50" i="2"/>
  <c r="CY50" i="2"/>
  <c r="CL50" i="2"/>
  <c r="CW50" i="2"/>
  <c r="CK50" i="2"/>
  <c r="CV50" i="2"/>
  <c r="CS50" i="2"/>
  <c r="CU50" i="2"/>
  <c r="BO31" i="2"/>
  <c r="CS22" i="2"/>
  <c r="CM25" i="2"/>
  <c r="CV28" i="2"/>
  <c r="CY25" i="2"/>
  <c r="CM27" i="2"/>
  <c r="CY27" i="2"/>
  <c r="CO27" i="2"/>
  <c r="CQ27" i="2" s="1"/>
  <c r="CJ15" i="2"/>
  <c r="CV15" i="2"/>
  <c r="CK15" i="2"/>
  <c r="BX76" i="2"/>
  <c r="BZ76" i="2"/>
  <c r="BN31" i="2"/>
  <c r="BP31" i="2"/>
  <c r="CS30" i="2"/>
  <c r="CY22" i="2"/>
  <c r="CW22" i="2"/>
  <c r="X15" i="11"/>
  <c r="X16" i="11" s="1"/>
  <c r="CK28" i="2"/>
  <c r="CW30" i="2"/>
  <c r="CO25" i="2"/>
  <c r="CQ25" i="2" s="1"/>
  <c r="CX28" i="2"/>
  <c r="CI22" i="2"/>
  <c r="CL25" i="2"/>
  <c r="CJ27" i="2"/>
  <c r="CU27" i="2"/>
  <c r="CX27" i="2"/>
  <c r="T15" i="11"/>
  <c r="T16" i="11" s="1"/>
  <c r="E84" i="2"/>
  <c r="AG15" i="11" s="1"/>
  <c r="S15" i="11"/>
  <c r="S16" i="11" s="1"/>
  <c r="W15" i="11"/>
  <c r="W16" i="11" s="1"/>
  <c r="Z15" i="11"/>
  <c r="Z16" i="11" s="1"/>
  <c r="BQ76" i="2"/>
  <c r="BP76" i="2"/>
  <c r="AB15" i="11"/>
  <c r="AB16" i="11" s="1"/>
  <c r="U15" i="11"/>
  <c r="U16" i="11" s="1"/>
  <c r="V15" i="11"/>
  <c r="V16" i="11" s="1"/>
  <c r="Q15" i="11"/>
  <c r="Q16" i="11" s="1"/>
  <c r="AA15" i="11"/>
  <c r="AA16" i="11" s="1"/>
  <c r="CS41" i="2"/>
  <c r="CW41" i="2"/>
  <c r="CB76" i="2"/>
  <c r="CX41" i="2"/>
  <c r="CK41" i="2"/>
  <c r="CO41" i="2"/>
  <c r="CQ41" i="2" s="1"/>
  <c r="CC76" i="2"/>
  <c r="CM41" i="2"/>
  <c r="CU41" i="2"/>
  <c r="CV41" i="2"/>
  <c r="CI41" i="2"/>
  <c r="CL41" i="2"/>
  <c r="CA76" i="2"/>
  <c r="BI31" i="2"/>
  <c r="D85" i="2"/>
  <c r="AG27" i="10"/>
  <c r="AK27" i="10"/>
  <c r="AO27" i="10"/>
  <c r="AH27" i="10"/>
  <c r="AP27" i="10"/>
  <c r="AI27" i="10"/>
  <c r="AQ27" i="10"/>
  <c r="AJ27" i="10"/>
  <c r="AN27" i="10"/>
  <c r="AF27" i="10"/>
  <c r="AL27" i="10"/>
  <c r="AM27" i="10"/>
  <c r="C27" i="15"/>
  <c r="D27" i="15" s="1"/>
  <c r="C31" i="15"/>
  <c r="D31" i="15" s="1"/>
  <c r="C35" i="15"/>
  <c r="D35" i="15" s="1"/>
  <c r="C18" i="15"/>
  <c r="C28" i="15"/>
  <c r="D28" i="15" s="1"/>
  <c r="C32" i="15"/>
  <c r="D32" i="15" s="1"/>
  <c r="C36" i="15"/>
  <c r="D36" i="15" s="1"/>
  <c r="C1" i="15"/>
  <c r="C29" i="15"/>
  <c r="D29" i="15" s="1"/>
  <c r="C33" i="15"/>
  <c r="D33" i="15" s="1"/>
  <c r="C37" i="15"/>
  <c r="D37" i="15" s="1"/>
  <c r="C30" i="15"/>
  <c r="D30" i="15" s="1"/>
  <c r="C34" i="15"/>
  <c r="D34" i="15" s="1"/>
  <c r="C26" i="15"/>
  <c r="D26" i="15" s="1"/>
  <c r="BV31" i="2"/>
  <c r="BT31" i="2"/>
  <c r="CY17" i="2"/>
  <c r="CY16" i="2"/>
  <c r="CD16" i="2"/>
  <c r="CD17" i="2"/>
  <c r="G33" i="8"/>
  <c r="G36" i="8"/>
  <c r="G34" i="8" s="1"/>
  <c r="G32" i="8"/>
  <c r="E5" i="1"/>
  <c r="I5" i="1"/>
  <c r="M5" i="1"/>
  <c r="D5" i="1"/>
  <c r="H5" i="1"/>
  <c r="L5" i="1"/>
  <c r="C5" i="1"/>
  <c r="G5" i="1"/>
  <c r="K5" i="1"/>
  <c r="F5" i="1"/>
  <c r="J5" i="1"/>
  <c r="B5" i="1"/>
  <c r="CI16" i="2"/>
  <c r="CO16" i="2"/>
  <c r="CQ16" i="2" s="1"/>
  <c r="CL16" i="2"/>
  <c r="CS16" i="2"/>
  <c r="CX16" i="2"/>
  <c r="CJ16" i="2"/>
  <c r="CV16" i="2"/>
  <c r="CU16" i="2"/>
  <c r="CK16" i="2"/>
  <c r="CW16" i="2"/>
  <c r="CM16" i="2"/>
  <c r="BD25" i="1"/>
  <c r="AO26" i="1"/>
  <c r="AY25" i="1"/>
  <c r="AJ26" i="1"/>
  <c r="AH26" i="1"/>
  <c r="AW25" i="1"/>
  <c r="AP26" i="1"/>
  <c r="BE25" i="1"/>
  <c r="AZ25" i="1"/>
  <c r="AK26" i="1"/>
  <c r="BC25" i="1"/>
  <c r="AN26" i="1"/>
  <c r="AL26" i="1"/>
  <c r="BA25" i="1"/>
  <c r="AV25" i="1"/>
  <c r="AR25" i="1"/>
  <c r="AG26" i="1"/>
  <c r="AC26" i="1"/>
  <c r="BB25" i="1"/>
  <c r="AM26" i="1"/>
  <c r="AX25" i="1"/>
  <c r="AI26" i="1"/>
  <c r="BF25" i="1"/>
  <c r="AQ26" i="1"/>
  <c r="BC15" i="1"/>
  <c r="AN16" i="1"/>
  <c r="AQ16" i="1"/>
  <c r="BF15" i="1"/>
  <c r="AI16" i="1"/>
  <c r="AX15" i="1"/>
  <c r="AP16" i="1"/>
  <c r="BE15" i="1"/>
  <c r="AH16" i="1"/>
  <c r="AW15" i="1"/>
  <c r="AY15" i="1"/>
  <c r="AJ16" i="1"/>
  <c r="AM16" i="1"/>
  <c r="BB15" i="1"/>
  <c r="AL16" i="1"/>
  <c r="BA15" i="1"/>
  <c r="AV15" i="1"/>
  <c r="AR15" i="1"/>
  <c r="AG16" i="1"/>
  <c r="AC16" i="1"/>
  <c r="AZ15" i="1"/>
  <c r="AK16" i="1"/>
  <c r="BD15" i="1"/>
  <c r="AO16" i="1"/>
  <c r="AF11" i="1"/>
  <c r="AR11" i="1" s="1"/>
  <c r="AU10" i="1"/>
  <c r="AR10" i="1"/>
  <c r="AC11" i="1"/>
  <c r="BV40" i="2"/>
  <c r="BV76" i="2" s="1"/>
  <c r="BT76" i="2"/>
  <c r="CI40" i="2"/>
  <c r="CX40" i="2"/>
  <c r="CS40" i="2"/>
  <c r="CK40" i="2"/>
  <c r="CW40" i="2"/>
  <c r="CO40" i="2"/>
  <c r="CJ40" i="2"/>
  <c r="CV40" i="2"/>
  <c r="CM40" i="2"/>
  <c r="CH76" i="2"/>
  <c r="CU40" i="2"/>
  <c r="CL40" i="2"/>
  <c r="BV26" i="11"/>
  <c r="BV14" i="11"/>
  <c r="H28" i="14" s="1"/>
  <c r="BP27" i="11"/>
  <c r="BV7" i="11"/>
  <c r="H22" i="14" s="1"/>
  <c r="BV10" i="11"/>
  <c r="H24" i="14" s="1"/>
  <c r="BK27" i="11"/>
  <c r="BN27" i="11"/>
  <c r="BJ27" i="11"/>
  <c r="BV22" i="11"/>
  <c r="BV5" i="11"/>
  <c r="H20" i="14" s="1"/>
  <c r="BV24" i="11"/>
  <c r="BV13" i="11"/>
  <c r="H27" i="14" s="1"/>
  <c r="BU27" i="11"/>
  <c r="BT27" i="11"/>
  <c r="BV9" i="11"/>
  <c r="H23" i="14" s="1"/>
  <c r="BV23" i="11"/>
  <c r="BV4" i="11"/>
  <c r="H19" i="14" s="1"/>
  <c r="BO27" i="11"/>
  <c r="BM27" i="11"/>
  <c r="BL27" i="11"/>
  <c r="BV12" i="11"/>
  <c r="H26" i="14" s="1"/>
  <c r="R16" i="11"/>
  <c r="BQ27" i="11"/>
  <c r="BV11" i="11"/>
  <c r="H25" i="14" s="1"/>
  <c r="BV25" i="11"/>
  <c r="BR27" i="11"/>
  <c r="BV6" i="11"/>
  <c r="H21" i="14" s="1"/>
  <c r="BS27" i="11"/>
  <c r="BG27" i="11"/>
  <c r="BJ16" i="1"/>
  <c r="BJ26" i="1"/>
  <c r="BJ21" i="1"/>
  <c r="BV21" i="1" s="1"/>
  <c r="BV20" i="1"/>
  <c r="AI15" i="11" l="1"/>
  <c r="AI16" i="11" s="1"/>
  <c r="AO15" i="11"/>
  <c r="AO16" i="11" s="1"/>
  <c r="AJ15" i="11"/>
  <c r="AJ16" i="11" s="1"/>
  <c r="CU76" i="2"/>
  <c r="CJ76" i="2"/>
  <c r="CS76" i="2"/>
  <c r="CZ76" i="2"/>
  <c r="E155" i="2"/>
  <c r="CU31" i="2"/>
  <c r="CK31" i="2"/>
  <c r="CX31" i="2"/>
  <c r="CI31" i="2"/>
  <c r="CW31" i="2"/>
  <c r="CM31" i="2"/>
  <c r="CV31" i="2"/>
  <c r="CL31" i="2"/>
  <c r="AN15" i="11"/>
  <c r="AN16" i="11" s="1"/>
  <c r="CV76" i="2"/>
  <c r="CJ31" i="2"/>
  <c r="CZ31" i="2"/>
  <c r="CX76" i="2"/>
  <c r="CS31" i="2"/>
  <c r="AP15" i="11"/>
  <c r="AP16" i="11" s="1"/>
  <c r="AK15" i="11"/>
  <c r="AK16" i="11" s="1"/>
  <c r="F84" i="2"/>
  <c r="AM15" i="11"/>
  <c r="AM16" i="11" s="1"/>
  <c r="AF15" i="11"/>
  <c r="AF16" i="11" s="1"/>
  <c r="AH15" i="11"/>
  <c r="AH16" i="11" s="1"/>
  <c r="E85" i="2"/>
  <c r="BD15" i="11" s="1"/>
  <c r="AL15" i="11"/>
  <c r="AL16" i="11" s="1"/>
  <c r="AQ15" i="11"/>
  <c r="AQ16" i="11" s="1"/>
  <c r="CW76" i="2"/>
  <c r="CK76" i="2"/>
  <c r="CL76" i="2"/>
  <c r="CM76" i="2"/>
  <c r="CI76" i="2"/>
  <c r="CQ31" i="2"/>
  <c r="D86" i="2"/>
  <c r="AV27" i="10"/>
  <c r="AZ27" i="10"/>
  <c r="BD27" i="10"/>
  <c r="BA27" i="10"/>
  <c r="BB27" i="10"/>
  <c r="AY27" i="10"/>
  <c r="BC27" i="10"/>
  <c r="AU27" i="10"/>
  <c r="AW27" i="10"/>
  <c r="BE27" i="10"/>
  <c r="AX27" i="10"/>
  <c r="BF27" i="10"/>
  <c r="CO31" i="2"/>
  <c r="AC15" i="11"/>
  <c r="E29" i="14" s="1"/>
  <c r="E18" i="14" s="1"/>
  <c r="Q5" i="1"/>
  <c r="B6" i="1"/>
  <c r="J6" i="1"/>
  <c r="Y5" i="1"/>
  <c r="F6" i="1"/>
  <c r="F26" i="10" s="1"/>
  <c r="U5" i="1"/>
  <c r="K6" i="1"/>
  <c r="Z5" i="1"/>
  <c r="G6" i="1"/>
  <c r="V5" i="1"/>
  <c r="C6" i="1"/>
  <c r="C26" i="10" s="1"/>
  <c r="R5" i="1"/>
  <c r="L6" i="1"/>
  <c r="AA5" i="1"/>
  <c r="H6" i="1"/>
  <c r="W5" i="1"/>
  <c r="D6" i="1"/>
  <c r="D26" i="10" s="1"/>
  <c r="S5" i="1"/>
  <c r="M6" i="1"/>
  <c r="AB5" i="1"/>
  <c r="I6" i="1"/>
  <c r="X5" i="1"/>
  <c r="E6" i="1"/>
  <c r="E26" i="10" s="1"/>
  <c r="T5" i="1"/>
  <c r="AR27" i="10"/>
  <c r="F61" i="14" s="1"/>
  <c r="BF26" i="1"/>
  <c r="BU25" i="1"/>
  <c r="BU26" i="1" s="1"/>
  <c r="AX26" i="1"/>
  <c r="BM25" i="1"/>
  <c r="BM26" i="1" s="1"/>
  <c r="BB26" i="1"/>
  <c r="BQ25" i="1"/>
  <c r="BQ26" i="1" s="1"/>
  <c r="BK25" i="1"/>
  <c r="AV26" i="1"/>
  <c r="BG25" i="1"/>
  <c r="BR25" i="1"/>
  <c r="BR26" i="1" s="1"/>
  <c r="BC26" i="1"/>
  <c r="BO25" i="1"/>
  <c r="BO26" i="1" s="1"/>
  <c r="AZ26" i="1"/>
  <c r="BN25" i="1"/>
  <c r="BN26" i="1" s="1"/>
  <c r="AY26" i="1"/>
  <c r="BS25" i="1"/>
  <c r="BS26" i="1" s="1"/>
  <c r="BD26" i="1"/>
  <c r="AR26" i="1"/>
  <c r="BP25" i="1"/>
  <c r="BP26" i="1" s="1"/>
  <c r="BA26" i="1"/>
  <c r="BT25" i="1"/>
  <c r="BT26" i="1" s="1"/>
  <c r="BE26" i="1"/>
  <c r="BL25" i="1"/>
  <c r="BL26" i="1" s="1"/>
  <c r="AW26" i="1"/>
  <c r="BD16" i="1"/>
  <c r="BS15" i="1"/>
  <c r="BS16" i="1" s="1"/>
  <c r="AZ16" i="1"/>
  <c r="BO15" i="1"/>
  <c r="BO16" i="1" s="1"/>
  <c r="AV16" i="1"/>
  <c r="BG15" i="1"/>
  <c r="BK15" i="1"/>
  <c r="AY16" i="1"/>
  <c r="BN15" i="1"/>
  <c r="BN16" i="1" s="1"/>
  <c r="BC16" i="1"/>
  <c r="BR15" i="1"/>
  <c r="BR16" i="1" s="1"/>
  <c r="AR16" i="1"/>
  <c r="BP15" i="1"/>
  <c r="BP16" i="1" s="1"/>
  <c r="BA16" i="1"/>
  <c r="BQ15" i="1"/>
  <c r="BQ16" i="1" s="1"/>
  <c r="BB16" i="1"/>
  <c r="BL15" i="1"/>
  <c r="BL16" i="1" s="1"/>
  <c r="AW16" i="1"/>
  <c r="BT15" i="1"/>
  <c r="BT16" i="1" s="1"/>
  <c r="BE16" i="1"/>
  <c r="BM15" i="1"/>
  <c r="BM16" i="1" s="1"/>
  <c r="AX16" i="1"/>
  <c r="BU15" i="1"/>
  <c r="BU16" i="1" s="1"/>
  <c r="BF16" i="1"/>
  <c r="BG10" i="1"/>
  <c r="BJ10" i="1"/>
  <c r="AU11" i="1"/>
  <c r="BG11" i="1" s="1"/>
  <c r="CD31" i="2"/>
  <c r="CO76" i="2"/>
  <c r="CQ40" i="2"/>
  <c r="CQ76" i="2" s="1"/>
  <c r="CD76" i="2"/>
  <c r="CY76" i="2"/>
  <c r="AG16" i="11"/>
  <c r="AC27" i="10"/>
  <c r="BV27" i="11"/>
  <c r="B28" i="1" l="1"/>
  <c r="B26" i="10"/>
  <c r="N26" i="10" s="1"/>
  <c r="E86" i="2"/>
  <c r="E87" i="2" s="1"/>
  <c r="BB15" i="11"/>
  <c r="AW15" i="11"/>
  <c r="AY15" i="11"/>
  <c r="BA15" i="11"/>
  <c r="AV15" i="11"/>
  <c r="AU15" i="11"/>
  <c r="AX15" i="11"/>
  <c r="AZ15" i="11"/>
  <c r="BC15" i="11"/>
  <c r="BE15" i="11"/>
  <c r="BF15" i="11"/>
  <c r="AR15" i="11"/>
  <c r="F29" i="14" s="1"/>
  <c r="F18" i="14" s="1"/>
  <c r="AC16" i="11"/>
  <c r="D87" i="2"/>
  <c r="BK27" i="10"/>
  <c r="BO27" i="10"/>
  <c r="BS27" i="10"/>
  <c r="BL27" i="10"/>
  <c r="BT27" i="10"/>
  <c r="BM27" i="10"/>
  <c r="BU27" i="10"/>
  <c r="BN27" i="10"/>
  <c r="BR27" i="10"/>
  <c r="BJ27" i="10"/>
  <c r="BP27" i="10"/>
  <c r="BQ27" i="10"/>
  <c r="T6" i="1"/>
  <c r="AI5" i="1"/>
  <c r="E28" i="1"/>
  <c r="X6" i="1"/>
  <c r="AM5" i="1"/>
  <c r="I28" i="1"/>
  <c r="AB6" i="1"/>
  <c r="AQ5" i="1"/>
  <c r="M28" i="1"/>
  <c r="S6" i="1"/>
  <c r="AH5" i="1"/>
  <c r="D28" i="1"/>
  <c r="AL5" i="1"/>
  <c r="W6" i="1"/>
  <c r="H28" i="1"/>
  <c r="AP5" i="1"/>
  <c r="AA6" i="1"/>
  <c r="L28" i="1"/>
  <c r="AG5" i="1"/>
  <c r="R6" i="1"/>
  <c r="C28" i="1"/>
  <c r="AK5" i="1"/>
  <c r="V6" i="1"/>
  <c r="G28" i="1"/>
  <c r="AO5" i="1"/>
  <c r="Z6" i="1"/>
  <c r="K28" i="1"/>
  <c r="U6" i="1"/>
  <c r="AJ5" i="1"/>
  <c r="F28" i="1"/>
  <c r="Y6" i="1"/>
  <c r="AN5" i="1"/>
  <c r="J28" i="1"/>
  <c r="N6" i="1"/>
  <c r="Q6" i="1"/>
  <c r="AF5" i="1"/>
  <c r="AC5" i="1"/>
  <c r="BK26" i="1"/>
  <c r="BV26" i="1" s="1"/>
  <c r="BV25" i="1"/>
  <c r="BG26" i="1"/>
  <c r="BK16" i="1"/>
  <c r="BV16" i="1" s="1"/>
  <c r="BV15" i="1"/>
  <c r="BG16" i="1"/>
  <c r="BV10" i="1"/>
  <c r="BJ11" i="1"/>
  <c r="BV11" i="1" s="1"/>
  <c r="CY31" i="2"/>
  <c r="F85" i="2"/>
  <c r="E61" i="14"/>
  <c r="N28" i="1" l="1"/>
  <c r="D9" i="14" s="1"/>
  <c r="BT15" i="11"/>
  <c r="BT16" i="11" s="1"/>
  <c r="BJ15" i="11"/>
  <c r="BJ16" i="11" s="1"/>
  <c r="BK15" i="11"/>
  <c r="BK16" i="11" s="1"/>
  <c r="AR16" i="11"/>
  <c r="BP15" i="11"/>
  <c r="BP16" i="11" s="1"/>
  <c r="BO15" i="11"/>
  <c r="BO16" i="11" s="1"/>
  <c r="F86" i="2"/>
  <c r="BQ15" i="11"/>
  <c r="BQ16" i="11" s="1"/>
  <c r="BN15" i="11"/>
  <c r="BN16" i="11" s="1"/>
  <c r="BS15" i="11"/>
  <c r="BS16" i="11" s="1"/>
  <c r="BM15" i="11"/>
  <c r="BM16" i="11" s="1"/>
  <c r="BU15" i="11"/>
  <c r="BU16" i="11" s="1"/>
  <c r="BR15" i="11"/>
  <c r="BR16" i="11" s="1"/>
  <c r="BL15" i="11"/>
  <c r="BL16" i="11" s="1"/>
  <c r="N36" i="1"/>
  <c r="C14" i="15"/>
  <c r="D60" i="14"/>
  <c r="AU5" i="1"/>
  <c r="AF6" i="1"/>
  <c r="AR5" i="1"/>
  <c r="Q28" i="1"/>
  <c r="AC6" i="1"/>
  <c r="AC36" i="1" s="1"/>
  <c r="AN6" i="1"/>
  <c r="AN28" i="1" s="1"/>
  <c r="BC5" i="1"/>
  <c r="Y28" i="1"/>
  <c r="AN26" i="10"/>
  <c r="BC26" i="10" s="1"/>
  <c r="BR26" i="10" s="1"/>
  <c r="AJ6" i="1"/>
  <c r="AJ28" i="1" s="1"/>
  <c r="AY5" i="1"/>
  <c r="U28" i="1"/>
  <c r="AJ26" i="10"/>
  <c r="AY26" i="10" s="1"/>
  <c r="BN26" i="10" s="1"/>
  <c r="Z28" i="1"/>
  <c r="AO26" i="10"/>
  <c r="BD26" i="10" s="1"/>
  <c r="BS26" i="10" s="1"/>
  <c r="AO6" i="1"/>
  <c r="AO28" i="1" s="1"/>
  <c r="BD5" i="1"/>
  <c r="V28" i="1"/>
  <c r="AK26" i="10"/>
  <c r="AZ26" i="10" s="1"/>
  <c r="BO26" i="10" s="1"/>
  <c r="AK6" i="1"/>
  <c r="AK28" i="1" s="1"/>
  <c r="AZ5" i="1"/>
  <c r="R28" i="1"/>
  <c r="AG26" i="10"/>
  <c r="AV26" i="10" s="1"/>
  <c r="BK26" i="10" s="1"/>
  <c r="AG6" i="1"/>
  <c r="AG28" i="1" s="1"/>
  <c r="AV5" i="1"/>
  <c r="AA28" i="1"/>
  <c r="AP26" i="10"/>
  <c r="BE26" i="10" s="1"/>
  <c r="BT26" i="10" s="1"/>
  <c r="AP6" i="1"/>
  <c r="AP28" i="1" s="1"/>
  <c r="BE5" i="1"/>
  <c r="W28" i="1"/>
  <c r="AL26" i="10"/>
  <c r="BA26" i="10" s="1"/>
  <c r="BP26" i="10" s="1"/>
  <c r="AL6" i="1"/>
  <c r="AL28" i="1" s="1"/>
  <c r="BA5" i="1"/>
  <c r="AW5" i="1"/>
  <c r="AH6" i="1"/>
  <c r="AH28" i="1" s="1"/>
  <c r="S28" i="1"/>
  <c r="AH26" i="10"/>
  <c r="AW26" i="10" s="1"/>
  <c r="BL26" i="10" s="1"/>
  <c r="BF5" i="1"/>
  <c r="AQ6" i="1"/>
  <c r="AQ28" i="1" s="1"/>
  <c r="AB28" i="1"/>
  <c r="AQ26" i="10"/>
  <c r="BF26" i="10" s="1"/>
  <c r="BU26" i="10" s="1"/>
  <c r="BB5" i="1"/>
  <c r="AM6" i="1"/>
  <c r="AM28" i="1" s="1"/>
  <c r="X28" i="1"/>
  <c r="AM26" i="10"/>
  <c r="BB26" i="10" s="1"/>
  <c r="BQ26" i="10" s="1"/>
  <c r="AX5" i="1"/>
  <c r="AI6" i="1"/>
  <c r="AI28" i="1" s="1"/>
  <c r="T28" i="1"/>
  <c r="AI26" i="10"/>
  <c r="AX26" i="10" s="1"/>
  <c r="BM26" i="10" s="1"/>
  <c r="BG27" i="10"/>
  <c r="G61" i="14" s="1"/>
  <c r="BC16" i="11"/>
  <c r="BF16" i="11"/>
  <c r="AX16" i="11"/>
  <c r="BA16" i="11"/>
  <c r="BD16" i="11"/>
  <c r="AV16" i="11"/>
  <c r="BG15" i="11"/>
  <c r="G29" i="14" s="1"/>
  <c r="G18" i="14" s="1"/>
  <c r="AY16" i="11"/>
  <c r="BB16" i="11"/>
  <c r="BE16" i="11"/>
  <c r="AW16" i="11"/>
  <c r="AZ16" i="11"/>
  <c r="BV15" i="11" l="1"/>
  <c r="H29" i="14" s="1"/>
  <c r="H18" i="14" s="1"/>
  <c r="BV27" i="10"/>
  <c r="H61" i="14" s="1"/>
  <c r="AX6" i="1"/>
  <c r="AX28" i="1" s="1"/>
  <c r="BM5" i="1"/>
  <c r="BM6" i="1" s="1"/>
  <c r="BM28" i="1" s="1"/>
  <c r="BB6" i="1"/>
  <c r="BB28" i="1" s="1"/>
  <c r="BQ5" i="1"/>
  <c r="BQ6" i="1" s="1"/>
  <c r="BQ28" i="1" s="1"/>
  <c r="BF6" i="1"/>
  <c r="BF28" i="1" s="1"/>
  <c r="BU5" i="1"/>
  <c r="BU6" i="1" s="1"/>
  <c r="BU28" i="1" s="1"/>
  <c r="AW6" i="1"/>
  <c r="AW28" i="1" s="1"/>
  <c r="BL5" i="1"/>
  <c r="BL6" i="1" s="1"/>
  <c r="BL28" i="1" s="1"/>
  <c r="BA6" i="1"/>
  <c r="BA28" i="1" s="1"/>
  <c r="BP5" i="1"/>
  <c r="BP6" i="1" s="1"/>
  <c r="BP28" i="1" s="1"/>
  <c r="BE6" i="1"/>
  <c r="BE28" i="1" s="1"/>
  <c r="BT5" i="1"/>
  <c r="BT6" i="1" s="1"/>
  <c r="BT28" i="1" s="1"/>
  <c r="AV6" i="1"/>
  <c r="AV28" i="1" s="1"/>
  <c r="BK5" i="1"/>
  <c r="BK6" i="1" s="1"/>
  <c r="BK28" i="1" s="1"/>
  <c r="AZ6" i="1"/>
  <c r="AZ28" i="1" s="1"/>
  <c r="BO5" i="1"/>
  <c r="BO6" i="1" s="1"/>
  <c r="BO28" i="1" s="1"/>
  <c r="BD6" i="1"/>
  <c r="BD28" i="1" s="1"/>
  <c r="BS5" i="1"/>
  <c r="BS6" i="1" s="1"/>
  <c r="BS28" i="1" s="1"/>
  <c r="BN5" i="1"/>
  <c r="BN6" i="1" s="1"/>
  <c r="BN28" i="1" s="1"/>
  <c r="AY6" i="1"/>
  <c r="AY28" i="1" s="1"/>
  <c r="BR5" i="1"/>
  <c r="BR6" i="1" s="1"/>
  <c r="BR28" i="1" s="1"/>
  <c r="BC6" i="1"/>
  <c r="BC28" i="1" s="1"/>
  <c r="AF26" i="10"/>
  <c r="AC26" i="10"/>
  <c r="E60" i="14" s="1"/>
  <c r="AF28" i="1"/>
  <c r="AR28" i="1" s="1"/>
  <c r="F9" i="14" s="1"/>
  <c r="F15" i="14" s="1"/>
  <c r="F30" i="14" s="1"/>
  <c r="AR6" i="1"/>
  <c r="AR36" i="1" s="1"/>
  <c r="BG5" i="1"/>
  <c r="BJ5" i="1"/>
  <c r="AU6" i="1"/>
  <c r="AC28" i="1"/>
  <c r="E9" i="14" s="1"/>
  <c r="E15" i="14" s="1"/>
  <c r="E30" i="14" s="1"/>
  <c r="AU16" i="11"/>
  <c r="BG16" i="11"/>
  <c r="BV16" i="11" l="1"/>
  <c r="AU28" i="1"/>
  <c r="BG28" i="1" s="1"/>
  <c r="G9" i="14" s="1"/>
  <c r="G15" i="14" s="1"/>
  <c r="G30" i="14" s="1"/>
  <c r="BG6" i="1"/>
  <c r="BG36" i="1" s="1"/>
  <c r="BJ6" i="1"/>
  <c r="BV5" i="1"/>
  <c r="AR26" i="10"/>
  <c r="F60" i="14" s="1"/>
  <c r="AU26" i="10"/>
  <c r="BG26" i="10" l="1"/>
  <c r="G60" i="14" s="1"/>
  <c r="BJ26" i="10"/>
  <c r="BV26" i="10" s="1"/>
  <c r="H60" i="14" s="1"/>
  <c r="BJ28" i="1"/>
  <c r="BV28" i="1" s="1"/>
  <c r="H9" i="14" s="1"/>
  <c r="H15" i="14" s="1"/>
  <c r="H30" i="14" s="1"/>
  <c r="BV6" i="1"/>
  <c r="BV36" i="1" l="1"/>
  <c r="BX6" i="1"/>
  <c r="H82" i="2"/>
  <c r="L16" i="11"/>
  <c r="H16" i="11"/>
  <c r="D16" i="11"/>
  <c r="K16" i="11"/>
  <c r="G16" i="11"/>
  <c r="C16" i="11"/>
  <c r="J16" i="11"/>
  <c r="F16" i="11"/>
  <c r="M16" i="11"/>
  <c r="I16" i="11"/>
  <c r="E16" i="11"/>
  <c r="F82" i="2"/>
  <c r="C13" i="4" s="1"/>
  <c r="N15" i="11" l="1"/>
  <c r="N16" i="11" s="1"/>
  <c r="B16" i="11"/>
  <c r="E82" i="8"/>
  <c r="F87" i="2"/>
  <c r="C30" i="4" l="1"/>
  <c r="D11" i="14"/>
  <c r="D10" i="14" s="1"/>
  <c r="D15" i="14" s="1"/>
  <c r="D29" i="14"/>
  <c r="D18" i="14" s="1"/>
  <c r="G23" i="4" l="1"/>
  <c r="G38" i="4" s="1"/>
  <c r="D30" i="14"/>
  <c r="C66" i="14"/>
  <c r="C68" i="14" s="1"/>
  <c r="I2" i="13" l="1"/>
  <c r="B2" i="13" s="1"/>
  <c r="D2" i="13" s="1"/>
  <c r="B15" i="10" s="1"/>
  <c r="B28" i="10" s="1"/>
  <c r="C2" i="13" l="1"/>
  <c r="E2" i="13" s="1"/>
  <c r="F2" i="13"/>
  <c r="B3" i="13" s="1"/>
  <c r="D3" i="13" s="1"/>
  <c r="C15" i="10" s="1"/>
  <c r="C28" i="10" s="1"/>
  <c r="C3" i="13" l="1"/>
  <c r="E3" i="13" s="1"/>
  <c r="F3" i="13"/>
  <c r="B4" i="13" s="1"/>
  <c r="D4" i="13" s="1"/>
  <c r="D15" i="10" s="1"/>
  <c r="D28" i="10" s="1"/>
  <c r="F4" i="13" l="1"/>
  <c r="B5" i="13" s="1"/>
  <c r="C5" i="13" s="1"/>
  <c r="C4" i="13"/>
  <c r="E4" i="13" s="1"/>
  <c r="D5" i="13" l="1"/>
  <c r="E15" i="10" s="1"/>
  <c r="D56" i="8" s="1"/>
  <c r="E56" i="8" s="1"/>
  <c r="E84" i="8" s="1"/>
  <c r="F5" i="13" l="1"/>
  <c r="B6" i="13" s="1"/>
  <c r="D6" i="13" s="1"/>
  <c r="F15" i="10" s="1"/>
  <c r="F28" i="10" s="1"/>
  <c r="E5" i="13"/>
  <c r="E28" i="10"/>
  <c r="C6" i="13" l="1"/>
  <c r="E6" i="13" s="1"/>
  <c r="F6" i="13"/>
  <c r="B7" i="13" s="1"/>
  <c r="C7" i="13" s="1"/>
  <c r="D7" i="13" l="1"/>
  <c r="G15" i="10" s="1"/>
  <c r="G28" i="10" s="1"/>
  <c r="F7" i="13" l="1"/>
  <c r="B8" i="13" s="1"/>
  <c r="C8" i="13" s="1"/>
  <c r="E7" i="13"/>
  <c r="D8" i="13" l="1"/>
  <c r="H15" i="10" s="1"/>
  <c r="H28" i="10" s="1"/>
  <c r="E8" i="13" l="1"/>
  <c r="F8" i="13"/>
  <c r="B9" i="13" s="1"/>
  <c r="D9" i="13" s="1"/>
  <c r="F9" i="13" s="1"/>
  <c r="B10" i="13" s="1"/>
  <c r="I15" i="10" l="1"/>
  <c r="I28" i="10" s="1"/>
  <c r="C9" i="13"/>
  <c r="E9" i="13" s="1"/>
  <c r="C10" i="13"/>
  <c r="D10" i="13"/>
  <c r="J15" i="10" s="1"/>
  <c r="J28" i="10" s="1"/>
  <c r="F10" i="13" l="1"/>
  <c r="B11" i="13" s="1"/>
  <c r="E10" i="13"/>
  <c r="D11" i="13" l="1"/>
  <c r="K15" i="10" s="1"/>
  <c r="K28" i="10" s="1"/>
  <c r="C11" i="13"/>
  <c r="F11" i="13" l="1"/>
  <c r="B12" i="13" s="1"/>
  <c r="C12" i="13" s="1"/>
  <c r="E11" i="13"/>
  <c r="D12" i="13" l="1"/>
  <c r="F12" i="13" s="1"/>
  <c r="B13" i="13" s="1"/>
  <c r="D13" i="13" s="1"/>
  <c r="M15" i="10" s="1"/>
  <c r="M28" i="10" s="1"/>
  <c r="L15" i="10" l="1"/>
  <c r="L28" i="10" s="1"/>
  <c r="C13" i="13"/>
  <c r="H13" i="13" s="1"/>
  <c r="D63" i="14" s="1"/>
  <c r="E12" i="13"/>
  <c r="F13" i="13"/>
  <c r="B14" i="13" s="1"/>
  <c r="C14" i="13" s="1"/>
  <c r="G13" i="13"/>
  <c r="E13" i="13" l="1"/>
  <c r="D14" i="13"/>
  <c r="Q15" i="10" s="1"/>
  <c r="Q28" i="10" s="1"/>
  <c r="N15" i="10"/>
  <c r="D49" i="14" s="1"/>
  <c r="D38" i="14" s="1"/>
  <c r="D31" i="14" s="1"/>
  <c r="D62" i="14" s="1"/>
  <c r="D64" i="14" s="1"/>
  <c r="D65" i="14" s="1"/>
  <c r="D66" i="14" s="1"/>
  <c r="D68" i="14" s="1"/>
  <c r="E14" i="13" l="1"/>
  <c r="F14" i="13"/>
  <c r="B15" i="13" s="1"/>
  <c r="C15" i="13" s="1"/>
  <c r="N28" i="10"/>
  <c r="C5" i="15" s="1"/>
  <c r="C12" i="15" l="1"/>
  <c r="A26" i="15"/>
  <c r="D15" i="13"/>
  <c r="R15" i="10" s="1"/>
  <c r="R28" i="10" s="1"/>
  <c r="A35" i="15" l="1"/>
  <c r="A31" i="15"/>
  <c r="A27" i="15"/>
  <c r="A34" i="15"/>
  <c r="A30" i="15"/>
  <c r="A37" i="15"/>
  <c r="A33" i="15"/>
  <c r="A29" i="15"/>
  <c r="A36" i="15"/>
  <c r="A32" i="15"/>
  <c r="A28" i="15"/>
  <c r="F15" i="13"/>
  <c r="B16" i="13" s="1"/>
  <c r="D16" i="13" s="1"/>
  <c r="S15" i="10" s="1"/>
  <c r="S28" i="10" s="1"/>
  <c r="E15" i="13"/>
  <c r="C16" i="13" l="1"/>
  <c r="E16" i="13" s="1"/>
  <c r="F16" i="13"/>
  <c r="B17" i="13" s="1"/>
  <c r="C17" i="13" s="1"/>
  <c r="D17" i="13" l="1"/>
  <c r="T15" i="10" l="1"/>
  <c r="T28" i="10" s="1"/>
  <c r="F17" i="13"/>
  <c r="B18" i="13" s="1"/>
  <c r="E17" i="13"/>
  <c r="D18" i="13" l="1"/>
  <c r="U15" i="10" s="1"/>
  <c r="U28" i="10" s="1"/>
  <c r="C18" i="13"/>
  <c r="E18" i="13" l="1"/>
  <c r="F18" i="13"/>
  <c r="B19" i="13" s="1"/>
  <c r="D19" i="13" l="1"/>
  <c r="C19" i="13"/>
  <c r="E19" i="13" l="1"/>
  <c r="V15" i="10"/>
  <c r="V28" i="10" s="1"/>
  <c r="F19" i="13"/>
  <c r="B20" i="13" s="1"/>
  <c r="C20" i="13" l="1"/>
  <c r="D20" i="13"/>
  <c r="W15" i="10" l="1"/>
  <c r="W28" i="10" s="1"/>
  <c r="F20" i="13"/>
  <c r="B21" i="13" s="1"/>
  <c r="E20" i="13"/>
  <c r="C21" i="13" l="1"/>
  <c r="D21" i="13"/>
  <c r="X15" i="10" s="1"/>
  <c r="X28" i="10" s="1"/>
  <c r="E21" i="13" l="1"/>
  <c r="F21" i="13"/>
  <c r="B22" i="13" s="1"/>
  <c r="D22" i="13" s="1"/>
  <c r="C22" i="13" l="1"/>
  <c r="E22" i="13" s="1"/>
  <c r="F22" i="13"/>
  <c r="B23" i="13" s="1"/>
  <c r="Y15" i="10"/>
  <c r="Y28" i="10" s="1"/>
  <c r="D23" i="13" l="1"/>
  <c r="F23" i="13" s="1"/>
  <c r="B24" i="13" s="1"/>
  <c r="C23" i="13"/>
  <c r="D24" i="13" l="1"/>
  <c r="C24" i="13"/>
  <c r="E23" i="13"/>
  <c r="Z15" i="10"/>
  <c r="E24" i="13" l="1"/>
  <c r="Z28" i="10"/>
  <c r="F24" i="13"/>
  <c r="B25" i="13" s="1"/>
  <c r="AA15" i="10"/>
  <c r="AA28" i="10" s="1"/>
  <c r="C25" i="13" l="1"/>
  <c r="D25" i="13"/>
  <c r="AB15" i="10" l="1"/>
  <c r="G25" i="13"/>
  <c r="E25" i="13"/>
  <c r="H25" i="13"/>
  <c r="E63" i="14" s="1"/>
  <c r="F25" i="13"/>
  <c r="B26" i="13" s="1"/>
  <c r="C26" i="13" l="1"/>
  <c r="D26" i="13"/>
  <c r="AF15" i="10" s="1"/>
  <c r="AF28" i="10" s="1"/>
  <c r="AB28" i="10"/>
  <c r="AC15" i="10"/>
  <c r="F26" i="13" l="1"/>
  <c r="B27" i="13" s="1"/>
  <c r="D27" i="13" s="1"/>
  <c r="E26" i="13"/>
  <c r="E49" i="14"/>
  <c r="E38" i="14" s="1"/>
  <c r="E31" i="14" s="1"/>
  <c r="E62" i="14" s="1"/>
  <c r="E64" i="14" s="1"/>
  <c r="E65" i="14" s="1"/>
  <c r="E66" i="14" s="1"/>
  <c r="E68" i="14" s="1"/>
  <c r="AC28" i="10"/>
  <c r="C27" i="13" l="1"/>
  <c r="E27" i="13" s="1"/>
  <c r="AG15" i="10"/>
  <c r="AG28" i="10" s="1"/>
  <c r="F27" i="13"/>
  <c r="B28" i="13" s="1"/>
  <c r="D28" i="13" s="1"/>
  <c r="AH15" i="10" s="1"/>
  <c r="AH28" i="10" s="1"/>
  <c r="C28" i="13" l="1"/>
  <c r="E28" i="13" s="1"/>
  <c r="F28" i="13"/>
  <c r="B29" i="13" s="1"/>
  <c r="D29" i="13" l="1"/>
  <c r="AI15" i="10" s="1"/>
  <c r="AI28" i="10" s="1"/>
  <c r="C29" i="13"/>
  <c r="E29" i="13" l="1"/>
  <c r="F29" i="13"/>
  <c r="B30" i="13" s="1"/>
  <c r="C30" i="13" l="1"/>
  <c r="D30" i="13"/>
  <c r="AJ15" i="10" s="1"/>
  <c r="AJ28" i="10" s="1"/>
  <c r="F30" i="13" l="1"/>
  <c r="B31" i="13" s="1"/>
  <c r="C31" i="13" s="1"/>
  <c r="E30" i="13"/>
  <c r="D31" i="13" l="1"/>
  <c r="AK15" i="10" s="1"/>
  <c r="AK28" i="10" s="1"/>
  <c r="F31" i="13" l="1"/>
  <c r="B32" i="13" s="1"/>
  <c r="D32" i="13" s="1"/>
  <c r="E31" i="13"/>
  <c r="C32" i="13" l="1"/>
  <c r="E32" i="13" s="1"/>
  <c r="AL15" i="10"/>
  <c r="AL28" i="10" s="1"/>
  <c r="F32" i="13"/>
  <c r="B33" i="13" s="1"/>
  <c r="C33" i="13" l="1"/>
  <c r="D33" i="13"/>
  <c r="AM15" i="10" s="1"/>
  <c r="AM28" i="10" s="1"/>
  <c r="E33" i="13" l="1"/>
  <c r="F33" i="13"/>
  <c r="B34" i="13" s="1"/>
  <c r="C34" i="13" l="1"/>
  <c r="D34" i="13"/>
  <c r="E34" i="13" l="1"/>
  <c r="AN15" i="10"/>
  <c r="AN28" i="10" s="1"/>
  <c r="F34" i="13"/>
  <c r="B35" i="13" s="1"/>
  <c r="C35" i="13" l="1"/>
  <c r="D35" i="13"/>
  <c r="E35" i="13" l="1"/>
  <c r="AO15" i="10"/>
  <c r="AO28" i="10" s="1"/>
  <c r="F35" i="13"/>
  <c r="B36" i="13" s="1"/>
  <c r="D36" i="13" l="1"/>
  <c r="C36" i="13"/>
  <c r="E36" i="13" l="1"/>
  <c r="AP15" i="10"/>
  <c r="AP28" i="10" s="1"/>
  <c r="F36" i="13"/>
  <c r="B37" i="13" s="1"/>
  <c r="C37" i="13" l="1"/>
  <c r="D37" i="13"/>
  <c r="F37" i="13" l="1"/>
  <c r="B38" i="13" s="1"/>
  <c r="AQ15" i="10"/>
  <c r="G37" i="13"/>
  <c r="E37" i="13"/>
  <c r="H37" i="13"/>
  <c r="F63" i="14" s="1"/>
  <c r="AQ28" i="10" l="1"/>
  <c r="AR15" i="10"/>
  <c r="C38" i="13"/>
  <c r="D38" i="13"/>
  <c r="AU15" i="10" s="1"/>
  <c r="AU28" i="10" s="1"/>
  <c r="E38" i="13" l="1"/>
  <c r="AR28" i="10"/>
  <c r="F49" i="14"/>
  <c r="F38" i="14" s="1"/>
  <c r="F31" i="14" s="1"/>
  <c r="F62" i="14" s="1"/>
  <c r="F64" i="14" s="1"/>
  <c r="F65" i="14" s="1"/>
  <c r="F66" i="14" s="1"/>
  <c r="F68" i="14" s="1"/>
  <c r="F38" i="13"/>
  <c r="B39" i="13" s="1"/>
  <c r="D39" i="13" l="1"/>
  <c r="AV15" i="10" s="1"/>
  <c r="AV28" i="10" s="1"/>
  <c r="C39" i="13"/>
  <c r="F39" i="13" l="1"/>
  <c r="B40" i="13" s="1"/>
  <c r="C40" i="13" s="1"/>
  <c r="E39" i="13"/>
  <c r="D40" i="13" l="1"/>
  <c r="AW15" i="10" s="1"/>
  <c r="AW28" i="10" s="1"/>
  <c r="E40" i="13" l="1"/>
  <c r="F40" i="13"/>
  <c r="B41" i="13" s="1"/>
  <c r="C41" i="13" l="1"/>
  <c r="D41" i="13"/>
  <c r="E41" i="13" l="1"/>
  <c r="AX15" i="10"/>
  <c r="AX28" i="10" s="1"/>
  <c r="F41" i="13"/>
  <c r="B42" i="13" s="1"/>
  <c r="D42" i="13" l="1"/>
  <c r="C42" i="13"/>
  <c r="F42" i="13" l="1"/>
  <c r="B43" i="13" s="1"/>
  <c r="AY15" i="10"/>
  <c r="AY28" i="10" s="1"/>
  <c r="E42" i="13"/>
  <c r="C43" i="13" l="1"/>
  <c r="D43" i="13"/>
  <c r="AZ15" i="10" s="1"/>
  <c r="AZ28" i="10" s="1"/>
  <c r="F43" i="13" l="1"/>
  <c r="B44" i="13" s="1"/>
  <c r="D44" i="13" s="1"/>
  <c r="BA15" i="10" s="1"/>
  <c r="BA28" i="10" s="1"/>
  <c r="E43" i="13"/>
  <c r="C44" i="13" l="1"/>
  <c r="E44" i="13" s="1"/>
  <c r="F44" i="13"/>
  <c r="B45" i="13" s="1"/>
  <c r="D45" i="13" s="1"/>
  <c r="BB15" i="10" s="1"/>
  <c r="BB28" i="10" s="1"/>
  <c r="C45" i="13" l="1"/>
  <c r="E45" i="13" s="1"/>
  <c r="F45" i="13"/>
  <c r="B46" i="13" s="1"/>
  <c r="C46" i="13" l="1"/>
  <c r="D46" i="13"/>
  <c r="BC15" i="10" s="1"/>
  <c r="BC28" i="10" s="1"/>
  <c r="E46" i="13" l="1"/>
  <c r="F46" i="13"/>
  <c r="B47" i="13" s="1"/>
  <c r="C47" i="13" l="1"/>
  <c r="D47" i="13"/>
  <c r="E47" i="13" l="1"/>
  <c r="BD15" i="10"/>
  <c r="BD28" i="10" s="1"/>
  <c r="F47" i="13"/>
  <c r="B48" i="13" s="1"/>
  <c r="D48" i="13" l="1"/>
  <c r="C48" i="13"/>
  <c r="BE15" i="10" l="1"/>
  <c r="BE28" i="10" s="1"/>
  <c r="F48" i="13"/>
  <c r="B49" i="13" s="1"/>
  <c r="G48" i="13"/>
  <c r="E48" i="13"/>
  <c r="H48" i="13"/>
  <c r="C49" i="13" l="1"/>
  <c r="D49" i="13"/>
  <c r="BF15" i="10" l="1"/>
  <c r="F49" i="13"/>
  <c r="B50" i="13" s="1"/>
  <c r="E49" i="13"/>
  <c r="BF28" i="10" l="1"/>
  <c r="BG15" i="10"/>
  <c r="C50" i="13"/>
  <c r="D50" i="13"/>
  <c r="E50" i="13" l="1"/>
  <c r="F50" i="13"/>
  <c r="B51" i="13" s="1"/>
  <c r="BJ15" i="10"/>
  <c r="BJ28" i="10" s="1"/>
  <c r="BG28" i="10"/>
  <c r="G49" i="14"/>
  <c r="G38" i="14" s="1"/>
  <c r="G31" i="14" s="1"/>
  <c r="G62" i="14" s="1"/>
  <c r="G64" i="14" s="1"/>
  <c r="G65" i="14" s="1"/>
  <c r="G66" i="14" s="1"/>
  <c r="G68" i="14" s="1"/>
  <c r="D51" i="13" l="1"/>
  <c r="BK15" i="10" s="1"/>
  <c r="BK28" i="10" s="1"/>
  <c r="C51" i="13"/>
  <c r="F51" i="13" l="1"/>
  <c r="B52" i="13" s="1"/>
  <c r="E51" i="13"/>
  <c r="D52" i="13" l="1"/>
  <c r="C52" i="13"/>
  <c r="E52" i="13" l="1"/>
  <c r="F52" i="13"/>
  <c r="B53" i="13" s="1"/>
  <c r="BL15" i="10"/>
  <c r="BL28" i="10" s="1"/>
  <c r="D53" i="13" l="1"/>
  <c r="BM15" i="10" s="1"/>
  <c r="BM28" i="10" s="1"/>
  <c r="C53" i="13"/>
  <c r="F53" i="13" l="1"/>
  <c r="B54" i="13" s="1"/>
  <c r="E53" i="13"/>
  <c r="C54" i="13" l="1"/>
  <c r="D54" i="13"/>
  <c r="BN15" i="10" s="1"/>
  <c r="BN28" i="10" s="1"/>
  <c r="F54" i="13" l="1"/>
  <c r="B55" i="13" s="1"/>
  <c r="D55" i="13" s="1"/>
  <c r="E54" i="13"/>
  <c r="C55" i="13" l="1"/>
  <c r="E55" i="13" s="1"/>
  <c r="F55" i="13"/>
  <c r="B56" i="13" s="1"/>
  <c r="BO15" i="10"/>
  <c r="BO28" i="10" s="1"/>
  <c r="D56" i="13" l="1"/>
  <c r="BP15" i="10" s="1"/>
  <c r="BP28" i="10" s="1"/>
  <c r="C56" i="13"/>
  <c r="F56" i="13" l="1"/>
  <c r="B57" i="13" s="1"/>
  <c r="E56" i="13"/>
  <c r="C57" i="13" l="1"/>
  <c r="D57" i="13"/>
  <c r="BQ15" i="10" s="1"/>
  <c r="BQ28" i="10" s="1"/>
  <c r="F57" i="13" l="1"/>
  <c r="B58" i="13" s="1"/>
  <c r="C58" i="13" s="1"/>
  <c r="E57" i="13"/>
  <c r="D58" i="13" l="1"/>
  <c r="BR15" i="10" s="1"/>
  <c r="BR28" i="10" s="1"/>
  <c r="E58" i="13" l="1"/>
  <c r="F58" i="13"/>
  <c r="B59" i="13" s="1"/>
  <c r="D59" i="13" s="1"/>
  <c r="BS15" i="10" s="1"/>
  <c r="BS28" i="10" s="1"/>
  <c r="C59" i="13" l="1"/>
  <c r="E59" i="13" s="1"/>
  <c r="F59" i="13"/>
  <c r="B60" i="13" s="1"/>
  <c r="C60" i="13" l="1"/>
  <c r="D60" i="13"/>
  <c r="BT15" i="10" s="1"/>
  <c r="BT28" i="10" s="1"/>
  <c r="E60" i="13" l="1"/>
  <c r="F60" i="13"/>
  <c r="B61" i="13" s="1"/>
  <c r="C61" i="13" l="1"/>
  <c r="D61" i="13"/>
  <c r="F61" i="13" l="1"/>
  <c r="BU15" i="10"/>
  <c r="G61" i="13"/>
  <c r="H61" i="13"/>
  <c r="E61" i="13"/>
  <c r="BV15" i="10" l="1"/>
  <c r="BU28" i="10"/>
  <c r="E32" i="15" l="1"/>
  <c r="BV28" i="10"/>
  <c r="H49" i="14"/>
  <c r="H38" i="14" s="1"/>
  <c r="H31" i="14" s="1"/>
  <c r="H62" i="14" s="1"/>
  <c r="H64" i="14" s="1"/>
  <c r="H65" i="14" s="1"/>
  <c r="H66" i="14" s="1"/>
  <c r="H68" i="14" s="1"/>
  <c r="C74" i="14" s="1"/>
  <c r="C71" i="14" l="1"/>
  <c r="C72" i="14" s="1"/>
  <c r="C73" i="14"/>
  <c r="E29" i="15"/>
  <c r="E34" i="15"/>
  <c r="E28" i="15"/>
  <c r="E33" i="15"/>
  <c r="C13" i="15"/>
  <c r="C16" i="15" s="1"/>
  <c r="C19" i="15" s="1"/>
  <c r="E35" i="15"/>
  <c r="E27" i="15"/>
  <c r="E30" i="15"/>
  <c r="E36" i="15"/>
  <c r="E31" i="15"/>
  <c r="E26" i="15"/>
  <c r="C2" i="15"/>
  <c r="C3" i="15" s="1"/>
  <c r="C7" i="15" s="1"/>
  <c r="E37" i="15"/>
</calcChain>
</file>

<file path=xl/comments1.xml><?xml version="1.0" encoding="utf-8"?>
<comments xmlns="http://schemas.openxmlformats.org/spreadsheetml/2006/main">
  <authors>
    <author xml:space="preserve"> Ricardo Gómez</author>
  </authors>
  <commentList>
    <comment ref="D1" authorId="0">
      <text>
        <r>
          <rPr>
            <b/>
            <sz val="8"/>
            <color indexed="81"/>
            <rFont val="Tahoma"/>
            <family val="2"/>
          </rPr>
          <t>Considere el salario mínimo actual y auxilio de transporte y considere el IPC promedio 
para su incremento.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" authorId="0">
      <text>
        <r>
          <rPr>
            <sz val="8"/>
            <color indexed="81"/>
            <rFont val="Tahoma"/>
            <family val="2"/>
          </rPr>
          <t xml:space="preserve">Debe considerar la estrategia acorde al entorno de oferta y demanda, competencia, índices poblacionales.
</t>
        </r>
      </text>
    </comment>
    <comment ref="N1" authorId="0">
      <text>
        <r>
          <rPr>
            <b/>
            <sz val="8"/>
            <color indexed="81"/>
            <rFont val="Tahoma"/>
            <family val="2"/>
          </rPr>
          <t>Modifique de acuerdo a lo estipulado por el gobierno, en la tabla de resultados el cambio es automático.</t>
        </r>
      </text>
    </comment>
  </commentList>
</comments>
</file>

<file path=xl/comments2.xml><?xml version="1.0" encoding="utf-8"?>
<comments xmlns="http://schemas.openxmlformats.org/spreadsheetml/2006/main">
  <authors>
    <author>Docente Ingenierias</author>
    <author>CARLOS ENRIQUE MONTENEGRO NARVÀEZ</author>
    <author>Oscar Mauricio Zuluaga Lopez</author>
  </authors>
  <commentList>
    <comment ref="C34" authorId="0">
      <text>
        <r>
          <rPr>
            <b/>
            <sz val="8"/>
            <color indexed="81"/>
            <rFont val="Tahoma"/>
            <family val="2"/>
          </rPr>
          <t>Sólo si el cliente es el Estado.</t>
        </r>
      </text>
    </comment>
    <comment ref="J34" authorId="0">
      <text>
        <r>
          <rPr>
            <b/>
            <sz val="8"/>
            <color indexed="81"/>
            <rFont val="Tahoma"/>
            <family val="2"/>
          </rPr>
          <t>Sólo si el cliente es el Estado.</t>
        </r>
      </text>
    </comment>
    <comment ref="Q34" authorId="0">
      <text>
        <r>
          <rPr>
            <b/>
            <sz val="8"/>
            <color indexed="81"/>
            <rFont val="Tahoma"/>
            <family val="2"/>
          </rPr>
          <t>Sólo si el cliente es el Estado.</t>
        </r>
      </text>
    </comment>
    <comment ref="X34" authorId="0">
      <text>
        <r>
          <rPr>
            <b/>
            <sz val="8"/>
            <color indexed="81"/>
            <rFont val="Tahoma"/>
            <family val="2"/>
          </rPr>
          <t>Sólo si el cliente es el Estado.</t>
        </r>
      </text>
    </comment>
    <comment ref="AE34" authorId="0">
      <text>
        <r>
          <rPr>
            <b/>
            <sz val="8"/>
            <color indexed="81"/>
            <rFont val="Tahoma"/>
            <family val="2"/>
          </rPr>
          <t>Sólo si el cliente es el Estado.</t>
        </r>
      </text>
    </comment>
    <comment ref="G35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Se debe tener en cuenta que el valor del 40% se paga al proveedor de telecomunicaciones
</t>
        </r>
      </text>
    </comment>
    <comment ref="C54" authorId="2">
      <text>
        <r>
          <rPr>
            <b/>
            <sz val="8"/>
            <color indexed="81"/>
            <rFont val="Tahoma"/>
            <family val="2"/>
          </rPr>
          <t>Oscar Mauricio Zuluaga Lopez:</t>
        </r>
        <r>
          <rPr>
            <sz val="8"/>
            <color indexed="81"/>
            <rFont val="Tahoma"/>
            <family val="2"/>
          </rPr>
          <t xml:space="preserve">
Deberian ir en Preoperativos?</t>
        </r>
      </text>
    </comment>
  </commentList>
</comments>
</file>

<file path=xl/comments3.xml><?xml version="1.0" encoding="utf-8"?>
<comments xmlns="http://schemas.openxmlformats.org/spreadsheetml/2006/main">
  <authors>
    <author>Oscar Mauricio Zuluaga Lopez</author>
    <author>CARLOS ENRIQUE MONTENEGRO NARVÀEZ</author>
  </authors>
  <commentList>
    <comment ref="AH4" authorId="0">
      <text>
        <r>
          <rPr>
            <b/>
            <sz val="9"/>
            <color indexed="81"/>
            <rFont val="Tahoma"/>
            <family val="2"/>
          </rPr>
          <t>Punto de Equilibrio</t>
        </r>
      </text>
    </comment>
    <comment ref="C44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En este apartado se presenta el número de llamadas por hora de programa.</t>
        </r>
      </text>
    </comment>
    <comment ref="E44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Es el número de llamadas en horas diferente al programa, pero el mismo día del programa.
</t>
        </r>
      </text>
    </comment>
    <comment ref="F44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Días donde no hay programa.</t>
        </r>
      </text>
    </comment>
    <comment ref="C45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Se asumen llamadas promedio de 20 segundos
</t>
        </r>
      </text>
    </comment>
    <comment ref="E48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Se estima el 50% de las llamadas recibidas en una hora de programa.</t>
        </r>
      </text>
    </comment>
    <comment ref="F48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Se estima que un día donde no hay programa de eliminación, es el 40% de las llamadas en hora de programa.</t>
        </r>
      </text>
    </comment>
    <comment ref="D52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Un prgrama por semana.  El 4 representa el número de semanas en un mes.</t>
        </r>
      </text>
    </comment>
    <comment ref="E52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El mismo de la columna anterior.</t>
        </r>
      </text>
    </comment>
    <comment ref="F52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Número de días donde no hay prgorama.</t>
        </r>
      </text>
    </comment>
    <comment ref="F54" authorId="1">
      <text>
        <r>
          <rPr>
            <b/>
            <sz val="8"/>
            <color indexed="81"/>
            <rFont val="Tahoma"/>
            <family val="2"/>
          </rPr>
          <t>CARLOS ENRIQUE MONTENEGRO NARVÀEZ:</t>
        </r>
        <r>
          <rPr>
            <sz val="8"/>
            <color indexed="81"/>
            <rFont val="Tahoma"/>
            <family val="2"/>
          </rPr>
          <t xml:space="preserve">
Estimado en meses donde no se programaron concursos.</t>
        </r>
      </text>
    </comment>
  </commentList>
</comments>
</file>

<file path=xl/comments4.xml><?xml version="1.0" encoding="utf-8"?>
<comments xmlns="http://schemas.openxmlformats.org/spreadsheetml/2006/main">
  <authors>
    <author>CARLOS ENRIQUE MONTENEGRO NARVÀEZ</author>
  </authors>
  <commentList>
    <comment ref="C13" authorId="0">
      <text>
        <r>
          <rPr>
            <b/>
            <sz val="8"/>
            <color indexed="81"/>
            <rFont val="Tahoma"/>
            <family val="2"/>
          </rPr>
          <t>CARLOS ENRIQUE MONTENEGRO NARVÁEZ:</t>
        </r>
        <r>
          <rPr>
            <sz val="8"/>
            <color indexed="81"/>
            <rFont val="Tahoma"/>
            <family val="2"/>
          </rPr>
          <t xml:space="preserve">
Se aprovisionan 5 meses de salario de todo el personal
</t>
        </r>
      </text>
    </comment>
  </commentList>
</comments>
</file>

<file path=xl/sharedStrings.xml><?xml version="1.0" encoding="utf-8"?>
<sst xmlns="http://schemas.openxmlformats.org/spreadsheetml/2006/main" count="2832" uniqueCount="413">
  <si>
    <t>Concepto</t>
  </si>
  <si>
    <t>AÑO 1</t>
  </si>
  <si>
    <t>Unidades</t>
  </si>
  <si>
    <t>Precio Unitario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</si>
  <si>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</si>
  <si>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</si>
  <si>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</si>
  <si>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</si>
  <si>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</si>
  <si>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</si>
  <si>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</si>
  <si>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</si>
  <si>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</si>
  <si>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</si>
  <si>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</si>
  <si>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</si>
  <si>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</si>
  <si>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Producto 2</t>
  </si>
  <si>
    <t>Producto 3</t>
  </si>
  <si>
    <t>Producto 4</t>
  </si>
  <si>
    <t>Producto5</t>
  </si>
  <si>
    <t>TOTAL AÑO 1</t>
  </si>
  <si>
    <t>AÑO 2</t>
  </si>
  <si>
    <t>TOTAL AÑO 2</t>
  </si>
  <si>
    <t>AÑO 3</t>
  </si>
  <si>
    <t>TOTAL AÑO 3</t>
  </si>
  <si>
    <t>AÑO 4</t>
  </si>
  <si>
    <t>TOTAL AÑO 4</t>
  </si>
  <si>
    <t>AÑO 5</t>
  </si>
  <si>
    <t>TOTAL AÑO 5</t>
  </si>
  <si>
    <t>ADMINISTRATIVO</t>
  </si>
  <si>
    <t>Cargo</t>
  </si>
  <si>
    <t>Basico</t>
  </si>
  <si>
    <t>Auxilio Transporte</t>
  </si>
  <si>
    <t>Salud</t>
  </si>
  <si>
    <t>Cesantías</t>
  </si>
  <si>
    <t>Realiza Aporte</t>
  </si>
  <si>
    <t>Empleador</t>
  </si>
  <si>
    <t>Empleado</t>
  </si>
  <si>
    <t>Porcentaje</t>
  </si>
  <si>
    <t>Valor</t>
  </si>
  <si>
    <t>Interés de cesantía</t>
  </si>
  <si>
    <t>Prima</t>
  </si>
  <si>
    <t>Pensiones</t>
  </si>
  <si>
    <t>Vacaciones</t>
  </si>
  <si>
    <t>IPC</t>
  </si>
  <si>
    <t>Año</t>
  </si>
  <si>
    <t>PROMEDIO</t>
  </si>
  <si>
    <t>Salario</t>
  </si>
  <si>
    <t>Mínimo</t>
  </si>
  <si>
    <t>-</t>
  </si>
  <si>
    <t>Cargo 1</t>
  </si>
  <si>
    <t>Cargo 2</t>
  </si>
  <si>
    <t>Cargo 3</t>
  </si>
  <si>
    <t>Cargo 4</t>
  </si>
  <si>
    <t>Cargo 5</t>
  </si>
  <si>
    <t>Cargo 6</t>
  </si>
  <si>
    <t>Cargo 7</t>
  </si>
  <si>
    <t>Cargo 8</t>
  </si>
  <si>
    <t>Cargo 9</t>
  </si>
  <si>
    <t>Cargo 10</t>
  </si>
  <si>
    <t>Cargo 11</t>
  </si>
  <si>
    <t>Cargo 12</t>
  </si>
  <si>
    <t>Cargo 13</t>
  </si>
  <si>
    <t>Cargo 14</t>
  </si>
  <si>
    <t>Cargo 15</t>
  </si>
  <si>
    <t>Cargo 16</t>
  </si>
  <si>
    <t>Cargo 17</t>
  </si>
  <si>
    <t>OPERATIVO</t>
  </si>
  <si>
    <t>Año 1</t>
  </si>
  <si>
    <t>Año 2</t>
  </si>
  <si>
    <t>Año 3</t>
  </si>
  <si>
    <t>Año 4</t>
  </si>
  <si>
    <t>Año 5</t>
  </si>
  <si>
    <t>ICBF</t>
  </si>
  <si>
    <t>SENA</t>
  </si>
  <si>
    <t>CAJA DE COMP</t>
  </si>
  <si>
    <t>Dotación</t>
  </si>
  <si>
    <t>Dotación Administrativo</t>
  </si>
  <si>
    <t>Unitario</t>
  </si>
  <si>
    <t>Anual</t>
  </si>
  <si>
    <t>Operativo</t>
  </si>
  <si>
    <t>Administrativo</t>
  </si>
  <si>
    <t>TOTAL</t>
  </si>
  <si>
    <t>Producto 5</t>
  </si>
  <si>
    <t>Producto</t>
  </si>
  <si>
    <t>Descripción</t>
  </si>
  <si>
    <t>Mercado</t>
  </si>
  <si>
    <t>Crecimiento</t>
  </si>
  <si>
    <t>ACTIVO</t>
  </si>
  <si>
    <t>PASIVO</t>
  </si>
  <si>
    <t>Activo Circulante:</t>
  </si>
  <si>
    <t>Caja</t>
  </si>
  <si>
    <t>Bancos</t>
  </si>
  <si>
    <t>CAPITAL</t>
  </si>
  <si>
    <t>Almacen de alimentos</t>
  </si>
  <si>
    <t>Almacen de bebidas</t>
  </si>
  <si>
    <t>Capital Social</t>
  </si>
  <si>
    <t>Utilidad Neta</t>
  </si>
  <si>
    <t>TOTAL ACTIVO CIRCULANTE</t>
  </si>
  <si>
    <t>TOTAL CAPITAL</t>
  </si>
  <si>
    <t>Activo Fijo</t>
  </si>
  <si>
    <t>Terreno</t>
  </si>
  <si>
    <t>Edificio</t>
  </si>
  <si>
    <t>Equipo de cocina</t>
  </si>
  <si>
    <t>Equipo de computo</t>
  </si>
  <si>
    <t>TOTAL ACTIVO FIJO</t>
  </si>
  <si>
    <t xml:space="preserve"> </t>
  </si>
  <si>
    <t>TOTAL DE ACTIVOS</t>
  </si>
  <si>
    <t>TOTAL DE PASIVO Y CAPITAL</t>
  </si>
  <si>
    <t>BALANCE INICIAL DE OPERACIONES</t>
  </si>
  <si>
    <t>Muebles y enseres</t>
  </si>
  <si>
    <t>Vehículo</t>
  </si>
  <si>
    <t>Pasivo Circulante:</t>
  </si>
  <si>
    <t>Pasivo no circulante</t>
  </si>
  <si>
    <t>TOTAL PASIVO NO CIRCULANTE</t>
  </si>
  <si>
    <t>Escritura y gastos notariales</t>
  </si>
  <si>
    <t>Estudios Técnicos</t>
  </si>
  <si>
    <t>Permisos y Licencias</t>
  </si>
  <si>
    <t>Registro Mercantil</t>
  </si>
  <si>
    <t>Registro de Marcas y Patentes</t>
  </si>
  <si>
    <t>Otros</t>
  </si>
  <si>
    <t>Observaciones</t>
  </si>
  <si>
    <t>GASTOS DE PUESTA EN MARCHA</t>
  </si>
  <si>
    <t>GASTOS DE INAGURACION</t>
  </si>
  <si>
    <t>Adecuaciones</t>
  </si>
  <si>
    <t>Sayco Acinpro</t>
  </si>
  <si>
    <t>Aseo</t>
  </si>
  <si>
    <t>Mantenimiento equipo de oficina</t>
  </si>
  <si>
    <t>Reparaciones locativas</t>
  </si>
  <si>
    <t>Transportes y pasajes locales</t>
  </si>
  <si>
    <t>Gastos de viajes y viáticos</t>
  </si>
  <si>
    <t>Impuesto Industria y Comercio</t>
  </si>
  <si>
    <t>Gastos notariales regulares</t>
  </si>
  <si>
    <t>Capacitación personal Administración</t>
  </si>
  <si>
    <t>Seguro desastres</t>
  </si>
  <si>
    <t>Seguro contra robo</t>
  </si>
  <si>
    <t>Impuesto de timbre y bancario</t>
  </si>
  <si>
    <t>Impuesto de vehículo</t>
  </si>
  <si>
    <t>Impuesto predial</t>
  </si>
  <si>
    <t>Gastos Varios</t>
  </si>
  <si>
    <t>Arrendamiento oficina</t>
  </si>
  <si>
    <t>Agua oficina</t>
  </si>
  <si>
    <t>Energía oficina</t>
  </si>
  <si>
    <t>Teléfono oficina</t>
  </si>
  <si>
    <t>Vigilancia oficina</t>
  </si>
  <si>
    <t>Aseo oficina</t>
  </si>
  <si>
    <t>Papelería oficina</t>
  </si>
  <si>
    <t>Arrendamiento planta</t>
  </si>
  <si>
    <t>Agua planta</t>
  </si>
  <si>
    <t>Energía planta</t>
  </si>
  <si>
    <t>Teléfono planta</t>
  </si>
  <si>
    <t>Mantenimiento máquinas y equipos</t>
  </si>
  <si>
    <t>Reparaciones locativas planta</t>
  </si>
  <si>
    <t>Transportes para ventas</t>
  </si>
  <si>
    <t>Correo, envío de mercancía</t>
  </si>
  <si>
    <t>Salario mano de obra</t>
  </si>
  <si>
    <t>Materia Prima</t>
  </si>
  <si>
    <t>Insumos</t>
  </si>
  <si>
    <t>Ingrediente</t>
  </si>
  <si>
    <t>Unidad</t>
  </si>
  <si>
    <t>Cantidad</t>
  </si>
  <si>
    <t>Vlr Unitario</t>
  </si>
  <si>
    <t>Vlr Total</t>
  </si>
  <si>
    <t>Versión</t>
  </si>
  <si>
    <t>Fecha</t>
  </si>
  <si>
    <t>Ítem</t>
  </si>
  <si>
    <t>Responsable</t>
  </si>
  <si>
    <t>DETALLE</t>
  </si>
  <si>
    <t>REFERENCIA</t>
  </si>
  <si>
    <t>Salarios Año</t>
  </si>
  <si>
    <t>Ventas</t>
  </si>
  <si>
    <t>TOTAL MES</t>
  </si>
  <si>
    <t>INICIO</t>
  </si>
  <si>
    <t>Otros Ingresos</t>
  </si>
  <si>
    <t>Costos Operativos</t>
  </si>
  <si>
    <t>COSTOS DE PRODUCCION</t>
  </si>
  <si>
    <t>COSTOS Y GASTOS DE VENTA</t>
  </si>
  <si>
    <t>UB-UTILIDAD BRUTA</t>
  </si>
  <si>
    <t>C-COSTOS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</si>
  <si>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</si>
  <si>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</si>
  <si>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</si>
  <si>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</si>
  <si>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</si>
  <si>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</si>
  <si>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</si>
  <si>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</si>
  <si>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</si>
  <si>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</si>
  <si>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C1.11</t>
  </si>
  <si>
    <t>GVA-GASTOS DE VENTA Y ADMINISTRACIÓN</t>
  </si>
  <si>
    <t>GASTOS DE VENTA</t>
  </si>
  <si>
    <t>GVA1.1</t>
  </si>
  <si>
    <t>GVA1.2</t>
  </si>
  <si>
    <t>GVA1.3</t>
  </si>
  <si>
    <t>GVA1.4</t>
  </si>
  <si>
    <t>GVA1.5</t>
  </si>
  <si>
    <t>GVA1.6</t>
  </si>
  <si>
    <t>GVA1.7</t>
  </si>
  <si>
    <t>GVA1.8</t>
  </si>
  <si>
    <t>GVA1.9</t>
  </si>
  <si>
    <t>GVA1.10</t>
  </si>
  <si>
    <t>GVA1.11</t>
  </si>
  <si>
    <t>GVA1.12</t>
  </si>
  <si>
    <t>GVA1.13</t>
  </si>
  <si>
    <t>GVA1.14</t>
  </si>
  <si>
    <t>GVA1.15</t>
  </si>
  <si>
    <t>GVA1.16</t>
  </si>
  <si>
    <t>GVA1.17</t>
  </si>
  <si>
    <t>GVA1.18</t>
  </si>
  <si>
    <t>GVA1.19</t>
  </si>
  <si>
    <t>GVA1.20</t>
  </si>
  <si>
    <t>GVA1.21</t>
  </si>
  <si>
    <t>GVA1.22</t>
  </si>
  <si>
    <t>GVA1.23</t>
  </si>
  <si>
    <t>UO-UTILIDAD OPERACIÓN</t>
  </si>
  <si>
    <t>GF-GASTOS FINANCIEROS</t>
  </si>
  <si>
    <t>Intereses</t>
  </si>
  <si>
    <t>UAI-UTILIDAD ANTES DE IMPUESTOS</t>
  </si>
  <si>
    <t>V - VENTAS</t>
  </si>
  <si>
    <t>V2.1</t>
  </si>
  <si>
    <t>V2.2</t>
  </si>
  <si>
    <t>V2.3</t>
  </si>
  <si>
    <t>V2.4</t>
  </si>
  <si>
    <t>TOTAL VENTAS V</t>
  </si>
  <si>
    <t>Impuestos</t>
  </si>
  <si>
    <t>Impuesto de Renta</t>
  </si>
  <si>
    <t>UN-UTILIDAD NETA</t>
  </si>
  <si>
    <t>S-SALDO AL PRINCIPIO DEL PERIODO</t>
  </si>
  <si>
    <t>TOTAL PASIVO CIRCULANTE</t>
  </si>
  <si>
    <t>Proveedores</t>
  </si>
  <si>
    <t>Documentos por pagar</t>
  </si>
  <si>
    <t>Dividendos por pagar</t>
  </si>
  <si>
    <t>Sobregiro Bancario</t>
  </si>
  <si>
    <t>Deuda entidad Financiera(Largo plazo)</t>
  </si>
  <si>
    <t>Computadores</t>
  </si>
  <si>
    <t>Valor Unitario</t>
  </si>
  <si>
    <t>Escritorios</t>
  </si>
  <si>
    <t>Muebles</t>
  </si>
  <si>
    <t>Sillas</t>
  </si>
  <si>
    <t>Sofá</t>
  </si>
  <si>
    <t>Valor total</t>
  </si>
  <si>
    <t>n</t>
  </si>
  <si>
    <t>SALDO AL PRINCIPIO DEL PERIODO</t>
  </si>
  <si>
    <t>INTERESES</t>
  </si>
  <si>
    <t>CUOTA</t>
  </si>
  <si>
    <t>SALDO</t>
  </si>
  <si>
    <t>PRESTAMO</t>
  </si>
  <si>
    <t>NÚMERO PERIODOS</t>
  </si>
  <si>
    <t>AMORTIZACIÓN</t>
  </si>
  <si>
    <t>TASA DE INTERES</t>
  </si>
  <si>
    <t>Administración oficina</t>
  </si>
  <si>
    <t>total amort</t>
  </si>
  <si>
    <t>total int</t>
  </si>
  <si>
    <t>SOBRE 5 AÑOS DE ANALISIS</t>
  </si>
  <si>
    <t>Amortización</t>
  </si>
  <si>
    <t>GASTOS DE ADMINISTRACIÓN</t>
  </si>
  <si>
    <t>Depreciacion</t>
  </si>
  <si>
    <t>Depreciación</t>
  </si>
  <si>
    <t>DEPRECIACIÓN</t>
  </si>
  <si>
    <t>Flujo de Efectivo</t>
  </si>
  <si>
    <t>TIR</t>
  </si>
  <si>
    <t>VNA</t>
  </si>
  <si>
    <t>Tasa de rentabilidad</t>
  </si>
  <si>
    <t>Teléfonos</t>
  </si>
  <si>
    <t>Depreciación Administrativo</t>
  </si>
  <si>
    <t>Depreciación Operativo</t>
  </si>
  <si>
    <t>Administración</t>
  </si>
  <si>
    <t>En un minuto</t>
  </si>
  <si>
    <t>RETEICA</t>
  </si>
  <si>
    <t>Costo del Producto</t>
  </si>
  <si>
    <t>Ganancia</t>
  </si>
  <si>
    <t>IVA</t>
  </si>
  <si>
    <t>RETEFUENTE</t>
  </si>
  <si>
    <t>RETEIVA</t>
  </si>
  <si>
    <t>Sobre el precio de venta</t>
  </si>
  <si>
    <t>Sobre el costo del producto</t>
  </si>
  <si>
    <t>Sobre el IVA del precio de venta</t>
  </si>
  <si>
    <t>PRECIO VENTA SIN IVA</t>
  </si>
  <si>
    <t>Llamadas simultaneas</t>
  </si>
  <si>
    <t>En una hora</t>
  </si>
  <si>
    <t>Descuento por instantes no pico</t>
  </si>
  <si>
    <t>Número de Llamadas en hora de programa</t>
  </si>
  <si>
    <t>Horas diferentes del programa en el mismo día</t>
  </si>
  <si>
    <t>Días donde no se transmite programa de eliminación</t>
  </si>
  <si>
    <t>Durante un mes</t>
  </si>
  <si>
    <t>Total Llamadas</t>
  </si>
  <si>
    <t>Proporción Meses sin concurso</t>
  </si>
  <si>
    <t>Total Llamadas Meses sin Concurso</t>
  </si>
  <si>
    <t>Secretaria</t>
  </si>
  <si>
    <t>AUMENTO SALARIAL</t>
  </si>
  <si>
    <t>Preoperativos</t>
  </si>
  <si>
    <t>Proporción</t>
  </si>
  <si>
    <t>Total Llamadas promedio mensual</t>
  </si>
  <si>
    <t>Pago al proveedor de telecomunicaciones (60% del valor por llamada)</t>
  </si>
  <si>
    <t>Precio de Venta por Unidad Producida:</t>
  </si>
  <si>
    <t>Costo Variable por Unidad Producida:</t>
  </si>
  <si>
    <t>Contribución para cubrir los costos fijos</t>
  </si>
  <si>
    <t>Punto de Equilibrio en Unidades:</t>
  </si>
  <si>
    <t>Costos y Gastos Fijos en el Año 1:</t>
  </si>
  <si>
    <t>Costos y Gastos Fijos para el año 1:</t>
  </si>
  <si>
    <t>Costo Variable Total:</t>
  </si>
  <si>
    <t>Ventas Totales del Año:</t>
  </si>
  <si>
    <t>Punto de Equilibrio en Ventas:</t>
  </si>
  <si>
    <t>El precio por unidad producida es:</t>
  </si>
  <si>
    <t>Total de unidades a vender son:</t>
  </si>
  <si>
    <t>Costos y Gastos Fijos</t>
  </si>
  <si>
    <t>Unidades Vendidas</t>
  </si>
  <si>
    <t>Precio de Venta</t>
  </si>
  <si>
    <t>Costo Total</t>
  </si>
  <si>
    <t>Ingresos Totales</t>
  </si>
  <si>
    <t>TODA LA INFORMACIÓN ESTÁ CORRECTA</t>
  </si>
  <si>
    <t>ASMINISTRATIVO</t>
  </si>
  <si>
    <t>Cargo 18</t>
  </si>
  <si>
    <t>Aprovisionamiento arranque proyecto</t>
  </si>
  <si>
    <t>Contador</t>
  </si>
  <si>
    <t>ARP</t>
  </si>
  <si>
    <t>Prestación de Servicios de Interventoría</t>
  </si>
  <si>
    <t>Ingeniería especializada en Interventoría y Supervisión Técnica de Proyectos de Telecomunicaciones realizados bajo redes HFC.</t>
  </si>
  <si>
    <t>Agosto de 2011</t>
  </si>
  <si>
    <t>Cantidad de Hogares Instalados Año 2.011 y Proyección Final</t>
  </si>
  <si>
    <t>Operaciones &amp; Mantenimieto</t>
  </si>
  <si>
    <t>Bogotá</t>
  </si>
  <si>
    <t>Proyección</t>
  </si>
  <si>
    <t>Tipo de Trabajo</t>
  </si>
  <si>
    <t>Cantidad de Hogares Instalados</t>
  </si>
  <si>
    <t>Instalaciones</t>
  </si>
  <si>
    <t>Mantenimientos</t>
  </si>
  <si>
    <t>Posventa</t>
  </si>
  <si>
    <t>Cantidad de Trabajos a Supervisar</t>
  </si>
  <si>
    <t>Porcentaje Sup :</t>
  </si>
  <si>
    <t>serv</t>
  </si>
  <si>
    <t>manto</t>
  </si>
  <si>
    <t>instalacion</t>
  </si>
  <si>
    <t>Designar %</t>
  </si>
  <si>
    <t>En Punto de Equilibrio los costos y gastos fijos se deben multiplicar x este %</t>
  </si>
  <si>
    <t>a</t>
  </si>
  <si>
    <t>b</t>
  </si>
  <si>
    <t>c</t>
  </si>
  <si>
    <t>Total Supervisiones Promedio Mensual</t>
  </si>
  <si>
    <t>si</t>
  </si>
  <si>
    <t>poliza</t>
  </si>
  <si>
    <t>no</t>
  </si>
  <si>
    <t>medidores</t>
  </si>
  <si>
    <t>tecnica</t>
  </si>
  <si>
    <t xml:space="preserve">Equipos </t>
  </si>
  <si>
    <t>Herramientas</t>
  </si>
  <si>
    <t>Van en preoperativos</t>
  </si>
  <si>
    <t>Rodamientos</t>
  </si>
  <si>
    <t>transportes locales(rodamientos*34)+ Supervi Jefe</t>
  </si>
  <si>
    <t>Internet oficina</t>
  </si>
  <si>
    <t>Dotación Interventores</t>
  </si>
  <si>
    <t>Gerente General</t>
  </si>
  <si>
    <t>Gerente Integral</t>
  </si>
  <si>
    <t>Jefe de Interventoría</t>
  </si>
  <si>
    <t>Ingeniero de Mercados</t>
  </si>
  <si>
    <t>Jefe de Recursos Humanos</t>
  </si>
  <si>
    <t>Auxiliar Contable</t>
  </si>
  <si>
    <t>Auxiliar Logístico</t>
  </si>
  <si>
    <t>Asistente Administrativo</t>
  </si>
  <si>
    <t>Auxiliar de Facturación</t>
  </si>
  <si>
    <t>Interventor 1</t>
  </si>
  <si>
    <t>Interventor 2</t>
  </si>
  <si>
    <t>Interventor 3</t>
  </si>
  <si>
    <t>Interventor 4</t>
  </si>
  <si>
    <t>Interventor 5</t>
  </si>
  <si>
    <t>Interventor 6</t>
  </si>
  <si>
    <t>Interventor 7</t>
  </si>
  <si>
    <t>Interventor 8</t>
  </si>
  <si>
    <t>Interventor 9</t>
  </si>
  <si>
    <t>Interventor 10</t>
  </si>
  <si>
    <t>Interventor 11</t>
  </si>
  <si>
    <t>Interventor 12</t>
  </si>
  <si>
    <t>Interventor 13</t>
  </si>
  <si>
    <t>Interventor 14</t>
  </si>
  <si>
    <t>Interventor 15</t>
  </si>
  <si>
    <t>Interventor 16</t>
  </si>
  <si>
    <t>Interventor 17</t>
  </si>
  <si>
    <t>Interventor 18</t>
  </si>
  <si>
    <t>Interventor 19</t>
  </si>
  <si>
    <t>Interventor 20</t>
  </si>
  <si>
    <t>Interventor 21</t>
  </si>
  <si>
    <t>Interventor 22</t>
  </si>
  <si>
    <t>Interventor 23</t>
  </si>
  <si>
    <t>Interventor 24</t>
  </si>
  <si>
    <t>Interventor 25</t>
  </si>
  <si>
    <t>Interventor 26</t>
  </si>
  <si>
    <t>Interventor 27</t>
  </si>
  <si>
    <t>Interventor 28</t>
  </si>
  <si>
    <t>Interventor 29</t>
  </si>
  <si>
    <t>Interventor 30</t>
  </si>
  <si>
    <t>Interventor 31</t>
  </si>
  <si>
    <t>Interventor 32</t>
  </si>
  <si>
    <t>Interventor 33</t>
  </si>
  <si>
    <t>Interventor 34</t>
  </si>
  <si>
    <t>Eventos a Supervisar</t>
  </si>
  <si>
    <t>Promedio de Trabajos</t>
  </si>
  <si>
    <t>Trabajos x Interv</t>
  </si>
  <si>
    <t>Interv Requeridos</t>
  </si>
  <si>
    <t>Equipo</t>
  </si>
  <si>
    <t>Escritorio</t>
  </si>
  <si>
    <t>Mesa Reuniones</t>
  </si>
  <si>
    <t>Video Beam</t>
  </si>
  <si>
    <t>Sillas Oficina Reuniones</t>
  </si>
  <si>
    <t>Certificación Medidores</t>
  </si>
  <si>
    <t>Medidores de Campo 1400D</t>
  </si>
  <si>
    <t>Kit de Herrramientas</t>
  </si>
  <si>
    <t>Accesorios varios oficina</t>
  </si>
  <si>
    <t>PROYECTO INTERVENTORIA</t>
  </si>
  <si>
    <t>VPN</t>
  </si>
  <si>
    <t>Acumulado</t>
  </si>
  <si>
    <t>I-IMPUESTOS 34%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</si>
</sst>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7" formatCode="&quot;$&quot;\ #,##0.00_);\(&quot;$&quot;\ #,##0.0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0.0000%"/>
    <numFmt numFmtId="165" formatCode="&quot;$&quot;\ #,##0.00"/>
    <numFmt numFmtId="166" formatCode="_-&quot;$&quot;* #,##0.00_-;\-&quot;$&quot;* #,##0.00_-;_-&quot;$&quot;* &quot;-&quot;??_-;_-@_-"/>
    <numFmt numFmtId="167" formatCode="&quot;$&quot;#,##0.00"/>
    <numFmt numFmtId="168" formatCode="[$$-240A]\ #,##0"/>
    <numFmt numFmtId="169" formatCode="[$$-240A]\ #,##0.00"/>
    <numFmt numFmtId="170" formatCode="[$$-240A]\ #,##0.00_ ;[Red]\-[$$-240A]\ #,##0.00\ "/>
    <numFmt numFmtId="172" formatCode="&quot;$&quot;\ #,##0.000000"/>
    <numFmt numFmtId="173" formatCode="0.0%"/>
    <numFmt numFmtId="174" formatCode="0.000%"/>
    <numFmt numFmtId="175" formatCode="&quot;$&quot;\ #,##0.000_);\(&quot;$&quot;\ #,##0.000\)"/>
    <numFmt numFmtId="182" formatCode="&quot;$&quot;\ #,##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sz val="11"/>
      <color theme="1"/>
      <name val="Cambria Math"/>
      <family val="1"/>
    </font>
    <font>
      <sz val="18"/>
      <color rgb="FFFF000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7">
    <xf numFmtId="0" fontId="0" fillId="0" borderId="0" xfId="0"/>
    <xf numFmtId="0" fontId="2" fillId="4" borderId="0" xfId="0" applyFont="1" applyFill="1" applyAlignment="1">
      <alignment horizontal="center"/>
    </xf>
    <xf numFmtId="0" fontId="3" fillId="0" borderId="1" xfId="0" applyFont="1" applyBorder="1"/>
    <xf numFmtId="37" fontId="0" fillId="0" borderId="1" xfId="1" applyNumberFormat="1" applyFont="1" applyBorder="1"/>
    <xf numFmtId="37" fontId="0" fillId="0" borderId="1" xfId="0" applyNumberFormat="1" applyBorder="1"/>
    <xf numFmtId="7" fontId="0" fillId="0" borderId="1" xfId="1" applyNumberFormat="1" applyFont="1" applyBorder="1"/>
    <xf numFmtId="7" fontId="0" fillId="0" borderId="1" xfId="0" applyNumberFormat="1" applyBorder="1"/>
    <xf numFmtId="7" fontId="2" fillId="4" borderId="0" xfId="0" applyNumberFormat="1" applyFont="1" applyFill="1" applyAlignment="1">
      <alignment horizontal="center"/>
    </xf>
    <xf numFmtId="0" fontId="0" fillId="0" borderId="1" xfId="0" applyBorder="1"/>
    <xf numFmtId="10" fontId="0" fillId="0" borderId="0" xfId="0" applyNumberFormat="1"/>
    <xf numFmtId="164" fontId="2" fillId="4" borderId="0" xfId="2" applyNumberFormat="1" applyFont="1" applyFill="1" applyAlignment="1">
      <alignment horizontal="center"/>
    </xf>
    <xf numFmtId="44" fontId="0" fillId="0" borderId="0" xfId="1" applyFont="1"/>
    <xf numFmtId="7" fontId="0" fillId="0" borderId="1" xfId="1" applyNumberFormat="1" applyFont="1" applyBorder="1" applyAlignment="1">
      <alignment horizontal="center"/>
    </xf>
    <xf numFmtId="9" fontId="0" fillId="0" borderId="1" xfId="1" applyNumberFormat="1" applyFont="1" applyBorder="1"/>
    <xf numFmtId="10" fontId="0" fillId="0" borderId="1" xfId="1" applyNumberFormat="1" applyFont="1" applyBorder="1"/>
    <xf numFmtId="9" fontId="0" fillId="0" borderId="1" xfId="2" applyFont="1" applyBorder="1"/>
    <xf numFmtId="10" fontId="0" fillId="0" borderId="1" xfId="2" applyNumberFormat="1" applyFont="1" applyBorder="1"/>
    <xf numFmtId="0" fontId="0" fillId="0" borderId="1" xfId="0" applyBorder="1" applyAlignment="1">
      <alignment horizontal="center"/>
    </xf>
    <xf numFmtId="9" fontId="0" fillId="0" borderId="1" xfId="0" applyNumberFormat="1" applyBorder="1"/>
    <xf numFmtId="37" fontId="0" fillId="0" borderId="1" xfId="1" applyNumberFormat="1" applyFont="1" applyFill="1" applyBorder="1"/>
    <xf numFmtId="44" fontId="0" fillId="0" borderId="1" xfId="0" applyNumberFormat="1" applyBorder="1"/>
    <xf numFmtId="44" fontId="0" fillId="0" borderId="0" xfId="0" applyNumberFormat="1"/>
    <xf numFmtId="7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9" fontId="0" fillId="0" borderId="0" xfId="0" applyNumberFormat="1"/>
    <xf numFmtId="0" fontId="6" fillId="0" borderId="0" xfId="0" applyFont="1" applyAlignment="1">
      <alignment horizontal="center"/>
    </xf>
    <xf numFmtId="0" fontId="6" fillId="0" borderId="0" xfId="0" applyFont="1"/>
    <xf numFmtId="166" fontId="6" fillId="0" borderId="0" xfId="0" applyNumberFormat="1" applyFont="1"/>
    <xf numFmtId="0" fontId="5" fillId="0" borderId="0" xfId="0" applyFont="1"/>
    <xf numFmtId="0" fontId="6" fillId="5" borderId="0" xfId="0" applyFont="1" applyFill="1" applyBorder="1"/>
    <xf numFmtId="166" fontId="6" fillId="5" borderId="0" xfId="0" applyNumberFormat="1" applyFont="1" applyFill="1" applyBorder="1"/>
    <xf numFmtId="0" fontId="6" fillId="0" borderId="1" xfId="0" applyFont="1" applyBorder="1"/>
    <xf numFmtId="166" fontId="6" fillId="0" borderId="1" xfId="1" applyNumberFormat="1" applyFont="1" applyBorder="1"/>
    <xf numFmtId="166" fontId="7" fillId="0" borderId="0" xfId="0" applyNumberFormat="1" applyFont="1" applyBorder="1"/>
    <xf numFmtId="166" fontId="7" fillId="5" borderId="0" xfId="0" applyNumberFormat="1" applyFont="1" applyFill="1" applyBorder="1"/>
    <xf numFmtId="166" fontId="0" fillId="5" borderId="0" xfId="0" applyNumberFormat="1" applyFill="1" applyBorder="1"/>
    <xf numFmtId="166" fontId="6" fillId="0" borderId="1" xfId="0" applyNumberFormat="1" applyFont="1" applyBorder="1"/>
    <xf numFmtId="0" fontId="6" fillId="0" borderId="8" xfId="0" applyFont="1" applyBorder="1"/>
    <xf numFmtId="166" fontId="6" fillId="0" borderId="9" xfId="0" applyNumberFormat="1" applyFont="1" applyBorder="1"/>
    <xf numFmtId="0" fontId="6" fillId="5" borderId="10" xfId="0" applyFont="1" applyFill="1" applyBorder="1"/>
    <xf numFmtId="166" fontId="6" fillId="5" borderId="10" xfId="0" applyNumberFormat="1" applyFont="1" applyFill="1" applyBorder="1"/>
    <xf numFmtId="166" fontId="0" fillId="0" borderId="9" xfId="0" applyNumberFormat="1" applyBorder="1"/>
    <xf numFmtId="0" fontId="5" fillId="0" borderId="10" xfId="0" applyFont="1" applyBorder="1"/>
    <xf numFmtId="166" fontId="5" fillId="5" borderId="0" xfId="1" applyNumberFormat="1" applyFont="1" applyFill="1" applyBorder="1"/>
    <xf numFmtId="0" fontId="5" fillId="0" borderId="9" xfId="0" applyFont="1" applyBorder="1"/>
    <xf numFmtId="166" fontId="6" fillId="0" borderId="8" xfId="0" applyNumberFormat="1" applyFont="1" applyBorder="1" applyAlignment="1">
      <alignment wrapText="1"/>
    </xf>
    <xf numFmtId="166" fontId="6" fillId="5" borderId="11" xfId="0" applyNumberFormat="1" applyFont="1" applyFill="1" applyBorder="1"/>
    <xf numFmtId="0" fontId="5" fillId="0" borderId="0" xfId="0" applyFont="1" applyBorder="1"/>
    <xf numFmtId="0" fontId="6" fillId="0" borderId="0" xfId="0" applyFont="1" applyBorder="1"/>
    <xf numFmtId="166" fontId="8" fillId="0" borderId="0" xfId="0" applyNumberFormat="1" applyFont="1" applyBorder="1"/>
    <xf numFmtId="166" fontId="6" fillId="0" borderId="1" xfId="0" applyNumberFormat="1" applyFont="1" applyBorder="1" applyAlignment="1">
      <alignment wrapText="1"/>
    </xf>
    <xf numFmtId="166" fontId="6" fillId="0" borderId="0" xfId="0" applyNumberFormat="1" applyFont="1" applyBorder="1"/>
    <xf numFmtId="166" fontId="5" fillId="0" borderId="0" xfId="0" applyNumberFormat="1" applyFont="1"/>
    <xf numFmtId="167" fontId="6" fillId="0" borderId="0" xfId="0" applyNumberFormat="1" applyFont="1" applyBorder="1"/>
    <xf numFmtId="167" fontId="5" fillId="0" borderId="0" xfId="0" applyNumberFormat="1" applyFont="1" applyBorder="1"/>
    <xf numFmtId="167" fontId="5" fillId="5" borderId="0" xfId="0" applyNumberFormat="1" applyFont="1" applyFill="1" applyBorder="1"/>
    <xf numFmtId="0" fontId="6" fillId="0" borderId="2" xfId="0" applyFont="1" applyBorder="1"/>
    <xf numFmtId="166" fontId="9" fillId="5" borderId="0" xfId="1" applyNumberFormat="1" applyFont="1" applyFill="1" applyBorder="1"/>
    <xf numFmtId="0" fontId="10" fillId="2" borderId="0" xfId="0" applyFont="1" applyFill="1" applyAlignment="1">
      <alignment horizontal="center"/>
    </xf>
    <xf numFmtId="0" fontId="10" fillId="4" borderId="0" xfId="0" applyFont="1" applyFill="1"/>
    <xf numFmtId="0" fontId="10" fillId="4" borderId="8" xfId="0" applyFont="1" applyFill="1" applyBorder="1"/>
    <xf numFmtId="0" fontId="10" fillId="0" borderId="0" xfId="0" applyFont="1" applyFill="1" applyAlignment="1">
      <alignment horizontal="center"/>
    </xf>
    <xf numFmtId="166" fontId="10" fillId="4" borderId="1" xfId="1" applyNumberFormat="1" applyFont="1" applyFill="1" applyBorder="1"/>
    <xf numFmtId="166" fontId="12" fillId="4" borderId="1" xfId="0" applyNumberFormat="1" applyFont="1" applyFill="1" applyBorder="1"/>
    <xf numFmtId="166" fontId="11" fillId="4" borderId="1" xfId="1" applyNumberFormat="1" applyFont="1" applyFill="1" applyBorder="1"/>
    <xf numFmtId="0" fontId="11" fillId="0" borderId="0" xfId="0" applyFont="1" applyFill="1" applyBorder="1" applyAlignment="1"/>
    <xf numFmtId="0" fontId="0" fillId="0" borderId="0" xfId="0" applyFill="1" applyBorder="1" applyAlignment="1"/>
    <xf numFmtId="166" fontId="11" fillId="0" borderId="0" xfId="1" applyNumberFormat="1" applyFont="1" applyFill="1" applyBorder="1"/>
    <xf numFmtId="166" fontId="13" fillId="4" borderId="9" xfId="0" applyNumberFormat="1" applyFont="1" applyFill="1" applyBorder="1"/>
    <xf numFmtId="166" fontId="11" fillId="4" borderId="1" xfId="0" applyNumberFormat="1" applyFont="1" applyFill="1" applyBorder="1"/>
    <xf numFmtId="0" fontId="2" fillId="4" borderId="0" xfId="0" applyFont="1" applyFill="1"/>
    <xf numFmtId="165" fontId="0" fillId="0" borderId="1" xfId="0" applyNumberFormat="1" applyBorder="1"/>
    <xf numFmtId="0" fontId="2" fillId="2" borderId="1" xfId="0" applyFont="1" applyFill="1" applyBorder="1"/>
    <xf numFmtId="0" fontId="2" fillId="2" borderId="1" xfId="0" applyFont="1" applyFill="1" applyBorder="1" applyAlignment="1"/>
    <xf numFmtId="0" fontId="4" fillId="4" borderId="1" xfId="0" applyFont="1" applyFill="1" applyBorder="1"/>
    <xf numFmtId="165" fontId="2" fillId="4" borderId="1" xfId="0" applyNumberFormat="1" applyFont="1" applyFill="1" applyBorder="1"/>
    <xf numFmtId="0" fontId="2" fillId="4" borderId="1" xfId="0" applyFont="1" applyFill="1" applyBorder="1"/>
    <xf numFmtId="0" fontId="0" fillId="0" borderId="8" xfId="0" applyBorder="1"/>
    <xf numFmtId="0" fontId="2" fillId="4" borderId="0" xfId="0" applyFont="1" applyFill="1" applyBorder="1"/>
    <xf numFmtId="7" fontId="2" fillId="4" borderId="0" xfId="0" applyNumberFormat="1" applyFont="1" applyFill="1"/>
    <xf numFmtId="0" fontId="6" fillId="0" borderId="1" xfId="0" applyFont="1" applyFill="1" applyBorder="1" applyAlignment="1">
      <alignment horizontal="left"/>
    </xf>
    <xf numFmtId="0" fontId="10" fillId="4" borderId="1" xfId="0" applyFont="1" applyFill="1" applyBorder="1"/>
    <xf numFmtId="168" fontId="0" fillId="0" borderId="1" xfId="0" applyNumberFormat="1" applyFill="1" applyBorder="1"/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5" xfId="0" applyBorder="1"/>
    <xf numFmtId="169" fontId="0" fillId="0" borderId="1" xfId="0" applyNumberFormat="1" applyBorder="1"/>
    <xf numFmtId="169" fontId="0" fillId="0" borderId="0" xfId="0" applyNumberFormat="1"/>
    <xf numFmtId="0" fontId="0" fillId="0" borderId="17" xfId="0" applyBorder="1"/>
    <xf numFmtId="169" fontId="0" fillId="0" borderId="18" xfId="0" applyNumberFormat="1" applyBorder="1"/>
    <xf numFmtId="169" fontId="0" fillId="0" borderId="16" xfId="0" applyNumberFormat="1" applyBorder="1"/>
    <xf numFmtId="169" fontId="0" fillId="0" borderId="19" xfId="0" applyNumberFormat="1" applyBorder="1"/>
    <xf numFmtId="0" fontId="18" fillId="0" borderId="0" xfId="0" applyFont="1" applyFill="1"/>
    <xf numFmtId="168" fontId="0" fillId="0" borderId="0" xfId="0" applyNumberFormat="1"/>
    <xf numFmtId="9" fontId="0" fillId="0" borderId="0" xfId="2" applyFont="1"/>
    <xf numFmtId="0" fontId="0" fillId="0" borderId="20" xfId="0" applyFill="1" applyBorder="1"/>
    <xf numFmtId="0" fontId="0" fillId="0" borderId="1" xfId="0" applyFill="1" applyBorder="1"/>
    <xf numFmtId="0" fontId="2" fillId="4" borderId="1" xfId="0" applyFont="1" applyFill="1" applyBorder="1" applyAlignment="1"/>
    <xf numFmtId="165" fontId="2" fillId="4" borderId="0" xfId="0" applyNumberFormat="1" applyFont="1" applyFill="1" applyBorder="1"/>
    <xf numFmtId="9" fontId="2" fillId="4" borderId="1" xfId="0" applyNumberFormat="1" applyFont="1" applyFill="1" applyBorder="1" applyAlignment="1"/>
    <xf numFmtId="0" fontId="0" fillId="0" borderId="0" xfId="0" applyAlignment="1">
      <alignment wrapText="1"/>
    </xf>
    <xf numFmtId="9" fontId="0" fillId="0" borderId="0" xfId="0" applyNumberFormat="1" applyAlignment="1"/>
    <xf numFmtId="0" fontId="20" fillId="0" borderId="0" xfId="0" applyFont="1"/>
    <xf numFmtId="0" fontId="21" fillId="0" borderId="0" xfId="0" applyFont="1"/>
    <xf numFmtId="172" fontId="0" fillId="0" borderId="1" xfId="0" applyNumberFormat="1" applyBorder="1"/>
    <xf numFmtId="0" fontId="0" fillId="0" borderId="1" xfId="0" applyBorder="1" applyAlignment="1">
      <alignment wrapText="1"/>
    </xf>
    <xf numFmtId="173" fontId="0" fillId="0" borderId="1" xfId="1" applyNumberFormat="1" applyFont="1" applyBorder="1"/>
    <xf numFmtId="0" fontId="0" fillId="7" borderId="0" xfId="0" applyFill="1"/>
    <xf numFmtId="44" fontId="0" fillId="0" borderId="0" xfId="1" applyNumberFormat="1" applyFont="1"/>
    <xf numFmtId="0" fontId="23" fillId="0" borderId="0" xfId="0" applyFont="1"/>
    <xf numFmtId="4" fontId="22" fillId="0" borderId="0" xfId="0" applyNumberFormat="1" applyFont="1"/>
    <xf numFmtId="44" fontId="24" fillId="0" borderId="0" xfId="1" applyFont="1"/>
    <xf numFmtId="0" fontId="3" fillId="0" borderId="0" xfId="0" applyFont="1" applyAlignment="1">
      <alignment horizontal="center"/>
    </xf>
    <xf numFmtId="0" fontId="25" fillId="0" borderId="0" xfId="0" applyFont="1"/>
    <xf numFmtId="0" fontId="0" fillId="0" borderId="0" xfId="0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37" fontId="0" fillId="0" borderId="0" xfId="1" applyNumberFormat="1" applyFont="1" applyFill="1" applyBorder="1"/>
    <xf numFmtId="9" fontId="0" fillId="0" borderId="0" xfId="1" applyNumberFormat="1" applyFont="1" applyFill="1" applyBorder="1"/>
    <xf numFmtId="7" fontId="0" fillId="0" borderId="0" xfId="1" applyNumberFormat="1" applyFont="1" applyFill="1" applyBorder="1" applyAlignment="1">
      <alignment horizontal="center"/>
    </xf>
    <xf numFmtId="9" fontId="0" fillId="0" borderId="0" xfId="2" applyFont="1" applyFill="1" applyBorder="1"/>
    <xf numFmtId="10" fontId="0" fillId="0" borderId="0" xfId="2" applyNumberFormat="1" applyFont="1" applyFill="1" applyBorder="1"/>
    <xf numFmtId="9" fontId="0" fillId="0" borderId="0" xfId="0" applyNumberFormat="1" applyFill="1" applyBorder="1"/>
    <xf numFmtId="7" fontId="0" fillId="0" borderId="0" xfId="1" applyNumberFormat="1" applyFont="1" applyFill="1" applyBorder="1"/>
    <xf numFmtId="7" fontId="0" fillId="0" borderId="0" xfId="0" applyNumberFormat="1" applyFill="1" applyBorder="1"/>
    <xf numFmtId="44" fontId="0" fillId="0" borderId="0" xfId="0" applyNumberFormat="1" applyFill="1" applyBorder="1"/>
    <xf numFmtId="0" fontId="2" fillId="4" borderId="21" xfId="0" applyFont="1" applyFill="1" applyBorder="1" applyAlignment="1">
      <alignment horizontal="center"/>
    </xf>
    <xf numFmtId="10" fontId="0" fillId="0" borderId="0" xfId="2" applyNumberFormat="1" applyFont="1" applyBorder="1"/>
    <xf numFmtId="44" fontId="0" fillId="0" borderId="0" xfId="0" applyNumberFormat="1" applyBorder="1"/>
    <xf numFmtId="174" fontId="0" fillId="0" borderId="0" xfId="2" applyNumberFormat="1" applyFont="1" applyBorder="1"/>
    <xf numFmtId="174" fontId="0" fillId="0" borderId="20" xfId="2" applyNumberFormat="1" applyFont="1" applyFill="1" applyBorder="1"/>
    <xf numFmtId="175" fontId="0" fillId="0" borderId="0" xfId="0" applyNumberFormat="1"/>
    <xf numFmtId="10" fontId="0" fillId="0" borderId="0" xfId="2" applyNumberFormat="1" applyFont="1"/>
    <xf numFmtId="0" fontId="0" fillId="7" borderId="1" xfId="0" applyFill="1" applyBorder="1"/>
    <xf numFmtId="0" fontId="26" fillId="0" borderId="0" xfId="0" applyFont="1"/>
    <xf numFmtId="0" fontId="27" fillId="0" borderId="0" xfId="0" applyFont="1"/>
    <xf numFmtId="17" fontId="30" fillId="8" borderId="0" xfId="3" applyNumberFormat="1" applyFont="1" applyFill="1" applyAlignment="1">
      <alignment horizontal="center"/>
    </xf>
    <xf numFmtId="0" fontId="32" fillId="0" borderId="0" xfId="3" applyFont="1" applyFill="1"/>
    <xf numFmtId="3" fontId="32" fillId="0" borderId="0" xfId="3" applyNumberFormat="1" applyFont="1" applyFill="1"/>
    <xf numFmtId="3" fontId="33" fillId="10" borderId="0" xfId="3" applyNumberFormat="1" applyFont="1" applyFill="1"/>
    <xf numFmtId="0" fontId="30" fillId="11" borderId="0" xfId="3" applyFont="1" applyFill="1"/>
    <xf numFmtId="3" fontId="30" fillId="11" borderId="0" xfId="3" applyNumberFormat="1" applyFont="1" applyFill="1"/>
    <xf numFmtId="0" fontId="28" fillId="0" borderId="0" xfId="3"/>
    <xf numFmtId="9" fontId="0" fillId="0" borderId="0" xfId="0" applyNumberFormat="1" applyAlignment="1">
      <alignment horizontal="center"/>
    </xf>
    <xf numFmtId="3" fontId="0" fillId="0" borderId="0" xfId="0" applyNumberFormat="1"/>
    <xf numFmtId="165" fontId="0" fillId="7" borderId="1" xfId="0" applyNumberFormat="1" applyFill="1" applyBorder="1"/>
    <xf numFmtId="172" fontId="0" fillId="7" borderId="1" xfId="0" applyNumberFormat="1" applyFill="1" applyBorder="1"/>
    <xf numFmtId="165" fontId="0" fillId="0" borderId="1" xfId="0" applyNumberFormat="1" applyFill="1" applyBorder="1"/>
    <xf numFmtId="165" fontId="19" fillId="0" borderId="1" xfId="0" applyNumberFormat="1" applyFont="1" applyFill="1" applyBorder="1"/>
    <xf numFmtId="0" fontId="0" fillId="6" borderId="1" xfId="0" applyFill="1" applyBorder="1"/>
    <xf numFmtId="165" fontId="0" fillId="6" borderId="1" xfId="0" applyNumberFormat="1" applyFill="1" applyBorder="1"/>
    <xf numFmtId="172" fontId="0" fillId="6" borderId="1" xfId="0" applyNumberFormat="1" applyFill="1" applyBorder="1"/>
    <xf numFmtId="7" fontId="0" fillId="7" borderId="1" xfId="1" applyNumberFormat="1" applyFont="1" applyFill="1" applyBorder="1"/>
    <xf numFmtId="0" fontId="0" fillId="7" borderId="1" xfId="0" applyFill="1" applyBorder="1" applyAlignment="1">
      <alignment horizontal="center"/>
    </xf>
    <xf numFmtId="7" fontId="0" fillId="7" borderId="1" xfId="1" applyNumberFormat="1" applyFont="1" applyFill="1" applyBorder="1" applyAlignment="1">
      <alignment horizontal="center"/>
    </xf>
    <xf numFmtId="7" fontId="0" fillId="7" borderId="1" xfId="0" applyNumberFormat="1" applyFill="1" applyBorder="1"/>
    <xf numFmtId="44" fontId="0" fillId="7" borderId="1" xfId="0" applyNumberFormat="1" applyFill="1" applyBorder="1"/>
    <xf numFmtId="7" fontId="0" fillId="0" borderId="1" xfId="1" applyNumberFormat="1" applyFont="1" applyFill="1" applyBorder="1"/>
    <xf numFmtId="0" fontId="0" fillId="0" borderId="1" xfId="0" applyFill="1" applyBorder="1" applyAlignment="1">
      <alignment horizontal="center"/>
    </xf>
    <xf numFmtId="7" fontId="0" fillId="0" borderId="1" xfId="1" applyNumberFormat="1" applyFont="1" applyFill="1" applyBorder="1" applyAlignment="1">
      <alignment horizontal="center"/>
    </xf>
    <xf numFmtId="7" fontId="0" fillId="0" borderId="1" xfId="0" applyNumberFormat="1" applyFill="1" applyBorder="1"/>
    <xf numFmtId="44" fontId="0" fillId="0" borderId="1" xfId="0" applyNumberFormat="1" applyFill="1" applyBorder="1"/>
    <xf numFmtId="1" fontId="0" fillId="0" borderId="0" xfId="0" applyNumberFormat="1"/>
    <xf numFmtId="165" fontId="0" fillId="7" borderId="8" xfId="0" applyNumberFormat="1" applyFill="1" applyBorder="1"/>
    <xf numFmtId="168" fontId="0" fillId="7" borderId="1" xfId="0" applyNumberFormat="1" applyFill="1" applyBorder="1"/>
    <xf numFmtId="165" fontId="0" fillId="12" borderId="1" xfId="0" applyNumberFormat="1" applyFill="1" applyBorder="1"/>
    <xf numFmtId="0" fontId="0" fillId="12" borderId="1" xfId="0" applyFill="1" applyBorder="1"/>
    <xf numFmtId="0" fontId="0" fillId="12" borderId="0" xfId="0" applyFill="1"/>
    <xf numFmtId="0" fontId="0" fillId="12" borderId="8" xfId="0" applyFill="1" applyBorder="1"/>
    <xf numFmtId="172" fontId="0" fillId="12" borderId="1" xfId="0" applyNumberFormat="1" applyFill="1" applyBorder="1"/>
    <xf numFmtId="172" fontId="0" fillId="13" borderId="0" xfId="0" applyNumberFormat="1" applyFill="1"/>
    <xf numFmtId="0" fontId="0" fillId="7" borderId="20" xfId="0" applyFill="1" applyBorder="1"/>
    <xf numFmtId="44" fontId="0" fillId="7" borderId="0" xfId="1" applyFont="1" applyFill="1"/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0" fontId="16" fillId="0" borderId="1" xfId="0" applyFont="1" applyFill="1" applyBorder="1"/>
    <xf numFmtId="9" fontId="16" fillId="0" borderId="1" xfId="0" applyNumberFormat="1" applyFont="1" applyFill="1" applyBorder="1"/>
    <xf numFmtId="170" fontId="0" fillId="0" borderId="1" xfId="0" applyNumberFormat="1" applyBorder="1"/>
    <xf numFmtId="0" fontId="2" fillId="2" borderId="0" xfId="0" applyFont="1" applyFill="1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2" fillId="4" borderId="8" xfId="0" applyFont="1" applyFill="1" applyBorder="1" applyAlignment="1"/>
    <xf numFmtId="0" fontId="0" fillId="0" borderId="10" xfId="0" applyBorder="1" applyAlignment="1"/>
    <xf numFmtId="0" fontId="0" fillId="0" borderId="9" xfId="0" applyBorder="1" applyAlignment="1"/>
    <xf numFmtId="0" fontId="2" fillId="4" borderId="10" xfId="0" applyFont="1" applyFill="1" applyBorder="1" applyAlignment="1"/>
    <xf numFmtId="0" fontId="2" fillId="4" borderId="9" xfId="0" applyFont="1" applyFill="1" applyBorder="1" applyAlignment="1"/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4" fontId="0" fillId="0" borderId="1" xfId="0" applyNumberFormat="1" applyBorder="1" applyAlignment="1"/>
    <xf numFmtId="0" fontId="2" fillId="2" borderId="0" xfId="0" applyFont="1" applyFill="1" applyAlignment="1">
      <alignment horizontal="center" wrapText="1"/>
    </xf>
    <xf numFmtId="0" fontId="4" fillId="0" borderId="0" xfId="0" applyFont="1" applyAlignment="1"/>
    <xf numFmtId="17" fontId="29" fillId="8" borderId="0" xfId="3" applyNumberFormat="1" applyFont="1" applyFill="1" applyAlignment="1">
      <alignment horizontal="center"/>
    </xf>
    <xf numFmtId="0" fontId="30" fillId="8" borderId="0" xfId="3" applyFont="1" applyFill="1" applyAlignment="1">
      <alignment horizontal="center" vertical="center" wrapText="1"/>
    </xf>
    <xf numFmtId="1" fontId="31" fillId="9" borderId="0" xfId="4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1" fillId="4" borderId="8" xfId="0" applyFont="1" applyFill="1" applyBorder="1" applyAlignment="1"/>
    <xf numFmtId="0" fontId="4" fillId="4" borderId="9" xfId="0" applyFont="1" applyFill="1" applyBorder="1" applyAlignment="1"/>
    <xf numFmtId="0" fontId="0" fillId="0" borderId="0" xfId="0" applyFill="1"/>
    <xf numFmtId="0" fontId="17" fillId="14" borderId="1" xfId="0" applyFont="1" applyFill="1" applyBorder="1" applyAlignment="1">
      <alignment horizontal="center"/>
    </xf>
    <xf numFmtId="0" fontId="17" fillId="14" borderId="1" xfId="0" applyFont="1" applyFill="1" applyBorder="1" applyAlignment="1">
      <alignment horizontal="center" wrapText="1"/>
    </xf>
    <xf numFmtId="0" fontId="16" fillId="9" borderId="1" xfId="0" applyFont="1" applyFill="1" applyBorder="1"/>
    <xf numFmtId="0" fontId="0" fillId="9" borderId="1" xfId="0" applyFill="1" applyBorder="1"/>
    <xf numFmtId="0" fontId="3" fillId="9" borderId="1" xfId="0" applyFont="1" applyFill="1" applyBorder="1"/>
    <xf numFmtId="0" fontId="17" fillId="14" borderId="1" xfId="0" applyFont="1" applyFill="1" applyBorder="1"/>
    <xf numFmtId="9" fontId="0" fillId="0" borderId="1" xfId="2" applyNumberFormat="1" applyFont="1" applyBorder="1"/>
    <xf numFmtId="43" fontId="0" fillId="0" borderId="0" xfId="5" applyFont="1"/>
    <xf numFmtId="43" fontId="0" fillId="0" borderId="1" xfId="5" applyFont="1" applyBorder="1"/>
    <xf numFmtId="43" fontId="0" fillId="0" borderId="0" xfId="0" applyNumberFormat="1"/>
    <xf numFmtId="43" fontId="0" fillId="10" borderId="0" xfId="5" applyFont="1" applyFill="1"/>
    <xf numFmtId="44" fontId="0" fillId="10" borderId="0" xfId="1" applyFont="1" applyFill="1"/>
    <xf numFmtId="37" fontId="0" fillId="6" borderId="1" xfId="1" applyNumberFormat="1" applyFont="1" applyFill="1" applyBorder="1"/>
    <xf numFmtId="0" fontId="16" fillId="14" borderId="1" xfId="0" applyFont="1" applyFill="1" applyBorder="1"/>
    <xf numFmtId="0" fontId="0" fillId="14" borderId="1" xfId="0" applyFill="1" applyBorder="1"/>
    <xf numFmtId="182" fontId="17" fillId="0" borderId="1" xfId="0" applyNumberFormat="1" applyFont="1" applyFill="1" applyBorder="1" applyAlignment="1">
      <alignment horizontal="center"/>
    </xf>
    <xf numFmtId="182" fontId="0" fillId="0" borderId="1" xfId="0" applyNumberFormat="1" applyFill="1" applyBorder="1"/>
    <xf numFmtId="182" fontId="3" fillId="9" borderId="1" xfId="0" applyNumberFormat="1" applyFont="1" applyFill="1" applyBorder="1"/>
    <xf numFmtId="182" fontId="3" fillId="0" borderId="1" xfId="0" applyNumberFormat="1" applyFont="1" applyFill="1" applyBorder="1"/>
    <xf numFmtId="182" fontId="16" fillId="9" borderId="1" xfId="0" applyNumberFormat="1" applyFont="1" applyFill="1" applyBorder="1"/>
    <xf numFmtId="182" fontId="16" fillId="0" borderId="1" xfId="0" applyNumberFormat="1" applyFont="1" applyFill="1" applyBorder="1"/>
    <xf numFmtId="182" fontId="0" fillId="9" borderId="1" xfId="0" applyNumberFormat="1" applyFill="1" applyBorder="1"/>
    <xf numFmtId="182" fontId="0" fillId="14" borderId="1" xfId="0" applyNumberFormat="1" applyFill="1" applyBorder="1"/>
    <xf numFmtId="7" fontId="0" fillId="0" borderId="0" xfId="0" applyNumberFormat="1" applyFill="1"/>
    <xf numFmtId="0" fontId="3" fillId="0" borderId="0" xfId="0" applyFont="1" applyFill="1"/>
    <xf numFmtId="0" fontId="16" fillId="0" borderId="0" xfId="0" applyFont="1" applyFill="1"/>
  </cellXfs>
  <cellStyles count="6">
    <cellStyle name="Millares" xfId="5" builtinId="3"/>
    <cellStyle name="Moneda" xfId="1" builtinId="4"/>
    <cellStyle name="Normal" xfId="0" builtinId="0"/>
    <cellStyle name="Normal 8" xfId="3"/>
    <cellStyle name="Porcentaje" xfId="2" builtinId="5"/>
    <cellStyle name="Porcentaje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cat>
            <c:numRef>
              <c:f>'Punto de Equilibrio'!$B$26:$B$37</c:f>
              <c:numCache>
                <c:formatCode>_(* #,##0.00_);_(* \(#,##0.00\);_(* "-"??_);_(@_)</c:formatCode>
                <c:ptCount val="12"/>
                <c:pt idx="0">
                  <c:v>20000</c:v>
                </c:pt>
                <c:pt idx="1">
                  <c:v>40000</c:v>
                </c:pt>
                <c:pt idx="2">
                  <c:v>60000</c:v>
                </c:pt>
                <c:pt idx="3">
                  <c:v>80000</c:v>
                </c:pt>
                <c:pt idx="4">
                  <c:v>100000</c:v>
                </c:pt>
                <c:pt idx="5">
                  <c:v>120000</c:v>
                </c:pt>
                <c:pt idx="6">
                  <c:v>140000</c:v>
                </c:pt>
                <c:pt idx="7">
                  <c:v>160000</c:v>
                </c:pt>
                <c:pt idx="8">
                  <c:v>180000</c:v>
                </c:pt>
                <c:pt idx="9">
                  <c:v>200000</c:v>
                </c:pt>
                <c:pt idx="10">
                  <c:v>220000</c:v>
                </c:pt>
                <c:pt idx="11">
                  <c:v>240000</c:v>
                </c:pt>
              </c:numCache>
            </c:numRef>
          </c:cat>
          <c:val>
            <c:numRef>
              <c:f>'Punto de Equilibrio'!$D$26:$D$38</c:f>
              <c:numCache>
                <c:formatCode>_("$"* #,##0.00_);_("$"* \(#,##0.00\);_("$"* "-"??_);_(@_)</c:formatCode>
                <c:ptCount val="13"/>
                <c:pt idx="0">
                  <c:v>876069816.02533865</c:v>
                </c:pt>
                <c:pt idx="1">
                  <c:v>1752139632.0506773</c:v>
                </c:pt>
                <c:pt idx="2">
                  <c:v>2628209448.0760159</c:v>
                </c:pt>
                <c:pt idx="3">
                  <c:v>3504279264.1013546</c:v>
                </c:pt>
                <c:pt idx="4">
                  <c:v>4380349080.1266937</c:v>
                </c:pt>
                <c:pt idx="5">
                  <c:v>5256418896.1520319</c:v>
                </c:pt>
                <c:pt idx="6">
                  <c:v>6132488712.177371</c:v>
                </c:pt>
                <c:pt idx="7">
                  <c:v>7008558528.2027092</c:v>
                </c:pt>
                <c:pt idx="8">
                  <c:v>7884628344.2280483</c:v>
                </c:pt>
                <c:pt idx="9">
                  <c:v>8760698160.2533875</c:v>
                </c:pt>
                <c:pt idx="10">
                  <c:v>9636767976.2787247</c:v>
                </c:pt>
                <c:pt idx="11">
                  <c:v>10512837792.304064</c:v>
                </c:pt>
              </c:numCache>
            </c:numRef>
          </c:val>
          <c:smooth val="0"/>
        </c:ser>
        <c:ser>
          <c:idx val="2"/>
          <c:order val="1"/>
          <c:cat>
            <c:numRef>
              <c:f>'Punto de Equilibrio'!$B$26:$B$37</c:f>
              <c:numCache>
                <c:formatCode>_(* #,##0.00_);_(* \(#,##0.00\);_(* "-"??_);_(@_)</c:formatCode>
                <c:ptCount val="12"/>
                <c:pt idx="0">
                  <c:v>20000</c:v>
                </c:pt>
                <c:pt idx="1">
                  <c:v>40000</c:v>
                </c:pt>
                <c:pt idx="2">
                  <c:v>60000</c:v>
                </c:pt>
                <c:pt idx="3">
                  <c:v>80000</c:v>
                </c:pt>
                <c:pt idx="4">
                  <c:v>100000</c:v>
                </c:pt>
                <c:pt idx="5">
                  <c:v>120000</c:v>
                </c:pt>
                <c:pt idx="6">
                  <c:v>140000</c:v>
                </c:pt>
                <c:pt idx="7">
                  <c:v>160000</c:v>
                </c:pt>
                <c:pt idx="8">
                  <c:v>180000</c:v>
                </c:pt>
                <c:pt idx="9">
                  <c:v>200000</c:v>
                </c:pt>
                <c:pt idx="10">
                  <c:v>220000</c:v>
                </c:pt>
                <c:pt idx="11">
                  <c:v>240000</c:v>
                </c:pt>
              </c:numCache>
            </c:numRef>
          </c:cat>
          <c:val>
            <c:numRef>
              <c:f>'Punto de Equilibrio'!$E$26:$E$37</c:f>
              <c:numCache>
                <c:formatCode>_("$"* #,##0.00_);_("$"* \(#,##0.00\);_("$"* "-"??_);_(@_)</c:formatCode>
                <c:ptCount val="12"/>
                <c:pt idx="0">
                  <c:v>1379643918.8949344</c:v>
                </c:pt>
                <c:pt idx="1">
                  <c:v>2100836814.931469</c:v>
                </c:pt>
                <c:pt idx="2">
                  <c:v>2822029710.9680033</c:v>
                </c:pt>
                <c:pt idx="3">
                  <c:v>3543222607.0045381</c:v>
                </c:pt>
                <c:pt idx="4">
                  <c:v>4264415503.0410724</c:v>
                </c:pt>
                <c:pt idx="5">
                  <c:v>4985608399.0776062</c:v>
                </c:pt>
                <c:pt idx="6">
                  <c:v>5706801295.1141415</c:v>
                </c:pt>
                <c:pt idx="7">
                  <c:v>6427994191.1506767</c:v>
                </c:pt>
                <c:pt idx="8">
                  <c:v>7149187087.1872101</c:v>
                </c:pt>
                <c:pt idx="9">
                  <c:v>7870379983.2237453</c:v>
                </c:pt>
                <c:pt idx="10">
                  <c:v>8591572879.2602787</c:v>
                </c:pt>
                <c:pt idx="11">
                  <c:v>9312765775.296814</c:v>
                </c:pt>
              </c:numCache>
            </c:numRef>
          </c:val>
          <c:smooth val="0"/>
        </c:ser>
        <c:ser>
          <c:idx val="3"/>
          <c:order val="2"/>
          <c:cat>
            <c:numRef>
              <c:f>'Punto de Equilibrio'!$B$26:$B$37</c:f>
              <c:numCache>
                <c:formatCode>_(* #,##0.00_);_(* \(#,##0.00\);_(* "-"??_);_(@_)</c:formatCode>
                <c:ptCount val="12"/>
                <c:pt idx="0">
                  <c:v>20000</c:v>
                </c:pt>
                <c:pt idx="1">
                  <c:v>40000</c:v>
                </c:pt>
                <c:pt idx="2">
                  <c:v>60000</c:v>
                </c:pt>
                <c:pt idx="3">
                  <c:v>80000</c:v>
                </c:pt>
                <c:pt idx="4">
                  <c:v>100000</c:v>
                </c:pt>
                <c:pt idx="5">
                  <c:v>120000</c:v>
                </c:pt>
                <c:pt idx="6">
                  <c:v>140000</c:v>
                </c:pt>
                <c:pt idx="7">
                  <c:v>160000</c:v>
                </c:pt>
                <c:pt idx="8">
                  <c:v>180000</c:v>
                </c:pt>
                <c:pt idx="9">
                  <c:v>200000</c:v>
                </c:pt>
                <c:pt idx="10">
                  <c:v>220000</c:v>
                </c:pt>
                <c:pt idx="11">
                  <c:v>240000</c:v>
                </c:pt>
              </c:numCache>
            </c:numRef>
          </c:cat>
          <c:val>
            <c:numRef>
              <c:f>'Punto de Equilibrio'!$D$38</c:f>
              <c:numCache>
                <c:formatCode>General</c:formatCode>
                <c:ptCount val="1"/>
              </c:numCache>
            </c:numRef>
          </c:val>
          <c:smooth val="0"/>
        </c:ser>
        <c:ser>
          <c:idx val="4"/>
          <c:order val="3"/>
          <c:cat>
            <c:numRef>
              <c:f>'Punto de Equilibrio'!$B$26:$B$37</c:f>
              <c:numCache>
                <c:formatCode>_(* #,##0.00_);_(* \(#,##0.00\);_(* "-"??_);_(@_)</c:formatCode>
                <c:ptCount val="12"/>
                <c:pt idx="0">
                  <c:v>20000</c:v>
                </c:pt>
                <c:pt idx="1">
                  <c:v>40000</c:v>
                </c:pt>
                <c:pt idx="2">
                  <c:v>60000</c:v>
                </c:pt>
                <c:pt idx="3">
                  <c:v>80000</c:v>
                </c:pt>
                <c:pt idx="4">
                  <c:v>100000</c:v>
                </c:pt>
                <c:pt idx="5">
                  <c:v>120000</c:v>
                </c:pt>
                <c:pt idx="6">
                  <c:v>140000</c:v>
                </c:pt>
                <c:pt idx="7">
                  <c:v>160000</c:v>
                </c:pt>
                <c:pt idx="8">
                  <c:v>180000</c:v>
                </c:pt>
                <c:pt idx="9">
                  <c:v>200000</c:v>
                </c:pt>
                <c:pt idx="10">
                  <c:v>220000</c:v>
                </c:pt>
                <c:pt idx="11">
                  <c:v>240000</c:v>
                </c:pt>
              </c:numCache>
            </c:numRef>
          </c:cat>
          <c:val>
            <c:numRef>
              <c:f>'Punto de Equilibrio'!$A$26:$A$37</c:f>
              <c:numCache>
                <c:formatCode>_(* #,##0.00_);_(* \(#,##0.00\);_(* "-"??_);_(@_)</c:formatCode>
                <c:ptCount val="12"/>
                <c:pt idx="0">
                  <c:v>658451022.85839987</c:v>
                </c:pt>
                <c:pt idx="1">
                  <c:v>658451022.85839987</c:v>
                </c:pt>
                <c:pt idx="2">
                  <c:v>658451022.85839987</c:v>
                </c:pt>
                <c:pt idx="3">
                  <c:v>658451022.85839987</c:v>
                </c:pt>
                <c:pt idx="4">
                  <c:v>658451022.85839987</c:v>
                </c:pt>
                <c:pt idx="5">
                  <c:v>658451022.85839987</c:v>
                </c:pt>
                <c:pt idx="6">
                  <c:v>658451022.85839987</c:v>
                </c:pt>
                <c:pt idx="7">
                  <c:v>658451022.85839987</c:v>
                </c:pt>
                <c:pt idx="8">
                  <c:v>658451022.85839987</c:v>
                </c:pt>
                <c:pt idx="9">
                  <c:v>658451022.85839987</c:v>
                </c:pt>
                <c:pt idx="10">
                  <c:v>658451022.85839987</c:v>
                </c:pt>
                <c:pt idx="11">
                  <c:v>658451022.85839987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74080"/>
        <c:axId val="105375616"/>
      </c:lineChart>
      <c:catAx>
        <c:axId val="105374080"/>
        <c:scaling>
          <c:orientation val="minMax"/>
        </c:scaling>
        <c:delete val="0"/>
        <c:axPos val="b"/>
        <c:numFmt formatCode="_(* #,##0.00_);_(* \(#,##0.00\);_(* &quot;-&quot;??_);_(@_)" sourceLinked="1"/>
        <c:majorTickMark val="out"/>
        <c:minorTickMark val="none"/>
        <c:tickLblPos val="nextTo"/>
        <c:crossAx val="105375616"/>
        <c:crosses val="autoZero"/>
        <c:auto val="1"/>
        <c:lblAlgn val="ctr"/>
        <c:lblOffset val="100"/>
        <c:noMultiLvlLbl val="0"/>
      </c:catAx>
      <c:valAx>
        <c:axId val="105375616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1053740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1343025</xdr:colOff>
      <xdr:row>162</xdr:row>
      <xdr:rowOff>114300</xdr:rowOff>
    </xdr:from>
    <xdr:to>
      <xdr:col>7</xdr:col>
      <xdr:colOff>847725</xdr:colOff>
      <xdr:row>186</xdr:row>
      <xdr:rowOff>68263</xdr:rowOff>
    </xdr:to>
    <xdr:sp macro="" textlink="">
      <xdr:nvSpPr>
        <xdr:cNvPr id="2" name="2 Marcador de contenido"/>
        <xdr:cNvSpPr>
          <a:spLocks noGrp="1"/>
        </xdr:cNvSpPr>
      </xdr:nvSpPr>
      <xdr:spPr>
        <a:xfrm>
          <a:off x="1343025" y="27165300"/>
          <a:ext cx="8229600" cy="4525963"/>
        </a:xfrm>
        <a:prstGeom prst="rect">
          <a:avLst/>
        </a:prstGeom>
      </xdr:spPr>
      <xdr:txBody>
        <a:bodyPr vert="horz" wrap="square" lIns="91440" tIns="45720" rIns="91440" bIns="45720" rtlCol="0">
          <a:normAutofit fontScale="70000" lnSpcReduction="20000"/>
        </a:bodyPr>
        <a:lstStyle>
          <a:lvl1pPr marL="342900" indent="-3429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sz="3200" kern="12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defRPr>
          </a:lvl1pPr>
          <a:lvl2pPr marL="742950" indent="-285750" algn="l" defTabSz="914400" rtl="0" eaLnBrk="1" latinLnBrk="0" hangingPunct="1">
            <a:spcBef>
              <a:spcPct val="20000"/>
            </a:spcBef>
            <a:buFont typeface="Arial" pitchFamily="34" charset="0"/>
            <a:buChar char="–"/>
            <a:defRPr sz="2800" kern="12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sz="2400" kern="1200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–"/>
            <a:defRPr sz="2000" kern="1200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»"/>
            <a:defRPr sz="2000" kern="1200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/>
            <a:t>CLASE 1: Riesgos mínimos:</a:t>
          </a:r>
        </a:p>
        <a:p>
          <a:pPr lvl="1"/>
          <a:r>
            <a:rPr lang="es-CO"/>
            <a:t>Actividades financieras, trabajos de oficina, centros educativos, restaurantes: </a:t>
          </a:r>
          <a:r>
            <a:rPr lang="es-CO">
              <a:solidFill>
                <a:srgbClr val="FF0000"/>
              </a:solidFill>
            </a:rPr>
            <a:t>0,522%</a:t>
          </a:r>
        </a:p>
        <a:p>
          <a:r>
            <a:rPr lang="es-CO">
              <a:solidFill>
                <a:schemeClr val="tx1"/>
              </a:solidFill>
            </a:rPr>
            <a:t>Clase 2: Riesgo bajo:</a:t>
          </a:r>
        </a:p>
        <a:p>
          <a:pPr lvl="1"/>
          <a:r>
            <a:rPr lang="es-CO">
              <a:solidFill>
                <a:schemeClr val="tx1"/>
              </a:solidFill>
            </a:rPr>
            <a:t>Manufactura de fabricación de productos de bajo riesgo, labores agrícolas, almacén. </a:t>
          </a:r>
          <a:r>
            <a:rPr lang="es-CO">
              <a:solidFill>
                <a:srgbClr val="FF0000"/>
              </a:solidFill>
            </a:rPr>
            <a:t>1,044%</a:t>
          </a:r>
        </a:p>
        <a:p>
          <a:r>
            <a:rPr lang="es-CO">
              <a:solidFill>
                <a:schemeClr val="tx1"/>
              </a:solidFill>
            </a:rPr>
            <a:t>Clase 3: Riesgo Medio:</a:t>
          </a:r>
        </a:p>
        <a:p>
          <a:pPr lvl="1"/>
          <a:r>
            <a:rPr lang="es-CO">
              <a:solidFill>
                <a:schemeClr val="tx1"/>
              </a:solidFill>
            </a:rPr>
            <a:t>Fabricación de agujas, sustancias de alcohol, alimentos, artículos de cuero, zapatos: </a:t>
          </a:r>
          <a:r>
            <a:rPr lang="es-CO">
              <a:solidFill>
                <a:srgbClr val="FF0000"/>
              </a:solidFill>
            </a:rPr>
            <a:t>2,436%</a:t>
          </a:r>
          <a:r>
            <a:rPr lang="es-CO">
              <a:solidFill>
                <a:schemeClr val="tx1"/>
              </a:solidFill>
            </a:rPr>
            <a:t> </a:t>
          </a:r>
        </a:p>
        <a:p>
          <a:r>
            <a:rPr lang="es-CO">
              <a:solidFill>
                <a:schemeClr val="tx1"/>
              </a:solidFill>
            </a:rPr>
            <a:t>Clase 4: Riesgo alto:</a:t>
          </a:r>
        </a:p>
        <a:p>
          <a:pPr lvl="1"/>
          <a:r>
            <a:rPr lang="es-CO">
              <a:solidFill>
                <a:schemeClr val="tx1"/>
              </a:solidFill>
            </a:rPr>
            <a:t>Fabricación de aceites, vidrio, cerveza, vigilancia, transporte: </a:t>
          </a:r>
          <a:r>
            <a:rPr lang="es-CO">
              <a:solidFill>
                <a:srgbClr val="FF0000"/>
              </a:solidFill>
            </a:rPr>
            <a:t>4,35%</a:t>
          </a:r>
        </a:p>
        <a:p>
          <a:r>
            <a:rPr lang="es-CO">
              <a:solidFill>
                <a:schemeClr val="tx1"/>
              </a:solidFill>
            </a:rPr>
            <a:t>Clase 5: Riesgo máximo:</a:t>
          </a:r>
        </a:p>
        <a:p>
          <a:pPr lvl="1"/>
          <a:r>
            <a:rPr lang="es-CO">
              <a:solidFill>
                <a:schemeClr val="tx1"/>
              </a:solidFill>
            </a:rPr>
            <a:t>Manejo de explosivos, construcciones, petróleo: </a:t>
          </a:r>
          <a:r>
            <a:rPr lang="es-CO">
              <a:solidFill>
                <a:srgbClr val="FF0000"/>
              </a:solidFill>
            </a:rPr>
            <a:t>6,96%</a:t>
          </a:r>
        </a:p>
      </xdr:txBody>
    </xdr:sp>
    <xdr:clientData/>
  </xdr:twoCellAnchor>
  <xdr:twoCellAnchor>
    <xdr:from>
      <xdr:col>0</xdr:col>
      <xdr:colOff>0</xdr:colOff>
      <xdr:row>156</xdr:row>
      <xdr:rowOff>0</xdr:rowOff>
    </xdr:from>
    <xdr:to>
      <xdr:col>5</xdr:col>
      <xdr:colOff>933474</xdr:colOff>
      <xdr:row>162</xdr:row>
      <xdr:rowOff>0</xdr:rowOff>
    </xdr:to>
    <xdr:sp macro="" textlink="">
      <xdr:nvSpPr>
        <xdr:cNvPr id="3" name="1 Título"/>
        <xdr:cNvSpPr>
          <a:spLocks noGrp="1"/>
        </xdr:cNvSpPr>
      </xdr:nvSpPr>
      <xdr:spPr>
        <a:xfrm>
          <a:off x="0" y="25908000"/>
          <a:ext cx="7543824" cy="1143000"/>
        </a:xfrm>
        <a:prstGeom prst="rect">
          <a:avLst/>
        </a:prstGeom>
      </xdr:spPr>
      <xdr:txBody>
        <a:bodyPr vert="horz" wrap="square" lIns="91440" tIns="45720" rIns="91440" bIns="45720" rtlCol="0" anchor="ctr">
          <a:normAutofit/>
        </a:bodyPr>
        <a:lstStyle>
          <a:lvl1pPr algn="ctr" defTabSz="914400" rtl="0" eaLnBrk="1" latinLnBrk="0" hangingPunct="1">
            <a:spcBef>
              <a:spcPct val="0"/>
            </a:spcBef>
            <a:buNone/>
            <a:defRPr sz="4400" kern="1200">
              <a:solidFill>
                <a:schemeClr val="accent1">
                  <a:lumMod val="50000"/>
                </a:schemeClr>
              </a:solidFill>
              <a:latin typeface="+mj-lt"/>
              <a:ea typeface="+mj-ea"/>
              <a:cs typeface="+mj-cs"/>
            </a:defRPr>
          </a:lvl1pPr>
        </a:lstStyle>
        <a:p>
          <a:r>
            <a:rPr lang="es-CO"/>
            <a:t>ARP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57149</xdr:colOff>
      <xdr:row>4</xdr:row>
      <xdr:rowOff>23812</xdr:rowOff>
    </xdr:from>
    <xdr:ext cx="5372101" cy="5986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1 CuadroTexto"/>
            <xdr:cNvSpPr txBox="1"/>
          </xdr:nvSpPr>
          <xdr:spPr>
            <a:xfrm>
              <a:off x="3467099" y="785812"/>
              <a:ext cx="5372101" cy="5986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600" i="1">
                        <a:latin typeface="Cambria Math"/>
                      </a:rPr>
                      <m:t>𝑃𝐸</m:t>
                    </m:r>
                    <m:d>
                      <m:dPr>
                        <m:ctrlPr>
                          <a:rPr lang="es-CO" sz="1600" i="1">
                            <a:latin typeface="Cambria Math"/>
                          </a:rPr>
                        </m:ctrlPr>
                      </m:dPr>
                      <m:e>
                        <m:r>
                          <a:rPr lang="es-CO" sz="1600" i="1">
                            <a:latin typeface="Cambria Math"/>
                          </a:rPr>
                          <m:t>𝑈𝑛𝑖𝑑𝑎𝑑𝑒𝑠</m:t>
                        </m:r>
                      </m:e>
                    </m:d>
                    <m:r>
                      <a:rPr lang="es-CO" sz="160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CO" sz="1600" i="1">
                            <a:latin typeface="Cambria Math"/>
                          </a:rPr>
                        </m:ctrlPr>
                      </m:fPr>
                      <m:num>
                        <m:r>
                          <a:rPr lang="es-CO" sz="1600" i="1">
                            <a:latin typeface="Cambria Math"/>
                          </a:rPr>
                          <m:t>𝐶𝐹</m:t>
                        </m:r>
                      </m:num>
                      <m:den>
                        <m:r>
                          <a:rPr lang="es-CO" sz="1600" i="1">
                            <a:latin typeface="Cambria Math"/>
                          </a:rPr>
                          <m:t>𝑃𝑉</m:t>
                        </m:r>
                        <m:d>
                          <m:dPr>
                            <m:ctrlPr>
                              <a:rPr lang="es-CO" sz="1600" i="1">
                                <a:latin typeface="Cambria Math"/>
                              </a:rPr>
                            </m:ctrlPr>
                          </m:dPr>
                          <m:e>
                            <m:r>
                              <a:rPr lang="es-CO" sz="1600" i="1">
                                <a:latin typeface="Cambria Math"/>
                              </a:rPr>
                              <m:t>𝑈𝑛𝑖𝑡𝑎𝑟𝑖𝑜</m:t>
                            </m:r>
                          </m:e>
                        </m:d>
                        <m:r>
                          <a:rPr lang="es-CO" sz="1600" i="1">
                            <a:latin typeface="Cambria Math"/>
                          </a:rPr>
                          <m:t>−</m:t>
                        </m:r>
                        <m:r>
                          <a:rPr lang="es-CO" sz="1600" i="1">
                            <a:latin typeface="Cambria Math"/>
                          </a:rPr>
                          <m:t>𝐶𝑉</m:t>
                        </m:r>
                        <m:r>
                          <a:rPr lang="es-CO" sz="1600" i="1">
                            <a:latin typeface="Cambria Math"/>
                          </a:rPr>
                          <m:t>(</m:t>
                        </m:r>
                        <m:r>
                          <a:rPr lang="es-CO" sz="1600" i="1">
                            <a:latin typeface="Cambria Math"/>
                          </a:rPr>
                          <m:t>𝑈𝑛𝑖𝑡𝑎𝑟𝑖𝑜</m:t>
                        </m:r>
                        <m:r>
                          <a:rPr lang="es-CO" sz="1600" i="1">
                            <a:latin typeface="Cambria Math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es-CO" sz="1600"/>
            </a:p>
          </xdr:txBody>
        </xdr:sp>
      </mc:Choice>
      <mc:Fallback xmlns="">
        <xdr:sp macro="" textlink="">
          <xdr:nvSpPr>
            <xdr:cNvPr id="2" name="1 CuadroTexto"/>
            <xdr:cNvSpPr txBox="1"/>
          </xdr:nvSpPr>
          <xdr:spPr>
            <a:xfrm>
              <a:off x="3467099" y="785812"/>
              <a:ext cx="5372101" cy="5986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600" i="0">
                  <a:latin typeface="Cambria Math"/>
                </a:rPr>
                <a:t>𝑃𝐸(𝑈𝑛𝑖𝑑𝑎𝑑𝑒𝑠)=𝐶𝐹/(𝑃𝑉(𝑈𝑛𝑖𝑡𝑎𝑟𝑖𝑜)−𝐶𝑉(𝑈𝑛𝑖𝑡𝑎𝑟𝑖𝑜))</a:t>
              </a:r>
              <a:endParaRPr lang="es-CO" sz="1600"/>
            </a:p>
          </xdr:txBody>
        </xdr:sp>
      </mc:Fallback>
    </mc:AlternateContent>
    <xdr:clientData/>
  </xdr:oneCellAnchor>
  <xdr:twoCellAnchor>
    <xdr:from>
      <xdr:col>6</xdr:col>
      <xdr:colOff>371475</xdr:colOff>
      <xdr:row>23</xdr:row>
      <xdr:rowOff>33336</xdr:rowOff>
    </xdr:from>
    <xdr:to>
      <xdr:col>12</xdr:col>
      <xdr:colOff>180975</xdr:colOff>
      <xdr:row>44</xdr:row>
      <xdr:rowOff>190499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9</xdr:row>
          <xdr:rowOff>200025</xdr:rowOff>
        </xdr:from>
        <xdr:to>
          <xdr:col>6</xdr:col>
          <xdr:colOff>238125</xdr:colOff>
          <xdr:row>17</xdr:row>
          <xdr:rowOff>152400</xdr:rowOff>
        </xdr:to>
        <xdr:sp macro="" textlink="">
          <xdr:nvSpPr>
            <xdr:cNvPr id="9217" name="3 Objeto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</sheetPr>
  <dimension ref="A1:O28"/>
  <sheetViews>
    <sheetView showGridLines="0" zoomScale="115" zoomScaleNormal="115" workbookViewId="0">
      <selection sqref="A1:B1"/>
    </sheetView>
  </sheetViews>
  <sheetFormatPr baseColWidth="10" defaultColWidth="0" defaultRowHeight="15" zeroHeight="1" x14ac:dyDescent="0.25"/>
  <cols>
    <col min="1" max="1" width="11.28515625" bestFit="1" customWidth="1"/>
    <col min="2" max="2" width="10.5703125" bestFit="1" customWidth="1"/>
    <col min="3" max="3" width="9.140625" customWidth="1"/>
    <col min="4" max="4" width="14" bestFit="1" customWidth="1"/>
    <col min="5" max="5" width="17.28515625" bestFit="1" customWidth="1"/>
    <col min="6" max="6" width="3" customWidth="1"/>
    <col min="7" max="8" width="11.42578125" customWidth="1"/>
    <col min="9" max="9" width="2.42578125" customWidth="1"/>
    <col min="10" max="10" width="11.85546875" bestFit="1" customWidth="1"/>
    <col min="11" max="11" width="14.85546875" customWidth="1"/>
    <col min="12" max="12" width="11.42578125" customWidth="1"/>
    <col min="13" max="13" width="3.28515625" customWidth="1"/>
    <col min="14" max="14" width="17.85546875" bestFit="1" customWidth="1"/>
    <col min="15" max="15" width="4.85546875" bestFit="1" customWidth="1"/>
    <col min="16" max="16" width="3.28515625" customWidth="1"/>
    <col min="17" max="16384" width="11.42578125" hidden="1"/>
  </cols>
  <sheetData>
    <row r="1" spans="1:15" x14ac:dyDescent="0.25">
      <c r="A1" s="183" t="s">
        <v>45</v>
      </c>
      <c r="B1" s="184"/>
      <c r="D1" s="183" t="s">
        <v>48</v>
      </c>
      <c r="E1" s="184"/>
      <c r="G1" s="183" t="s">
        <v>291</v>
      </c>
      <c r="H1" s="184"/>
      <c r="J1" s="183" t="s">
        <v>87</v>
      </c>
      <c r="K1" s="184"/>
      <c r="L1" s="184"/>
      <c r="N1" s="183" t="s">
        <v>226</v>
      </c>
      <c r="O1" s="184"/>
    </row>
    <row r="2" spans="1:15" x14ac:dyDescent="0.25">
      <c r="A2" s="1" t="s">
        <v>46</v>
      </c>
      <c r="B2" s="1" t="s">
        <v>39</v>
      </c>
      <c r="D2" s="1" t="s">
        <v>49</v>
      </c>
      <c r="E2" s="1" t="s">
        <v>33</v>
      </c>
      <c r="G2" s="1" t="s">
        <v>46</v>
      </c>
      <c r="H2" s="1" t="s">
        <v>39</v>
      </c>
      <c r="J2" s="1" t="s">
        <v>88</v>
      </c>
      <c r="K2" s="25">
        <v>0.05</v>
      </c>
      <c r="N2" t="s">
        <v>227</v>
      </c>
      <c r="O2" s="25">
        <v>0.34</v>
      </c>
    </row>
    <row r="3" spans="1:15" x14ac:dyDescent="0.25">
      <c r="A3">
        <v>2004</v>
      </c>
      <c r="B3" s="9">
        <v>6.4899999999999999E-2</v>
      </c>
      <c r="C3">
        <v>2011</v>
      </c>
      <c r="D3" s="11">
        <v>535600</v>
      </c>
      <c r="E3" s="11">
        <v>63600</v>
      </c>
      <c r="G3">
        <v>2004</v>
      </c>
      <c r="H3" s="9">
        <v>8.1461434370771357E-2</v>
      </c>
      <c r="K3" s="25"/>
    </row>
    <row r="4" spans="1:15" x14ac:dyDescent="0.25">
      <c r="A4">
        <v>2005</v>
      </c>
      <c r="B4" s="9">
        <v>5.5E-2</v>
      </c>
      <c r="C4">
        <v>2012</v>
      </c>
      <c r="D4" s="21">
        <f>D3*($B$25+$H$25)+D3</f>
        <v>595702.9876406173</v>
      </c>
      <c r="E4" s="21">
        <f>E3+E3*($B$25+$H$25)</f>
        <v>70736.949241865688</v>
      </c>
      <c r="G4">
        <v>2005</v>
      </c>
      <c r="H4" s="9">
        <v>6.6066066066066131E-2</v>
      </c>
    </row>
    <row r="5" spans="1:15" x14ac:dyDescent="0.25">
      <c r="A5">
        <v>2006</v>
      </c>
      <c r="B5" s="9">
        <v>4.8500000000000001E-2</v>
      </c>
      <c r="C5">
        <v>2013</v>
      </c>
      <c r="D5" s="21">
        <f>D4*($B$25+$H$25)+D4</f>
        <v>662550.50314405805</v>
      </c>
      <c r="E5" s="21">
        <f>E4+E4*($B$25+$H$25)</f>
        <v>78674.779686262307</v>
      </c>
      <c r="G5">
        <v>2006</v>
      </c>
      <c r="H5" s="9">
        <v>6.9718309859154948E-2</v>
      </c>
    </row>
    <row r="6" spans="1:15" x14ac:dyDescent="0.25">
      <c r="A6">
        <v>2007</v>
      </c>
      <c r="B6" s="9">
        <v>4.48E-2</v>
      </c>
      <c r="C6">
        <v>2014</v>
      </c>
      <c r="D6" s="21">
        <f>D5*($B$25+$H$25)+D5</f>
        <v>736899.39168355044</v>
      </c>
      <c r="E6" s="21">
        <f>E5+E5*($B$25+$H$25)</f>
        <v>87503.363164812938</v>
      </c>
      <c r="G6">
        <v>2007</v>
      </c>
      <c r="H6" s="9">
        <v>6.3199473337722134E-2</v>
      </c>
    </row>
    <row r="7" spans="1:15" x14ac:dyDescent="0.25">
      <c r="A7">
        <v>2008</v>
      </c>
      <c r="B7" s="9">
        <v>5.6899999999999999E-2</v>
      </c>
      <c r="C7">
        <v>2015</v>
      </c>
      <c r="D7" s="21">
        <f>D6*($B$25+$H$25)+D6</f>
        <v>819591.42870882084</v>
      </c>
      <c r="E7" s="21">
        <f>E6+E6*($B$25+$H$25)</f>
        <v>97322.656583048942</v>
      </c>
      <c r="G7">
        <v>2008</v>
      </c>
      <c r="H7" s="9">
        <v>6.6047471620227061E-2</v>
      </c>
    </row>
    <row r="8" spans="1:15" x14ac:dyDescent="0.25">
      <c r="A8">
        <v>2009</v>
      </c>
      <c r="B8" s="9">
        <v>7.6700000000000004E-2</v>
      </c>
      <c r="C8">
        <v>2016</v>
      </c>
      <c r="D8" s="21">
        <f>D7*($B$25+$H$25)+D7</f>
        <v>911562.85049754777</v>
      </c>
      <c r="E8" s="21">
        <f>E7+E7*($B$25+$H$25)</f>
        <v>108243.83362890972</v>
      </c>
      <c r="G8">
        <v>2009</v>
      </c>
      <c r="H8" s="9">
        <v>7.6863504356244006E-2</v>
      </c>
    </row>
    <row r="9" spans="1:15" x14ac:dyDescent="0.25">
      <c r="A9">
        <v>2010</v>
      </c>
      <c r="B9" s="9">
        <v>0.02</v>
      </c>
      <c r="G9">
        <v>2010</v>
      </c>
      <c r="H9" s="9">
        <v>3.6497662711254986E-2</v>
      </c>
    </row>
    <row r="10" spans="1:15" x14ac:dyDescent="0.25">
      <c r="A10">
        <v>2011</v>
      </c>
      <c r="B10" s="9">
        <v>3.1699999999999999E-2</v>
      </c>
      <c r="G10">
        <v>2011</v>
      </c>
      <c r="H10" s="9">
        <v>3.9375542064180369E-2</v>
      </c>
    </row>
    <row r="11" spans="1:15" hidden="1" x14ac:dyDescent="0.25">
      <c r="B11" s="9"/>
      <c r="H11" s="9"/>
    </row>
    <row r="12" spans="1:15" hidden="1" x14ac:dyDescent="0.25">
      <c r="B12" s="9"/>
      <c r="H12" s="9"/>
    </row>
    <row r="13" spans="1:15" hidden="1" x14ac:dyDescent="0.25">
      <c r="B13" s="9"/>
      <c r="H13" s="9"/>
    </row>
    <row r="14" spans="1:15" hidden="1" x14ac:dyDescent="0.25">
      <c r="B14" s="9"/>
      <c r="H14" s="9"/>
    </row>
    <row r="15" spans="1:15" hidden="1" x14ac:dyDescent="0.25">
      <c r="B15" s="9"/>
      <c r="H15" s="9"/>
    </row>
    <row r="16" spans="1:15" hidden="1" x14ac:dyDescent="0.25">
      <c r="B16" s="9"/>
      <c r="H16" s="9"/>
    </row>
    <row r="17" spans="1:9" hidden="1" x14ac:dyDescent="0.25">
      <c r="B17" s="9"/>
      <c r="H17" s="9"/>
    </row>
    <row r="18" spans="1:9" hidden="1" x14ac:dyDescent="0.25">
      <c r="B18" s="9"/>
      <c r="H18" s="9"/>
    </row>
    <row r="19" spans="1:9" hidden="1" x14ac:dyDescent="0.25">
      <c r="B19" s="9"/>
      <c r="H19" s="9"/>
    </row>
    <row r="20" spans="1:9" hidden="1" x14ac:dyDescent="0.25">
      <c r="B20" s="9"/>
      <c r="H20" s="9"/>
    </row>
    <row r="21" spans="1:9" hidden="1" x14ac:dyDescent="0.25">
      <c r="B21" s="9"/>
      <c r="H21" s="9"/>
    </row>
    <row r="22" spans="1:9" hidden="1" x14ac:dyDescent="0.25">
      <c r="B22" s="9"/>
      <c r="H22" s="9"/>
    </row>
    <row r="23" spans="1:9" hidden="1" x14ac:dyDescent="0.25">
      <c r="B23" s="9"/>
      <c r="H23" s="9"/>
    </row>
    <row r="24" spans="1:9" hidden="1" x14ac:dyDescent="0.25">
      <c r="B24" s="9"/>
      <c r="H24" s="9"/>
    </row>
    <row r="25" spans="1:9" x14ac:dyDescent="0.25">
      <c r="A25" s="1" t="s">
        <v>47</v>
      </c>
      <c r="B25" s="10">
        <f>AVERAGE(B3:B24)</f>
        <v>4.9812500000000003E-2</v>
      </c>
      <c r="G25" s="1" t="s">
        <v>47</v>
      </c>
      <c r="H25" s="10">
        <f>AVERAGE(H3:H24)</f>
        <v>6.2403683048202624E-2</v>
      </c>
    </row>
    <row r="26" spans="1:9" x14ac:dyDescent="0.25"/>
    <row r="27" spans="1:9" hidden="1" x14ac:dyDescent="0.25"/>
    <row r="28" spans="1:9" hidden="1" x14ac:dyDescent="0.25">
      <c r="I28" s="135"/>
    </row>
  </sheetData>
  <mergeCells count="5">
    <mergeCell ref="G1:H1"/>
    <mergeCell ref="N1:O1"/>
    <mergeCell ref="A1:B1"/>
    <mergeCell ref="D1:E1"/>
    <mergeCell ref="J1:L1"/>
  </mergeCells>
  <pageMargins left="0.7" right="0.7" top="0.75" bottom="0.75" header="0.3" footer="0.3"/>
  <pageSetup orientation="portrait" horizontalDpi="360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73"/>
  <sheetViews>
    <sheetView workbookViewId="0">
      <selection sqref="A1:B1"/>
    </sheetView>
  </sheetViews>
  <sheetFormatPr baseColWidth="10" defaultRowHeight="15" x14ac:dyDescent="0.25"/>
  <cols>
    <col min="1" max="1" width="3" bestFit="1" customWidth="1"/>
    <col min="2" max="2" width="17.85546875" bestFit="1" customWidth="1"/>
    <col min="3" max="5" width="14.140625" bestFit="1" customWidth="1"/>
    <col min="6" max="6" width="16.85546875" bestFit="1" customWidth="1"/>
    <col min="7" max="8" width="15.140625" bestFit="1" customWidth="1"/>
    <col min="9" max="9" width="16.85546875" bestFit="1" customWidth="1"/>
    <col min="10" max="10" width="8.28515625" bestFit="1" customWidth="1"/>
    <col min="11" max="11" width="9.28515625" bestFit="1" customWidth="1"/>
    <col min="12" max="12" width="10" bestFit="1" customWidth="1"/>
  </cols>
  <sheetData>
    <row r="1" spans="1:11" s="87" customFormat="1" ht="45" x14ac:dyDescent="0.25">
      <c r="A1" s="84" t="s">
        <v>243</v>
      </c>
      <c r="B1" s="85" t="s">
        <v>244</v>
      </c>
      <c r="C1" s="85" t="s">
        <v>245</v>
      </c>
      <c r="D1" s="85" t="s">
        <v>250</v>
      </c>
      <c r="E1" s="85" t="s">
        <v>246</v>
      </c>
      <c r="F1" s="86" t="s">
        <v>247</v>
      </c>
      <c r="G1" s="87" t="s">
        <v>253</v>
      </c>
      <c r="H1" s="87" t="s">
        <v>254</v>
      </c>
      <c r="I1" s="87" t="s">
        <v>248</v>
      </c>
      <c r="J1" s="87" t="s">
        <v>251</v>
      </c>
      <c r="K1" s="87" t="s">
        <v>249</v>
      </c>
    </row>
    <row r="2" spans="1:11" x14ac:dyDescent="0.25">
      <c r="A2" s="88">
        <v>1</v>
      </c>
      <c r="B2" s="89">
        <f>I2</f>
        <v>671594891.48399997</v>
      </c>
      <c r="C2" s="89">
        <f>B2*$J$2</f>
        <v>15446682.504131999</v>
      </c>
      <c r="D2" s="89">
        <f>IF(B2=0, 0, $I$2/$K$2)</f>
        <v>11193248.191399999</v>
      </c>
      <c r="E2" s="89">
        <f>C2+D2</f>
        <v>26639930.695531998</v>
      </c>
      <c r="F2" s="93">
        <f>B2-D2</f>
        <v>660401643.29259992</v>
      </c>
      <c r="I2" s="90">
        <f>'Balance Inicial'!G23</f>
        <v>671594891.48399997</v>
      </c>
      <c r="J2" s="9">
        <v>2.3E-2</v>
      </c>
      <c r="K2">
        <v>60</v>
      </c>
    </row>
    <row r="3" spans="1:11" x14ac:dyDescent="0.25">
      <c r="A3" s="88">
        <v>2</v>
      </c>
      <c r="B3" s="89">
        <f>F2</f>
        <v>660401643.29259992</v>
      </c>
      <c r="C3" s="89">
        <f>B3*$J$2</f>
        <v>15189237.795729797</v>
      </c>
      <c r="D3" s="89">
        <f>IF(B3=0, 0, $I$2/$K$2)</f>
        <v>11193248.191399999</v>
      </c>
      <c r="E3" s="89">
        <f>C3+D3</f>
        <v>26382485.987129796</v>
      </c>
      <c r="F3" s="93">
        <f t="shared" ref="F3:F37" si="0">B3-D3</f>
        <v>649208395.10119987</v>
      </c>
    </row>
    <row r="4" spans="1:11" x14ac:dyDescent="0.25">
      <c r="A4" s="88">
        <v>3</v>
      </c>
      <c r="B4" s="89">
        <f t="shared" ref="B4:B37" si="1">F3</f>
        <v>649208395.10119987</v>
      </c>
      <c r="C4" s="89">
        <f t="shared" ref="C4:C37" si="2">B4*$J$2</f>
        <v>14931793.087327596</v>
      </c>
      <c r="D4" s="89">
        <f t="shared" ref="D4:D37" si="3">IF(B4=0, 0, $I$2/$K$2)</f>
        <v>11193248.191399999</v>
      </c>
      <c r="E4" s="89">
        <f t="shared" ref="E4:E37" si="4">C4+D4</f>
        <v>26125041.278727595</v>
      </c>
      <c r="F4" s="93">
        <f t="shared" si="0"/>
        <v>638015146.90979981</v>
      </c>
    </row>
    <row r="5" spans="1:11" x14ac:dyDescent="0.25">
      <c r="A5" s="88">
        <v>4</v>
      </c>
      <c r="B5" s="89">
        <f t="shared" si="1"/>
        <v>638015146.90979981</v>
      </c>
      <c r="C5" s="89">
        <f t="shared" si="2"/>
        <v>14674348.378925396</v>
      </c>
      <c r="D5" s="89">
        <f t="shared" si="3"/>
        <v>11193248.191399999</v>
      </c>
      <c r="E5" s="89">
        <f t="shared" si="4"/>
        <v>25867596.570325397</v>
      </c>
      <c r="F5" s="93">
        <f t="shared" si="0"/>
        <v>626821898.71839976</v>
      </c>
    </row>
    <row r="6" spans="1:11" x14ac:dyDescent="0.25">
      <c r="A6" s="88">
        <v>5</v>
      </c>
      <c r="B6" s="89">
        <f t="shared" si="1"/>
        <v>626821898.71839976</v>
      </c>
      <c r="C6" s="89">
        <f t="shared" si="2"/>
        <v>14416903.670523195</v>
      </c>
      <c r="D6" s="89">
        <f t="shared" si="3"/>
        <v>11193248.191399999</v>
      </c>
      <c r="E6" s="89">
        <f t="shared" si="4"/>
        <v>25610151.861923195</v>
      </c>
      <c r="F6" s="93">
        <f t="shared" si="0"/>
        <v>615628650.52699971</v>
      </c>
    </row>
    <row r="7" spans="1:11" x14ac:dyDescent="0.25">
      <c r="A7" s="88">
        <v>6</v>
      </c>
      <c r="B7" s="89">
        <f t="shared" si="1"/>
        <v>615628650.52699971</v>
      </c>
      <c r="C7" s="89">
        <f t="shared" si="2"/>
        <v>14159458.962120993</v>
      </c>
      <c r="D7" s="89">
        <f t="shared" si="3"/>
        <v>11193248.191399999</v>
      </c>
      <c r="E7" s="89">
        <f t="shared" si="4"/>
        <v>25352707.153520994</v>
      </c>
      <c r="F7" s="93">
        <f t="shared" si="0"/>
        <v>604435402.33559966</v>
      </c>
    </row>
    <row r="8" spans="1:11" x14ac:dyDescent="0.25">
      <c r="A8" s="88">
        <v>7</v>
      </c>
      <c r="B8" s="89">
        <f t="shared" si="1"/>
        <v>604435402.33559966</v>
      </c>
      <c r="C8" s="89">
        <f t="shared" si="2"/>
        <v>13902014.253718792</v>
      </c>
      <c r="D8" s="89">
        <f t="shared" si="3"/>
        <v>11193248.191399999</v>
      </c>
      <c r="E8" s="89">
        <f t="shared" si="4"/>
        <v>25095262.445118792</v>
      </c>
      <c r="F8" s="93">
        <f t="shared" si="0"/>
        <v>593242154.14419961</v>
      </c>
    </row>
    <row r="9" spans="1:11" x14ac:dyDescent="0.25">
      <c r="A9" s="88">
        <v>8</v>
      </c>
      <c r="B9" s="89">
        <f t="shared" si="1"/>
        <v>593242154.14419961</v>
      </c>
      <c r="C9" s="89">
        <f t="shared" si="2"/>
        <v>13644569.54531659</v>
      </c>
      <c r="D9" s="89">
        <f t="shared" si="3"/>
        <v>11193248.191399999</v>
      </c>
      <c r="E9" s="89">
        <f t="shared" si="4"/>
        <v>24837817.736716591</v>
      </c>
      <c r="F9" s="93">
        <f t="shared" si="0"/>
        <v>582048905.95279956</v>
      </c>
    </row>
    <row r="10" spans="1:11" x14ac:dyDescent="0.25">
      <c r="A10" s="88">
        <v>9</v>
      </c>
      <c r="B10" s="89">
        <f t="shared" si="1"/>
        <v>582048905.95279956</v>
      </c>
      <c r="C10" s="89">
        <f t="shared" si="2"/>
        <v>13387124.83691439</v>
      </c>
      <c r="D10" s="89">
        <f t="shared" si="3"/>
        <v>11193248.191399999</v>
      </c>
      <c r="E10" s="89">
        <f t="shared" si="4"/>
        <v>24580373.028314389</v>
      </c>
      <c r="F10" s="93">
        <f t="shared" si="0"/>
        <v>570855657.76139951</v>
      </c>
    </row>
    <row r="11" spans="1:11" x14ac:dyDescent="0.25">
      <c r="A11" s="88">
        <v>10</v>
      </c>
      <c r="B11" s="89">
        <f t="shared" si="1"/>
        <v>570855657.76139951</v>
      </c>
      <c r="C11" s="89">
        <f t="shared" si="2"/>
        <v>13129680.128512189</v>
      </c>
      <c r="D11" s="89">
        <f t="shared" si="3"/>
        <v>11193248.191399999</v>
      </c>
      <c r="E11" s="89">
        <f t="shared" si="4"/>
        <v>24322928.319912188</v>
      </c>
      <c r="F11" s="93">
        <f t="shared" si="0"/>
        <v>559662409.56999946</v>
      </c>
    </row>
    <row r="12" spans="1:11" x14ac:dyDescent="0.25">
      <c r="A12" s="88">
        <v>11</v>
      </c>
      <c r="B12" s="89">
        <f t="shared" si="1"/>
        <v>559662409.56999946</v>
      </c>
      <c r="C12" s="89">
        <f t="shared" si="2"/>
        <v>12872235.420109987</v>
      </c>
      <c r="D12" s="89">
        <f t="shared" si="3"/>
        <v>11193248.191399999</v>
      </c>
      <c r="E12" s="89">
        <f t="shared" si="4"/>
        <v>24065483.611509986</v>
      </c>
      <c r="F12" s="93">
        <f t="shared" si="0"/>
        <v>548469161.37859941</v>
      </c>
    </row>
    <row r="13" spans="1:11" x14ac:dyDescent="0.25">
      <c r="A13" s="88">
        <v>12</v>
      </c>
      <c r="B13" s="89">
        <f t="shared" si="1"/>
        <v>548469161.37859941</v>
      </c>
      <c r="C13" s="89">
        <f t="shared" si="2"/>
        <v>12614790.711707786</v>
      </c>
      <c r="D13" s="89">
        <f t="shared" si="3"/>
        <v>11193248.191399999</v>
      </c>
      <c r="E13" s="89">
        <f t="shared" si="4"/>
        <v>23808038.903107785</v>
      </c>
      <c r="F13" s="93">
        <f t="shared" si="0"/>
        <v>537275913.18719935</v>
      </c>
      <c r="G13" s="90">
        <f>SUM(D2:D13)</f>
        <v>134318978.29679996</v>
      </c>
      <c r="H13" s="90">
        <f>SUM(C2:C13)</f>
        <v>168368839.2950387</v>
      </c>
    </row>
    <row r="14" spans="1:11" x14ac:dyDescent="0.25">
      <c r="A14" s="88">
        <v>13</v>
      </c>
      <c r="B14" s="89">
        <f t="shared" si="1"/>
        <v>537275913.18719935</v>
      </c>
      <c r="C14" s="89">
        <f t="shared" si="2"/>
        <v>12357346.003305584</v>
      </c>
      <c r="D14" s="89">
        <f t="shared" si="3"/>
        <v>11193248.191399999</v>
      </c>
      <c r="E14" s="89">
        <f t="shared" si="4"/>
        <v>23550594.194705583</v>
      </c>
      <c r="F14" s="93">
        <f t="shared" si="0"/>
        <v>526082664.99579936</v>
      </c>
    </row>
    <row r="15" spans="1:11" x14ac:dyDescent="0.25">
      <c r="A15" s="88">
        <v>14</v>
      </c>
      <c r="B15" s="89">
        <f t="shared" si="1"/>
        <v>526082664.99579936</v>
      </c>
      <c r="C15" s="89">
        <f t="shared" si="2"/>
        <v>12099901.294903385</v>
      </c>
      <c r="D15" s="89">
        <f t="shared" si="3"/>
        <v>11193248.191399999</v>
      </c>
      <c r="E15" s="89">
        <f t="shared" si="4"/>
        <v>23293149.486303382</v>
      </c>
      <c r="F15" s="93">
        <f t="shared" si="0"/>
        <v>514889416.80439937</v>
      </c>
    </row>
    <row r="16" spans="1:11" x14ac:dyDescent="0.25">
      <c r="A16" s="88">
        <v>15</v>
      </c>
      <c r="B16" s="89">
        <f t="shared" si="1"/>
        <v>514889416.80439937</v>
      </c>
      <c r="C16" s="89">
        <f t="shared" si="2"/>
        <v>11842456.586501185</v>
      </c>
      <c r="D16" s="89">
        <f t="shared" si="3"/>
        <v>11193248.191399999</v>
      </c>
      <c r="E16" s="89">
        <f t="shared" si="4"/>
        <v>23035704.777901184</v>
      </c>
      <c r="F16" s="93">
        <f t="shared" si="0"/>
        <v>503696168.61299938</v>
      </c>
    </row>
    <row r="17" spans="1:8" x14ac:dyDescent="0.25">
      <c r="A17" s="88">
        <v>16</v>
      </c>
      <c r="B17" s="89">
        <f t="shared" si="1"/>
        <v>503696168.61299938</v>
      </c>
      <c r="C17" s="89">
        <f t="shared" si="2"/>
        <v>11585011.878098985</v>
      </c>
      <c r="D17" s="89">
        <f t="shared" si="3"/>
        <v>11193248.191399999</v>
      </c>
      <c r="E17" s="89">
        <f t="shared" si="4"/>
        <v>22778260.069498986</v>
      </c>
      <c r="F17" s="93">
        <f t="shared" si="0"/>
        <v>492502920.42159939</v>
      </c>
    </row>
    <row r="18" spans="1:8" x14ac:dyDescent="0.25">
      <c r="A18" s="88">
        <v>17</v>
      </c>
      <c r="B18" s="89">
        <f t="shared" si="1"/>
        <v>492502920.42159939</v>
      </c>
      <c r="C18" s="89">
        <f t="shared" si="2"/>
        <v>11327567.169696786</v>
      </c>
      <c r="D18" s="89">
        <f t="shared" si="3"/>
        <v>11193248.191399999</v>
      </c>
      <c r="E18" s="89">
        <f t="shared" si="4"/>
        <v>22520815.361096784</v>
      </c>
      <c r="F18" s="93">
        <f t="shared" si="0"/>
        <v>481309672.2301994</v>
      </c>
    </row>
    <row r="19" spans="1:8" x14ac:dyDescent="0.25">
      <c r="A19" s="88">
        <v>18</v>
      </c>
      <c r="B19" s="89">
        <f t="shared" si="1"/>
        <v>481309672.2301994</v>
      </c>
      <c r="C19" s="89">
        <f t="shared" si="2"/>
        <v>11070122.461294586</v>
      </c>
      <c r="D19" s="89">
        <f t="shared" si="3"/>
        <v>11193248.191399999</v>
      </c>
      <c r="E19" s="89">
        <f t="shared" si="4"/>
        <v>22263370.652694583</v>
      </c>
      <c r="F19" s="93">
        <f t="shared" si="0"/>
        <v>470116424.03879941</v>
      </c>
    </row>
    <row r="20" spans="1:8" x14ac:dyDescent="0.25">
      <c r="A20" s="88">
        <v>19</v>
      </c>
      <c r="B20" s="89">
        <f t="shared" si="1"/>
        <v>470116424.03879941</v>
      </c>
      <c r="C20" s="89">
        <f t="shared" si="2"/>
        <v>10812677.752892386</v>
      </c>
      <c r="D20" s="89">
        <f t="shared" si="3"/>
        <v>11193248.191399999</v>
      </c>
      <c r="E20" s="89">
        <f t="shared" si="4"/>
        <v>22005925.944292385</v>
      </c>
      <c r="F20" s="93">
        <f t="shared" si="0"/>
        <v>458923175.84739941</v>
      </c>
    </row>
    <row r="21" spans="1:8" x14ac:dyDescent="0.25">
      <c r="A21" s="88">
        <v>20</v>
      </c>
      <c r="B21" s="89">
        <f t="shared" si="1"/>
        <v>458923175.84739941</v>
      </c>
      <c r="C21" s="89">
        <f t="shared" si="2"/>
        <v>10555233.044490186</v>
      </c>
      <c r="D21" s="89">
        <f t="shared" si="3"/>
        <v>11193248.191399999</v>
      </c>
      <c r="E21" s="89">
        <f t="shared" si="4"/>
        <v>21748481.235890187</v>
      </c>
      <c r="F21" s="93">
        <f t="shared" si="0"/>
        <v>447729927.65599942</v>
      </c>
    </row>
    <row r="22" spans="1:8" x14ac:dyDescent="0.25">
      <c r="A22" s="88">
        <v>21</v>
      </c>
      <c r="B22" s="89">
        <f t="shared" si="1"/>
        <v>447729927.65599942</v>
      </c>
      <c r="C22" s="89">
        <f t="shared" si="2"/>
        <v>10297788.336087987</v>
      </c>
      <c r="D22" s="89">
        <f t="shared" si="3"/>
        <v>11193248.191399999</v>
      </c>
      <c r="E22" s="89">
        <f t="shared" si="4"/>
        <v>21491036.527487986</v>
      </c>
      <c r="F22" s="93">
        <f t="shared" si="0"/>
        <v>436536679.46459943</v>
      </c>
    </row>
    <row r="23" spans="1:8" x14ac:dyDescent="0.25">
      <c r="A23" s="88">
        <v>22</v>
      </c>
      <c r="B23" s="89">
        <f t="shared" si="1"/>
        <v>436536679.46459943</v>
      </c>
      <c r="C23" s="89">
        <f t="shared" si="2"/>
        <v>10040343.627685787</v>
      </c>
      <c r="D23" s="89">
        <f t="shared" si="3"/>
        <v>11193248.191399999</v>
      </c>
      <c r="E23" s="89">
        <f t="shared" si="4"/>
        <v>21233591.819085784</v>
      </c>
      <c r="F23" s="93">
        <f t="shared" si="0"/>
        <v>425343431.27319944</v>
      </c>
    </row>
    <row r="24" spans="1:8" x14ac:dyDescent="0.25">
      <c r="A24" s="88">
        <v>23</v>
      </c>
      <c r="B24" s="89">
        <f t="shared" si="1"/>
        <v>425343431.27319944</v>
      </c>
      <c r="C24" s="89">
        <f t="shared" si="2"/>
        <v>9782898.9192835875</v>
      </c>
      <c r="D24" s="89">
        <f t="shared" si="3"/>
        <v>11193248.191399999</v>
      </c>
      <c r="E24" s="89">
        <f t="shared" si="4"/>
        <v>20976147.110683586</v>
      </c>
      <c r="F24" s="93">
        <f t="shared" si="0"/>
        <v>414150183.08179945</v>
      </c>
    </row>
    <row r="25" spans="1:8" x14ac:dyDescent="0.25">
      <c r="A25" s="88">
        <v>24</v>
      </c>
      <c r="B25" s="89">
        <f t="shared" si="1"/>
        <v>414150183.08179945</v>
      </c>
      <c r="C25" s="89">
        <f t="shared" si="2"/>
        <v>9525454.2108813878</v>
      </c>
      <c r="D25" s="89">
        <f t="shared" si="3"/>
        <v>11193248.191399999</v>
      </c>
      <c r="E25" s="89">
        <f t="shared" si="4"/>
        <v>20718702.402281389</v>
      </c>
      <c r="F25" s="93">
        <f t="shared" si="0"/>
        <v>402956934.89039946</v>
      </c>
      <c r="G25" s="90">
        <f>SUM(D14:D25)</f>
        <v>134318978.29679996</v>
      </c>
      <c r="H25" s="90">
        <f>SUM(C14:C25)</f>
        <v>131296801.28512183</v>
      </c>
    </row>
    <row r="26" spans="1:8" x14ac:dyDescent="0.25">
      <c r="A26" s="88">
        <v>25</v>
      </c>
      <c r="B26" s="89">
        <f t="shared" si="1"/>
        <v>402956934.89039946</v>
      </c>
      <c r="C26" s="89">
        <f t="shared" si="2"/>
        <v>9268009.5024791881</v>
      </c>
      <c r="D26" s="89">
        <f t="shared" si="3"/>
        <v>11193248.191399999</v>
      </c>
      <c r="E26" s="89">
        <f t="shared" si="4"/>
        <v>20461257.693879187</v>
      </c>
      <c r="F26" s="93">
        <f t="shared" si="0"/>
        <v>391763686.69899946</v>
      </c>
    </row>
    <row r="27" spans="1:8" x14ac:dyDescent="0.25">
      <c r="A27" s="88">
        <v>26</v>
      </c>
      <c r="B27" s="89">
        <f t="shared" si="1"/>
        <v>391763686.69899946</v>
      </c>
      <c r="C27" s="89">
        <f t="shared" si="2"/>
        <v>9010564.7940769866</v>
      </c>
      <c r="D27" s="89">
        <f t="shared" si="3"/>
        <v>11193248.191399999</v>
      </c>
      <c r="E27" s="89">
        <f t="shared" si="4"/>
        <v>20203812.985476986</v>
      </c>
      <c r="F27" s="93">
        <f t="shared" si="0"/>
        <v>380570438.50759947</v>
      </c>
    </row>
    <row r="28" spans="1:8" x14ac:dyDescent="0.25">
      <c r="A28" s="88">
        <v>27</v>
      </c>
      <c r="B28" s="89">
        <f t="shared" si="1"/>
        <v>380570438.50759947</v>
      </c>
      <c r="C28" s="89">
        <f t="shared" si="2"/>
        <v>8753120.0856747869</v>
      </c>
      <c r="D28" s="89">
        <f t="shared" si="3"/>
        <v>11193248.191399999</v>
      </c>
      <c r="E28" s="89">
        <f t="shared" si="4"/>
        <v>19946368.277074784</v>
      </c>
      <c r="F28" s="93">
        <f t="shared" si="0"/>
        <v>369377190.31619948</v>
      </c>
    </row>
    <row r="29" spans="1:8" x14ac:dyDescent="0.25">
      <c r="A29" s="88">
        <v>28</v>
      </c>
      <c r="B29" s="89">
        <f t="shared" si="1"/>
        <v>369377190.31619948</v>
      </c>
      <c r="C29" s="89">
        <f t="shared" si="2"/>
        <v>8495675.3772725873</v>
      </c>
      <c r="D29" s="89">
        <f t="shared" si="3"/>
        <v>11193248.191399999</v>
      </c>
      <c r="E29" s="89">
        <f t="shared" si="4"/>
        <v>19688923.568672586</v>
      </c>
      <c r="F29" s="93">
        <f t="shared" si="0"/>
        <v>358183942.12479949</v>
      </c>
    </row>
    <row r="30" spans="1:8" x14ac:dyDescent="0.25">
      <c r="A30" s="88">
        <v>29</v>
      </c>
      <c r="B30" s="89">
        <f t="shared" si="1"/>
        <v>358183942.12479949</v>
      </c>
      <c r="C30" s="89">
        <f t="shared" si="2"/>
        <v>8238230.6688703885</v>
      </c>
      <c r="D30" s="89">
        <f t="shared" si="3"/>
        <v>11193248.191399999</v>
      </c>
      <c r="E30" s="89">
        <f t="shared" si="4"/>
        <v>19431478.860270388</v>
      </c>
      <c r="F30" s="93">
        <f t="shared" si="0"/>
        <v>346990693.9333995</v>
      </c>
    </row>
    <row r="31" spans="1:8" x14ac:dyDescent="0.25">
      <c r="A31" s="88">
        <v>30</v>
      </c>
      <c r="B31" s="89">
        <f t="shared" si="1"/>
        <v>346990693.9333995</v>
      </c>
      <c r="C31" s="89">
        <f t="shared" si="2"/>
        <v>7980785.9604681879</v>
      </c>
      <c r="D31" s="89">
        <f t="shared" si="3"/>
        <v>11193248.191399999</v>
      </c>
      <c r="E31" s="89">
        <f t="shared" si="4"/>
        <v>19174034.151868187</v>
      </c>
      <c r="F31" s="93">
        <f t="shared" si="0"/>
        <v>335797445.74199951</v>
      </c>
    </row>
    <row r="32" spans="1:8" x14ac:dyDescent="0.25">
      <c r="A32" s="88">
        <v>31</v>
      </c>
      <c r="B32" s="89">
        <f t="shared" si="1"/>
        <v>335797445.74199951</v>
      </c>
      <c r="C32" s="89">
        <f t="shared" si="2"/>
        <v>7723341.2520659883</v>
      </c>
      <c r="D32" s="89">
        <f t="shared" si="3"/>
        <v>11193248.191399999</v>
      </c>
      <c r="E32" s="89">
        <f t="shared" si="4"/>
        <v>18916589.443465985</v>
      </c>
      <c r="F32" s="93">
        <f t="shared" si="0"/>
        <v>324604197.55059952</v>
      </c>
    </row>
    <row r="33" spans="1:8" x14ac:dyDescent="0.25">
      <c r="A33" s="88">
        <v>32</v>
      </c>
      <c r="B33" s="89">
        <f t="shared" si="1"/>
        <v>324604197.55059952</v>
      </c>
      <c r="C33" s="89">
        <f t="shared" si="2"/>
        <v>7465896.5436637886</v>
      </c>
      <c r="D33" s="89">
        <f t="shared" si="3"/>
        <v>11193248.191399999</v>
      </c>
      <c r="E33" s="89">
        <f t="shared" si="4"/>
        <v>18659144.735063788</v>
      </c>
      <c r="F33" s="93">
        <f t="shared" si="0"/>
        <v>313410949.35919952</v>
      </c>
    </row>
    <row r="34" spans="1:8" x14ac:dyDescent="0.25">
      <c r="A34" s="88">
        <v>33</v>
      </c>
      <c r="B34" s="89">
        <f t="shared" si="1"/>
        <v>313410949.35919952</v>
      </c>
      <c r="C34" s="89">
        <f t="shared" si="2"/>
        <v>7208451.8352615889</v>
      </c>
      <c r="D34" s="89">
        <f t="shared" si="3"/>
        <v>11193248.191399999</v>
      </c>
      <c r="E34" s="89">
        <f t="shared" si="4"/>
        <v>18401700.02666159</v>
      </c>
      <c r="F34" s="93">
        <f t="shared" si="0"/>
        <v>302217701.16779953</v>
      </c>
    </row>
    <row r="35" spans="1:8" x14ac:dyDescent="0.25">
      <c r="A35" s="88">
        <v>34</v>
      </c>
      <c r="B35" s="89">
        <f t="shared" si="1"/>
        <v>302217701.16779953</v>
      </c>
      <c r="C35" s="89">
        <f t="shared" si="2"/>
        <v>6951007.1268593892</v>
      </c>
      <c r="D35" s="89">
        <f t="shared" si="3"/>
        <v>11193248.191399999</v>
      </c>
      <c r="E35" s="89">
        <f t="shared" si="4"/>
        <v>18144255.318259388</v>
      </c>
      <c r="F35" s="93">
        <f t="shared" si="0"/>
        <v>291024452.97639954</v>
      </c>
    </row>
    <row r="36" spans="1:8" x14ac:dyDescent="0.25">
      <c r="A36" s="88">
        <v>35</v>
      </c>
      <c r="B36" s="89">
        <f t="shared" si="1"/>
        <v>291024452.97639954</v>
      </c>
      <c r="C36" s="89">
        <f t="shared" si="2"/>
        <v>6693562.4184571896</v>
      </c>
      <c r="D36" s="89">
        <f t="shared" si="3"/>
        <v>11193248.191399999</v>
      </c>
      <c r="E36" s="89">
        <f t="shared" si="4"/>
        <v>17886810.609857187</v>
      </c>
      <c r="F36" s="93">
        <f t="shared" si="0"/>
        <v>279831204.78499955</v>
      </c>
    </row>
    <row r="37" spans="1:8" x14ac:dyDescent="0.25">
      <c r="A37" s="88">
        <v>36</v>
      </c>
      <c r="B37" s="89">
        <f t="shared" si="1"/>
        <v>279831204.78499955</v>
      </c>
      <c r="C37" s="89">
        <f t="shared" si="2"/>
        <v>6436117.7100549899</v>
      </c>
      <c r="D37" s="89">
        <f t="shared" si="3"/>
        <v>11193248.191399999</v>
      </c>
      <c r="E37" s="89">
        <f t="shared" si="4"/>
        <v>17629365.901454989</v>
      </c>
      <c r="F37" s="93">
        <f t="shared" si="0"/>
        <v>268637956.59359956</v>
      </c>
      <c r="G37" s="90">
        <f>SUM(D26:D37)</f>
        <v>134318978.29679996</v>
      </c>
      <c r="H37" s="90">
        <f>SUM(C26:C37)</f>
        <v>94224763.275205061</v>
      </c>
    </row>
    <row r="38" spans="1:8" x14ac:dyDescent="0.25">
      <c r="A38" s="88">
        <v>37</v>
      </c>
      <c r="B38" s="89">
        <f t="shared" ref="B38:B61" si="5">F37</f>
        <v>268637956.59359956</v>
      </c>
      <c r="C38" s="89">
        <f t="shared" ref="C38:C61" si="6">B38*$J$2</f>
        <v>6178673.0016527893</v>
      </c>
      <c r="D38" s="89">
        <f t="shared" ref="D38:D61" si="7">IF(B38=0, 0, $I$2/$K$2)</f>
        <v>11193248.191399999</v>
      </c>
      <c r="E38" s="89">
        <f t="shared" ref="E38:E61" si="8">C38+D38</f>
        <v>17371921.193052787</v>
      </c>
      <c r="F38" s="93">
        <f t="shared" ref="F38:F61" si="9">B38-D38</f>
        <v>257444708.40219957</v>
      </c>
    </row>
    <row r="39" spans="1:8" x14ac:dyDescent="0.25">
      <c r="A39" s="88">
        <v>38</v>
      </c>
      <c r="B39" s="89">
        <f t="shared" si="5"/>
        <v>257444708.40219957</v>
      </c>
      <c r="C39" s="89">
        <f t="shared" si="6"/>
        <v>5921228.2932505896</v>
      </c>
      <c r="D39" s="89">
        <f t="shared" si="7"/>
        <v>11193248.191399999</v>
      </c>
      <c r="E39" s="89">
        <f t="shared" si="8"/>
        <v>17114476.48465059</v>
      </c>
      <c r="F39" s="93">
        <f t="shared" si="9"/>
        <v>246251460.21079957</v>
      </c>
    </row>
    <row r="40" spans="1:8" x14ac:dyDescent="0.25">
      <c r="A40" s="88">
        <v>39</v>
      </c>
      <c r="B40" s="89">
        <f t="shared" si="5"/>
        <v>246251460.21079957</v>
      </c>
      <c r="C40" s="89">
        <f t="shared" si="6"/>
        <v>5663783.58484839</v>
      </c>
      <c r="D40" s="89">
        <f t="shared" si="7"/>
        <v>11193248.191399999</v>
      </c>
      <c r="E40" s="89">
        <f t="shared" si="8"/>
        <v>16857031.776248388</v>
      </c>
      <c r="F40" s="93">
        <f t="shared" si="9"/>
        <v>235058212.01939958</v>
      </c>
    </row>
    <row r="41" spans="1:8" x14ac:dyDescent="0.25">
      <c r="A41" s="88">
        <v>40</v>
      </c>
      <c r="B41" s="89">
        <f t="shared" si="5"/>
        <v>235058212.01939958</v>
      </c>
      <c r="C41" s="89">
        <f t="shared" si="6"/>
        <v>5406338.8764461903</v>
      </c>
      <c r="D41" s="89">
        <f t="shared" si="7"/>
        <v>11193248.191399999</v>
      </c>
      <c r="E41" s="89">
        <f t="shared" si="8"/>
        <v>16599587.06784619</v>
      </c>
      <c r="F41" s="93">
        <f t="shared" si="9"/>
        <v>223864963.82799959</v>
      </c>
    </row>
    <row r="42" spans="1:8" x14ac:dyDescent="0.25">
      <c r="A42" s="88">
        <v>41</v>
      </c>
      <c r="B42" s="89">
        <f t="shared" si="5"/>
        <v>223864963.82799959</v>
      </c>
      <c r="C42" s="89">
        <f t="shared" si="6"/>
        <v>5148894.1680439906</v>
      </c>
      <c r="D42" s="89">
        <f t="shared" si="7"/>
        <v>11193248.191399999</v>
      </c>
      <c r="E42" s="89">
        <f t="shared" si="8"/>
        <v>16342142.359443989</v>
      </c>
      <c r="F42" s="93">
        <f t="shared" si="9"/>
        <v>212671715.6365996</v>
      </c>
    </row>
    <row r="43" spans="1:8" x14ac:dyDescent="0.25">
      <c r="A43" s="88">
        <v>42</v>
      </c>
      <c r="B43" s="89">
        <f t="shared" si="5"/>
        <v>212671715.6365996</v>
      </c>
      <c r="C43" s="89">
        <f t="shared" si="6"/>
        <v>4891449.4596417909</v>
      </c>
      <c r="D43" s="89">
        <f t="shared" si="7"/>
        <v>11193248.191399999</v>
      </c>
      <c r="E43" s="89">
        <f t="shared" si="8"/>
        <v>16084697.651041791</v>
      </c>
      <c r="F43" s="93">
        <f t="shared" si="9"/>
        <v>201478467.44519961</v>
      </c>
    </row>
    <row r="44" spans="1:8" x14ac:dyDescent="0.25">
      <c r="A44" s="88">
        <v>43</v>
      </c>
      <c r="B44" s="89">
        <f t="shared" si="5"/>
        <v>201478467.44519961</v>
      </c>
      <c r="C44" s="89">
        <f t="shared" si="6"/>
        <v>4634004.7512395913</v>
      </c>
      <c r="D44" s="89">
        <f t="shared" si="7"/>
        <v>11193248.191399999</v>
      </c>
      <c r="E44" s="89">
        <f t="shared" si="8"/>
        <v>15827252.942639589</v>
      </c>
      <c r="F44" s="93">
        <f t="shared" si="9"/>
        <v>190285219.25379962</v>
      </c>
    </row>
    <row r="45" spans="1:8" x14ac:dyDescent="0.25">
      <c r="A45" s="88">
        <v>44</v>
      </c>
      <c r="B45" s="89">
        <f t="shared" si="5"/>
        <v>190285219.25379962</v>
      </c>
      <c r="C45" s="89">
        <f t="shared" si="6"/>
        <v>4376560.0428373907</v>
      </c>
      <c r="D45" s="89">
        <f t="shared" si="7"/>
        <v>11193248.191399999</v>
      </c>
      <c r="E45" s="89">
        <f t="shared" si="8"/>
        <v>15569808.23423739</v>
      </c>
      <c r="F45" s="93">
        <f t="shared" si="9"/>
        <v>179091971.06239963</v>
      </c>
    </row>
    <row r="46" spans="1:8" x14ac:dyDescent="0.25">
      <c r="A46" s="88">
        <v>45</v>
      </c>
      <c r="B46" s="89">
        <f t="shared" si="5"/>
        <v>179091971.06239963</v>
      </c>
      <c r="C46" s="89">
        <f t="shared" si="6"/>
        <v>4119115.3344351915</v>
      </c>
      <c r="D46" s="89">
        <f t="shared" si="7"/>
        <v>11193248.191399999</v>
      </c>
      <c r="E46" s="89">
        <f t="shared" si="8"/>
        <v>15312363.52583519</v>
      </c>
      <c r="F46" s="93">
        <f t="shared" si="9"/>
        <v>167898722.87099963</v>
      </c>
    </row>
    <row r="47" spans="1:8" x14ac:dyDescent="0.25">
      <c r="A47" s="88">
        <v>46</v>
      </c>
      <c r="B47" s="89">
        <f t="shared" si="5"/>
        <v>167898722.87099963</v>
      </c>
      <c r="C47" s="89">
        <f t="shared" si="6"/>
        <v>3861670.6260329913</v>
      </c>
      <c r="D47" s="89">
        <f t="shared" si="7"/>
        <v>11193248.191399999</v>
      </c>
      <c r="E47" s="89">
        <f t="shared" si="8"/>
        <v>15054918.81743299</v>
      </c>
      <c r="F47" s="93">
        <f t="shared" si="9"/>
        <v>156705474.67959964</v>
      </c>
    </row>
    <row r="48" spans="1:8" x14ac:dyDescent="0.25">
      <c r="A48" s="88">
        <v>47</v>
      </c>
      <c r="B48" s="89">
        <f t="shared" si="5"/>
        <v>156705474.67959964</v>
      </c>
      <c r="C48" s="89">
        <f t="shared" si="6"/>
        <v>3604225.9176307917</v>
      </c>
      <c r="D48" s="89">
        <f t="shared" si="7"/>
        <v>11193248.191399999</v>
      </c>
      <c r="E48" s="89">
        <f t="shared" si="8"/>
        <v>14797474.109030791</v>
      </c>
      <c r="F48" s="93">
        <f t="shared" si="9"/>
        <v>145512226.48819965</v>
      </c>
      <c r="G48" s="90">
        <f>SUM(D38:D48)</f>
        <v>123125730.10539997</v>
      </c>
      <c r="H48" s="90">
        <f>SUM(C38:C48)</f>
        <v>53805944.056059703</v>
      </c>
    </row>
    <row r="49" spans="1:8" x14ac:dyDescent="0.25">
      <c r="A49" s="88">
        <v>48</v>
      </c>
      <c r="B49" s="89">
        <f t="shared" si="5"/>
        <v>145512226.48819965</v>
      </c>
      <c r="C49" s="89">
        <f t="shared" si="6"/>
        <v>3346781.209228592</v>
      </c>
      <c r="D49" s="89">
        <f t="shared" si="7"/>
        <v>11193248.191399999</v>
      </c>
      <c r="E49" s="89">
        <f t="shared" si="8"/>
        <v>14540029.400628591</v>
      </c>
      <c r="F49" s="93">
        <f t="shared" si="9"/>
        <v>134318978.29679966</v>
      </c>
    </row>
    <row r="50" spans="1:8" x14ac:dyDescent="0.25">
      <c r="A50" s="88">
        <v>49</v>
      </c>
      <c r="B50" s="89">
        <f t="shared" si="5"/>
        <v>134318978.29679966</v>
      </c>
      <c r="C50" s="89">
        <f t="shared" si="6"/>
        <v>3089336.5008263923</v>
      </c>
      <c r="D50" s="89">
        <f t="shared" si="7"/>
        <v>11193248.191399999</v>
      </c>
      <c r="E50" s="89">
        <f t="shared" si="8"/>
        <v>14282584.692226391</v>
      </c>
      <c r="F50" s="93">
        <f t="shared" si="9"/>
        <v>123125730.10539967</v>
      </c>
    </row>
    <row r="51" spans="1:8" x14ac:dyDescent="0.25">
      <c r="A51" s="88">
        <v>50</v>
      </c>
      <c r="B51" s="89">
        <f t="shared" si="5"/>
        <v>123125730.10539967</v>
      </c>
      <c r="C51" s="89">
        <f t="shared" si="6"/>
        <v>2831891.7924241922</v>
      </c>
      <c r="D51" s="89">
        <f t="shared" si="7"/>
        <v>11193248.191399999</v>
      </c>
      <c r="E51" s="89">
        <f t="shared" si="8"/>
        <v>14025139.983824192</v>
      </c>
      <c r="F51" s="93">
        <f t="shared" si="9"/>
        <v>111932481.91399968</v>
      </c>
    </row>
    <row r="52" spans="1:8" x14ac:dyDescent="0.25">
      <c r="A52" s="88">
        <v>51</v>
      </c>
      <c r="B52" s="89">
        <f t="shared" si="5"/>
        <v>111932481.91399968</v>
      </c>
      <c r="C52" s="89">
        <f t="shared" si="6"/>
        <v>2574447.0840219925</v>
      </c>
      <c r="D52" s="89">
        <f t="shared" si="7"/>
        <v>11193248.191399999</v>
      </c>
      <c r="E52" s="89">
        <f t="shared" si="8"/>
        <v>13767695.275421992</v>
      </c>
      <c r="F52" s="93">
        <f t="shared" si="9"/>
        <v>100739233.72259969</v>
      </c>
    </row>
    <row r="53" spans="1:8" x14ac:dyDescent="0.25">
      <c r="A53" s="88">
        <v>52</v>
      </c>
      <c r="B53" s="89">
        <f t="shared" si="5"/>
        <v>100739233.72259969</v>
      </c>
      <c r="C53" s="89">
        <f t="shared" si="6"/>
        <v>2317002.3756197928</v>
      </c>
      <c r="D53" s="89">
        <f t="shared" si="7"/>
        <v>11193248.191399999</v>
      </c>
      <c r="E53" s="89">
        <f t="shared" si="8"/>
        <v>13510250.567019792</v>
      </c>
      <c r="F53" s="93">
        <f t="shared" si="9"/>
        <v>89545985.531199694</v>
      </c>
    </row>
    <row r="54" spans="1:8" x14ac:dyDescent="0.25">
      <c r="A54" s="88">
        <v>53</v>
      </c>
      <c r="B54" s="89">
        <f t="shared" si="5"/>
        <v>89545985.531199694</v>
      </c>
      <c r="C54" s="89">
        <f t="shared" si="6"/>
        <v>2059557.6672175929</v>
      </c>
      <c r="D54" s="89">
        <f t="shared" si="7"/>
        <v>11193248.191399999</v>
      </c>
      <c r="E54" s="89">
        <f t="shared" si="8"/>
        <v>13252805.858617593</v>
      </c>
      <c r="F54" s="93">
        <f t="shared" si="9"/>
        <v>78352737.339799702</v>
      </c>
    </row>
    <row r="55" spans="1:8" x14ac:dyDescent="0.25">
      <c r="A55" s="88">
        <v>54</v>
      </c>
      <c r="B55" s="89">
        <f t="shared" si="5"/>
        <v>78352737.339799702</v>
      </c>
      <c r="C55" s="89">
        <f t="shared" si="6"/>
        <v>1802112.958815393</v>
      </c>
      <c r="D55" s="89">
        <f t="shared" si="7"/>
        <v>11193248.191399999</v>
      </c>
      <c r="E55" s="89">
        <f t="shared" si="8"/>
        <v>12995361.150215391</v>
      </c>
      <c r="F55" s="93">
        <f t="shared" si="9"/>
        <v>67159489.148399711</v>
      </c>
    </row>
    <row r="56" spans="1:8" x14ac:dyDescent="0.25">
      <c r="A56" s="88">
        <v>55</v>
      </c>
      <c r="B56" s="89">
        <f t="shared" si="5"/>
        <v>67159489.148399711</v>
      </c>
      <c r="C56" s="89">
        <f t="shared" si="6"/>
        <v>1544668.2504131934</v>
      </c>
      <c r="D56" s="89">
        <f t="shared" si="7"/>
        <v>11193248.191399999</v>
      </c>
      <c r="E56" s="89">
        <f t="shared" si="8"/>
        <v>12737916.441813193</v>
      </c>
      <c r="F56" s="93">
        <f t="shared" si="9"/>
        <v>55966240.956999712</v>
      </c>
    </row>
    <row r="57" spans="1:8" x14ac:dyDescent="0.25">
      <c r="A57" s="88">
        <v>56</v>
      </c>
      <c r="B57" s="89">
        <f t="shared" si="5"/>
        <v>55966240.956999712</v>
      </c>
      <c r="C57" s="89">
        <f t="shared" si="6"/>
        <v>1287223.5420109932</v>
      </c>
      <c r="D57" s="89">
        <f t="shared" si="7"/>
        <v>11193248.191399999</v>
      </c>
      <c r="E57" s="89">
        <f t="shared" si="8"/>
        <v>12480471.733410992</v>
      </c>
      <c r="F57" s="93">
        <f t="shared" si="9"/>
        <v>44772992.765599713</v>
      </c>
    </row>
    <row r="58" spans="1:8" x14ac:dyDescent="0.25">
      <c r="A58" s="88">
        <v>57</v>
      </c>
      <c r="B58" s="89">
        <f t="shared" si="5"/>
        <v>44772992.765599713</v>
      </c>
      <c r="C58" s="89">
        <f t="shared" si="6"/>
        <v>1029778.8336087933</v>
      </c>
      <c r="D58" s="89">
        <f t="shared" si="7"/>
        <v>11193248.191399999</v>
      </c>
      <c r="E58" s="89">
        <f t="shared" si="8"/>
        <v>12223027.025008792</v>
      </c>
      <c r="F58" s="93">
        <f t="shared" si="9"/>
        <v>33579744.574199714</v>
      </c>
    </row>
    <row r="59" spans="1:8" x14ac:dyDescent="0.25">
      <c r="A59" s="88">
        <v>58</v>
      </c>
      <c r="B59" s="89">
        <f t="shared" si="5"/>
        <v>33579744.574199714</v>
      </c>
      <c r="C59" s="89">
        <f t="shared" si="6"/>
        <v>772334.12520659342</v>
      </c>
      <c r="D59" s="89">
        <f t="shared" si="7"/>
        <v>11193248.191399999</v>
      </c>
      <c r="E59" s="89">
        <f t="shared" si="8"/>
        <v>11965582.316606592</v>
      </c>
      <c r="F59" s="93">
        <f t="shared" si="9"/>
        <v>22386496.382799715</v>
      </c>
    </row>
    <row r="60" spans="1:8" x14ac:dyDescent="0.25">
      <c r="A60" s="88">
        <v>59</v>
      </c>
      <c r="B60" s="89">
        <f t="shared" si="5"/>
        <v>22386496.382799715</v>
      </c>
      <c r="C60" s="89">
        <f t="shared" si="6"/>
        <v>514889.4168043934</v>
      </c>
      <c r="D60" s="89">
        <f t="shared" si="7"/>
        <v>11193248.191399999</v>
      </c>
      <c r="E60" s="89">
        <f t="shared" si="8"/>
        <v>11708137.608204393</v>
      </c>
      <c r="F60" s="93">
        <f t="shared" si="9"/>
        <v>11193248.191399716</v>
      </c>
    </row>
    <row r="61" spans="1:8" x14ac:dyDescent="0.25">
      <c r="A61" s="88">
        <v>60</v>
      </c>
      <c r="B61" s="89">
        <f t="shared" si="5"/>
        <v>11193248.191399716</v>
      </c>
      <c r="C61" s="89">
        <f t="shared" si="6"/>
        <v>257444.70840219347</v>
      </c>
      <c r="D61" s="89">
        <f t="shared" si="7"/>
        <v>11193248.191399999</v>
      </c>
      <c r="E61" s="89">
        <f t="shared" si="8"/>
        <v>11450692.899802193</v>
      </c>
      <c r="F61" s="93">
        <f t="shared" si="9"/>
        <v>-2.8312206268310547E-7</v>
      </c>
      <c r="G61" s="90">
        <f>SUM(D50:D61)</f>
        <v>134318978.29679996</v>
      </c>
      <c r="H61" s="90">
        <f>SUM(C50:C61)</f>
        <v>20080687.255371518</v>
      </c>
    </row>
    <row r="62" spans="1:8" x14ac:dyDescent="0.25">
      <c r="A62" s="88">
        <v>61</v>
      </c>
      <c r="B62" s="89"/>
      <c r="C62" s="89"/>
      <c r="D62" s="89"/>
      <c r="E62" s="89"/>
      <c r="F62" s="93"/>
    </row>
    <row r="63" spans="1:8" x14ac:dyDescent="0.25">
      <c r="A63" s="88">
        <v>62</v>
      </c>
      <c r="B63" s="89"/>
      <c r="C63" s="89"/>
      <c r="D63" s="89"/>
      <c r="E63" s="89"/>
      <c r="F63" s="93"/>
    </row>
    <row r="64" spans="1:8" x14ac:dyDescent="0.25">
      <c r="A64" s="88">
        <v>63</v>
      </c>
      <c r="B64" s="89"/>
      <c r="C64" s="89"/>
      <c r="D64" s="89"/>
      <c r="E64" s="89"/>
      <c r="F64" s="93"/>
    </row>
    <row r="65" spans="1:6" x14ac:dyDescent="0.25">
      <c r="A65" s="88">
        <v>64</v>
      </c>
      <c r="B65" s="89"/>
      <c r="C65" s="89"/>
      <c r="D65" s="89"/>
      <c r="E65" s="89"/>
      <c r="F65" s="93"/>
    </row>
    <row r="66" spans="1:6" x14ac:dyDescent="0.25">
      <c r="A66" s="88">
        <v>65</v>
      </c>
      <c r="B66" s="89"/>
      <c r="C66" s="89"/>
      <c r="D66" s="89"/>
      <c r="E66" s="89"/>
      <c r="F66" s="93"/>
    </row>
    <row r="67" spans="1:6" x14ac:dyDescent="0.25">
      <c r="A67" s="88">
        <v>66</v>
      </c>
      <c r="B67" s="89"/>
      <c r="C67" s="89"/>
      <c r="D67" s="89"/>
      <c r="E67" s="89"/>
      <c r="F67" s="93"/>
    </row>
    <row r="68" spans="1:6" x14ac:dyDescent="0.25">
      <c r="A68" s="88">
        <v>67</v>
      </c>
      <c r="B68" s="89"/>
      <c r="C68" s="89"/>
      <c r="D68" s="89"/>
      <c r="E68" s="89"/>
      <c r="F68" s="93"/>
    </row>
    <row r="69" spans="1:6" x14ac:dyDescent="0.25">
      <c r="A69" s="88">
        <v>68</v>
      </c>
      <c r="B69" s="89"/>
      <c r="C69" s="89"/>
      <c r="D69" s="89"/>
      <c r="E69" s="89"/>
      <c r="F69" s="93"/>
    </row>
    <row r="70" spans="1:6" x14ac:dyDescent="0.25">
      <c r="A70" s="88">
        <v>69</v>
      </c>
      <c r="B70" s="89"/>
      <c r="C70" s="89"/>
      <c r="D70" s="89"/>
      <c r="E70" s="89"/>
      <c r="F70" s="93"/>
    </row>
    <row r="71" spans="1:6" x14ac:dyDescent="0.25">
      <c r="A71" s="88">
        <v>70</v>
      </c>
      <c r="B71" s="89"/>
      <c r="C71" s="89"/>
      <c r="D71" s="89"/>
      <c r="E71" s="89"/>
      <c r="F71" s="93"/>
    </row>
    <row r="72" spans="1:6" x14ac:dyDescent="0.25">
      <c r="A72" s="88">
        <v>71</v>
      </c>
      <c r="B72" s="89"/>
      <c r="C72" s="89"/>
      <c r="D72" s="89"/>
      <c r="E72" s="89"/>
      <c r="F72" s="93"/>
    </row>
    <row r="73" spans="1:6" ht="15.75" thickBot="1" x14ac:dyDescent="0.3">
      <c r="A73" s="91">
        <v>72</v>
      </c>
      <c r="B73" s="92"/>
      <c r="C73" s="92"/>
      <c r="D73" s="92"/>
      <c r="E73" s="92"/>
      <c r="F73" s="9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3:I74"/>
  <sheetViews>
    <sheetView showGridLines="0" tabSelected="1" zoomScaleNormal="100" workbookViewId="0">
      <selection sqref="A1:B1"/>
    </sheetView>
  </sheetViews>
  <sheetFormatPr baseColWidth="10" defaultRowHeight="15" outlineLevelRow="1" x14ac:dyDescent="0.25"/>
  <cols>
    <col min="1" max="1" width="41.5703125" customWidth="1"/>
    <col min="2" max="2" width="28.7109375" customWidth="1"/>
    <col min="3" max="3" width="17" customWidth="1"/>
    <col min="4" max="8" width="14.28515625" customWidth="1"/>
    <col min="9" max="16384" width="11.42578125" style="220"/>
  </cols>
  <sheetData>
    <row r="3" spans="1:9" x14ac:dyDescent="0.25">
      <c r="D3" s="222" t="s">
        <v>255</v>
      </c>
      <c r="E3" s="222"/>
      <c r="F3" s="222"/>
      <c r="G3" s="222"/>
      <c r="H3" s="222"/>
    </row>
    <row r="4" spans="1:9" x14ac:dyDescent="0.25">
      <c r="A4" s="221" t="s">
        <v>169</v>
      </c>
      <c r="B4" s="221" t="s">
        <v>168</v>
      </c>
      <c r="C4" s="221" t="s">
        <v>173</v>
      </c>
      <c r="D4" s="221" t="s">
        <v>1</v>
      </c>
      <c r="E4" s="221" t="s">
        <v>22</v>
      </c>
      <c r="F4" s="221" t="s">
        <v>24</v>
      </c>
      <c r="G4" s="221" t="s">
        <v>26</v>
      </c>
      <c r="H4" s="221" t="s">
        <v>28</v>
      </c>
    </row>
    <row r="5" spans="1:9" hidden="1" x14ac:dyDescent="0.25">
      <c r="A5" s="177"/>
      <c r="B5" s="177"/>
      <c r="C5" s="177"/>
      <c r="D5" s="177"/>
      <c r="E5" s="177"/>
      <c r="F5" s="177"/>
      <c r="G5" s="177"/>
      <c r="H5" s="177"/>
    </row>
    <row r="6" spans="1:9" s="95" customFormat="1" x14ac:dyDescent="0.25">
      <c r="A6" s="178" t="s">
        <v>229</v>
      </c>
      <c r="B6" s="179"/>
      <c r="C6" s="236">
        <f>'Balance Inicial'!C23*-1</f>
        <v>-157214945</v>
      </c>
      <c r="D6" s="236"/>
      <c r="E6" s="236"/>
      <c r="F6" s="236"/>
      <c r="G6" s="236"/>
      <c r="H6" s="236"/>
    </row>
    <row r="7" spans="1:9" s="95" customFormat="1" hidden="1" x14ac:dyDescent="0.25">
      <c r="A7" s="178"/>
      <c r="B7" s="179"/>
      <c r="C7" s="236"/>
      <c r="D7" s="236"/>
      <c r="E7" s="236"/>
      <c r="F7" s="236"/>
      <c r="G7" s="236"/>
      <c r="H7" s="236"/>
    </row>
    <row r="8" spans="1:9" hidden="1" x14ac:dyDescent="0.25">
      <c r="A8" s="180" t="s">
        <v>220</v>
      </c>
      <c r="B8" s="99"/>
      <c r="C8" s="237"/>
      <c r="D8" s="237"/>
      <c r="E8" s="237"/>
      <c r="F8" s="237"/>
      <c r="G8" s="237"/>
      <c r="H8" s="237"/>
    </row>
    <row r="9" spans="1:9" x14ac:dyDescent="0.25">
      <c r="A9" s="176" t="str">
        <f>B9</f>
        <v>Ventas</v>
      </c>
      <c r="B9" s="176" t="s">
        <v>171</v>
      </c>
      <c r="C9" s="237"/>
      <c r="D9" s="237">
        <f>'Ventas Proyectadas'!N28</f>
        <v>1197894571.5995297</v>
      </c>
      <c r="E9" s="237">
        <f>'Ventas Proyectadas'!AC28</f>
        <v>2276067618.2971382</v>
      </c>
      <c r="F9" s="237">
        <f>'Ventas Proyectadas'!AR28</f>
        <v>2508916448.3602424</v>
      </c>
      <c r="G9" s="237">
        <f>'Ventas Proyectadas'!BG28</f>
        <v>2765586441.391396</v>
      </c>
      <c r="H9" s="237">
        <f>'Ventas Proyectadas'!BV28</f>
        <v>3048514576.8033657</v>
      </c>
      <c r="I9" s="244"/>
    </row>
    <row r="10" spans="1:9" x14ac:dyDescent="0.25">
      <c r="A10" s="176" t="str">
        <f>B10</f>
        <v>Otros Ingresos</v>
      </c>
      <c r="B10" s="176" t="s">
        <v>174</v>
      </c>
      <c r="C10" s="237"/>
      <c r="D10" s="237">
        <f>SUM(D11:D14)</f>
        <v>614379946.48399997</v>
      </c>
      <c r="E10" s="237">
        <f>SUM(E11:E14)</f>
        <v>0</v>
      </c>
      <c r="F10" s="237">
        <f>SUM(F11:F14)</f>
        <v>0</v>
      </c>
      <c r="G10" s="237">
        <f>SUM(G11:G14)</f>
        <v>0</v>
      </c>
      <c r="H10" s="237">
        <f>SUM(H11:H14)</f>
        <v>0</v>
      </c>
    </row>
    <row r="11" spans="1:9" hidden="1" outlineLevel="1" x14ac:dyDescent="0.25">
      <c r="A11" s="99" t="s">
        <v>221</v>
      </c>
      <c r="B11" s="99" t="s">
        <v>315</v>
      </c>
      <c r="C11" s="237"/>
      <c r="D11" s="237">
        <f>'Balance Inicial'!C13</f>
        <v>614379946.48399997</v>
      </c>
      <c r="E11" s="237"/>
      <c r="F11" s="237"/>
      <c r="G11" s="237"/>
      <c r="H11" s="237"/>
    </row>
    <row r="12" spans="1:9" hidden="1" outlineLevel="1" x14ac:dyDescent="0.25">
      <c r="A12" s="99" t="s">
        <v>222</v>
      </c>
      <c r="B12" s="99"/>
      <c r="C12" s="237"/>
      <c r="D12" s="237"/>
      <c r="E12" s="237"/>
      <c r="F12" s="237"/>
      <c r="G12" s="237"/>
      <c r="H12" s="237"/>
    </row>
    <row r="13" spans="1:9" hidden="1" outlineLevel="1" x14ac:dyDescent="0.25">
      <c r="A13" s="99" t="s">
        <v>223</v>
      </c>
      <c r="B13" s="99"/>
      <c r="C13" s="237"/>
      <c r="D13" s="237"/>
      <c r="E13" s="237"/>
      <c r="F13" s="237"/>
      <c r="G13" s="237"/>
      <c r="H13" s="237"/>
    </row>
    <row r="14" spans="1:9" hidden="1" outlineLevel="1" x14ac:dyDescent="0.25">
      <c r="A14" s="99" t="s">
        <v>224</v>
      </c>
      <c r="B14" s="99"/>
      <c r="C14" s="237"/>
      <c r="D14" s="237"/>
      <c r="E14" s="237"/>
      <c r="F14" s="237"/>
      <c r="G14" s="237"/>
      <c r="H14" s="237"/>
    </row>
    <row r="15" spans="1:9" s="245" customFormat="1" collapsed="1" x14ac:dyDescent="0.25">
      <c r="A15" s="225" t="s">
        <v>225</v>
      </c>
      <c r="B15" s="225"/>
      <c r="C15" s="238"/>
      <c r="D15" s="238">
        <f>D9+D10+D7</f>
        <v>1812274518.0835297</v>
      </c>
      <c r="E15" s="238">
        <f>E9+E10+E7</f>
        <v>2276067618.2971382</v>
      </c>
      <c r="F15" s="238">
        <f>F9+F10+F7</f>
        <v>2508916448.3602424</v>
      </c>
      <c r="G15" s="238">
        <f>G9+G10+G7</f>
        <v>2765586441.391396</v>
      </c>
      <c r="H15" s="238">
        <f>H9+H10+H7</f>
        <v>3048514576.8033657</v>
      </c>
    </row>
    <row r="16" spans="1:9" hidden="1" x14ac:dyDescent="0.25">
      <c r="A16" s="99"/>
      <c r="B16" s="99"/>
      <c r="C16" s="237"/>
      <c r="D16" s="237"/>
      <c r="E16" s="237"/>
      <c r="F16" s="237"/>
      <c r="G16" s="237"/>
      <c r="H16" s="237"/>
    </row>
    <row r="17" spans="1:8" hidden="1" x14ac:dyDescent="0.25">
      <c r="A17" s="180" t="s">
        <v>179</v>
      </c>
      <c r="B17" s="99"/>
      <c r="C17" s="237"/>
      <c r="D17" s="237"/>
      <c r="E17" s="237"/>
      <c r="F17" s="237"/>
      <c r="G17" s="237"/>
      <c r="H17" s="237"/>
    </row>
    <row r="18" spans="1:8" s="245" customFormat="1" x14ac:dyDescent="0.25">
      <c r="A18" s="176" t="str">
        <f>B18</f>
        <v>Costos Operativos</v>
      </c>
      <c r="B18" s="176" t="s">
        <v>175</v>
      </c>
      <c r="C18" s="239"/>
      <c r="D18" s="239">
        <f>SUM(D19:D29)</f>
        <v>1029902816.0000001</v>
      </c>
      <c r="E18" s="239">
        <f>SUM(E19:E29)</f>
        <v>1144288908.9441993</v>
      </c>
      <c r="F18" s="239">
        <f>SUM(F19:F29)</f>
        <v>1271451911.446619</v>
      </c>
      <c r="G18" s="239">
        <f>SUM(G19:G29)</f>
        <v>1412822657.5437181</v>
      </c>
      <c r="H18" s="239">
        <f>SUM(H19:H29)</f>
        <v>1569992397.4584582</v>
      </c>
    </row>
    <row r="19" spans="1:8" hidden="1" outlineLevel="1" x14ac:dyDescent="0.25">
      <c r="A19" s="99" t="s">
        <v>180</v>
      </c>
      <c r="B19" s="99" t="s">
        <v>148</v>
      </c>
      <c r="C19" s="237"/>
      <c r="D19" s="237">
        <f>'Costos de Producción'!N4</f>
        <v>9600000</v>
      </c>
      <c r="E19" s="237">
        <f>'Costos de Producción'!AC4</f>
        <v>10078200</v>
      </c>
      <c r="F19" s="237">
        <f>'Costos de Producción'!AR4</f>
        <v>10580220.337499999</v>
      </c>
      <c r="G19" s="237">
        <f>'Costos de Producción'!BG4</f>
        <v>11107247.563061716</v>
      </c>
      <c r="H19" s="237">
        <f>'Costos de Producción'!BV4</f>
        <v>11660527.332296735</v>
      </c>
    </row>
    <row r="20" spans="1:8" hidden="1" outlineLevel="1" x14ac:dyDescent="0.25">
      <c r="A20" s="99" t="s">
        <v>181</v>
      </c>
      <c r="B20" s="99" t="s">
        <v>149</v>
      </c>
      <c r="C20" s="237"/>
      <c r="D20" s="237">
        <f>'Costos de Producción'!N5</f>
        <v>1200000</v>
      </c>
      <c r="E20" s="237">
        <f>'Costos de Producción'!AC5</f>
        <v>1259775</v>
      </c>
      <c r="F20" s="237">
        <f>'Costos de Producción'!AR5</f>
        <v>1322527.5421874998</v>
      </c>
      <c r="G20" s="237">
        <f>'Costos de Producción'!BG5</f>
        <v>1388405.9453827145</v>
      </c>
      <c r="H20" s="237">
        <f>'Costos de Producción'!BV5</f>
        <v>1457565.9165370918</v>
      </c>
    </row>
    <row r="21" spans="1:8" hidden="1" outlineLevel="1" x14ac:dyDescent="0.25">
      <c r="A21" s="99" t="s">
        <v>182</v>
      </c>
      <c r="B21" s="99" t="s">
        <v>150</v>
      </c>
      <c r="C21" s="237"/>
      <c r="D21" s="237">
        <f>'Costos de Producción'!N6</f>
        <v>1200000</v>
      </c>
      <c r="E21" s="237">
        <f>'Costos de Producción'!AC6</f>
        <v>1259775</v>
      </c>
      <c r="F21" s="237">
        <f>'Costos de Producción'!AR6</f>
        <v>1322527.5421874998</v>
      </c>
      <c r="G21" s="237">
        <f>'Costos de Producción'!BG6</f>
        <v>1388405.9453827145</v>
      </c>
      <c r="H21" s="237">
        <f>'Costos de Producción'!BV6</f>
        <v>1457565.9165370918</v>
      </c>
    </row>
    <row r="22" spans="1:8" hidden="1" outlineLevel="1" x14ac:dyDescent="0.25">
      <c r="A22" s="99" t="s">
        <v>183</v>
      </c>
      <c r="B22" s="99" t="s">
        <v>151</v>
      </c>
      <c r="C22" s="237"/>
      <c r="D22" s="237">
        <f>'Costos de Producción'!N7</f>
        <v>2400000</v>
      </c>
      <c r="E22" s="237">
        <f>'Costos de Producción'!AC7</f>
        <v>2519550</v>
      </c>
      <c r="F22" s="237">
        <f>'Costos de Producción'!AR7</f>
        <v>2645055.0843749996</v>
      </c>
      <c r="G22" s="237">
        <f>'Costos de Producción'!BG7</f>
        <v>2776811.890765429</v>
      </c>
      <c r="H22" s="237">
        <f>'Costos de Producción'!BV7</f>
        <v>2915131.8330741837</v>
      </c>
    </row>
    <row r="23" spans="1:8" hidden="1" outlineLevel="1" x14ac:dyDescent="0.25">
      <c r="A23" s="99" t="s">
        <v>184</v>
      </c>
      <c r="B23" s="99" t="s">
        <v>152</v>
      </c>
      <c r="C23" s="237"/>
      <c r="D23" s="237">
        <f>'Costos de Producción'!N9</f>
        <v>3600000</v>
      </c>
      <c r="E23" s="237">
        <f>'Costos de Producción'!AC9</f>
        <v>3779325</v>
      </c>
      <c r="F23" s="237">
        <f>'Costos de Producción'!AR9</f>
        <v>3967582.6265625008</v>
      </c>
      <c r="G23" s="237">
        <f>'Costos de Producción'!BG9</f>
        <v>4165217.8361481442</v>
      </c>
      <c r="H23" s="237">
        <f>'Costos de Producción'!BV9</f>
        <v>4372697.7496112743</v>
      </c>
    </row>
    <row r="24" spans="1:8" hidden="1" outlineLevel="1" x14ac:dyDescent="0.25">
      <c r="A24" s="99" t="s">
        <v>185</v>
      </c>
      <c r="B24" s="99" t="s">
        <v>153</v>
      </c>
      <c r="C24" s="237"/>
      <c r="D24" s="237">
        <f>'Costos de Producción'!N10</f>
        <v>0</v>
      </c>
      <c r="E24" s="237">
        <f>'Costos de Producción'!AC10</f>
        <v>0</v>
      </c>
      <c r="F24" s="237">
        <f>'Costos de Producción'!AR10</f>
        <v>0</v>
      </c>
      <c r="G24" s="237">
        <f>'Costos de Producción'!BG10</f>
        <v>0</v>
      </c>
      <c r="H24" s="237">
        <f>'Costos de Producción'!BV10</f>
        <v>0</v>
      </c>
    </row>
    <row r="25" spans="1:8" hidden="1" outlineLevel="1" x14ac:dyDescent="0.25">
      <c r="A25" s="99" t="s">
        <v>186</v>
      </c>
      <c r="B25" s="99" t="s">
        <v>127</v>
      </c>
      <c r="C25" s="237"/>
      <c r="D25" s="237">
        <f>'Costos de Producción'!N11</f>
        <v>1000000</v>
      </c>
      <c r="E25" s="237">
        <f>'Costos de Producción'!AC11</f>
        <v>1049812.5</v>
      </c>
      <c r="F25" s="237">
        <f>'Costos de Producción'!AR11</f>
        <v>1102106.28515625</v>
      </c>
      <c r="G25" s="237">
        <f>'Costos de Producción'!BG11</f>
        <v>1157004.9544855957</v>
      </c>
      <c r="H25" s="237">
        <f>'Costos de Producción'!BV11</f>
        <v>1214638.2637809094</v>
      </c>
    </row>
    <row r="26" spans="1:8" hidden="1" outlineLevel="1" x14ac:dyDescent="0.25">
      <c r="A26" s="99" t="s">
        <v>187</v>
      </c>
      <c r="B26" s="99" t="s">
        <v>139</v>
      </c>
      <c r="C26" s="237"/>
      <c r="D26" s="237">
        <f>'Costos de Producción'!N12</f>
        <v>0</v>
      </c>
      <c r="E26" s="237">
        <f>'Costos de Producción'!AC12</f>
        <v>0</v>
      </c>
      <c r="F26" s="237">
        <f>'Costos de Producción'!D12</f>
        <v>0</v>
      </c>
      <c r="G26" s="237">
        <f>'Costos de Producción'!BG12</f>
        <v>0</v>
      </c>
      <c r="H26" s="237">
        <f>'Costos de Producción'!BV12</f>
        <v>0</v>
      </c>
    </row>
    <row r="27" spans="1:8" hidden="1" outlineLevel="1" x14ac:dyDescent="0.25">
      <c r="A27" s="99" t="s">
        <v>188</v>
      </c>
      <c r="B27" s="99" t="s">
        <v>157</v>
      </c>
      <c r="C27" s="237"/>
      <c r="D27" s="237">
        <f>'Costos de Producción'!N13</f>
        <v>0</v>
      </c>
      <c r="E27" s="237">
        <f>'Costos de Producción'!AC13</f>
        <v>0</v>
      </c>
      <c r="F27" s="237">
        <f>'Costos de Producción'!D13</f>
        <v>0</v>
      </c>
      <c r="G27" s="237">
        <f>'Costos de Producción'!BG13</f>
        <v>0</v>
      </c>
      <c r="H27" s="237">
        <f>'Costos de Producción'!BV13</f>
        <v>0</v>
      </c>
    </row>
    <row r="28" spans="1:8" hidden="1" outlineLevel="1" x14ac:dyDescent="0.25">
      <c r="A28" s="99" t="s">
        <v>189</v>
      </c>
      <c r="B28" s="99" t="s">
        <v>158</v>
      </c>
      <c r="C28" s="237"/>
      <c r="D28" s="237">
        <f>'Costos de Producción'!N14</f>
        <v>0</v>
      </c>
      <c r="E28" s="237">
        <f>'Costos de Producción'!AC14</f>
        <v>0</v>
      </c>
      <c r="F28" s="237">
        <f>'Costos de Producción'!D14</f>
        <v>0</v>
      </c>
      <c r="G28" s="237">
        <f>'Costos de Producción'!BG14</f>
        <v>0</v>
      </c>
      <c r="H28" s="237">
        <f>'Costos de Producción'!BV14</f>
        <v>0</v>
      </c>
    </row>
    <row r="29" spans="1:8" hidden="1" outlineLevel="1" x14ac:dyDescent="0.25">
      <c r="A29" s="99" t="s">
        <v>190</v>
      </c>
      <c r="B29" s="99" t="s">
        <v>156</v>
      </c>
      <c r="C29" s="237"/>
      <c r="D29" s="237">
        <f>'Costos de Producción'!N15</f>
        <v>1010902816.0000001</v>
      </c>
      <c r="E29" s="237">
        <f>'Costos de Producción'!AC15</f>
        <v>1124342471.4441993</v>
      </c>
      <c r="F29" s="237">
        <f>'Costos de Producción'!AR15</f>
        <v>1250511892.0286503</v>
      </c>
      <c r="G29" s="237">
        <f>'Costos de Producción'!BG15</f>
        <v>1390839563.4084918</v>
      </c>
      <c r="H29" s="237">
        <f>'Costos de Producción'!BV15</f>
        <v>1546914270.4466209</v>
      </c>
    </row>
    <row r="30" spans="1:8" s="246" customFormat="1" collapsed="1" x14ac:dyDescent="0.25">
      <c r="A30" s="223" t="s">
        <v>178</v>
      </c>
      <c r="B30" s="223"/>
      <c r="C30" s="240"/>
      <c r="D30" s="240">
        <f>D15-D18</f>
        <v>782371702.08352959</v>
      </c>
      <c r="E30" s="240">
        <f>E15-E18</f>
        <v>1131778709.3529389</v>
      </c>
      <c r="F30" s="240">
        <f>F15-F18</f>
        <v>1237464536.9136233</v>
      </c>
      <c r="G30" s="240">
        <f>G15-G18</f>
        <v>1352763783.8476779</v>
      </c>
      <c r="H30" s="240">
        <f>H15-H18</f>
        <v>1478522179.3449075</v>
      </c>
    </row>
    <row r="31" spans="1:8" s="246" customFormat="1" x14ac:dyDescent="0.25">
      <c r="A31" s="180" t="s">
        <v>191</v>
      </c>
      <c r="B31" s="180"/>
      <c r="C31" s="241"/>
      <c r="D31" s="241">
        <f>D32+D38</f>
        <v>658451022.85839987</v>
      </c>
      <c r="E31" s="241">
        <f>E32+E38</f>
        <v>711924009.00010467</v>
      </c>
      <c r="F31" s="241">
        <f>F32+F38</f>
        <v>771307134.84375095</v>
      </c>
      <c r="G31" s="241">
        <f>G32+G38</f>
        <v>813044343.75691891</v>
      </c>
      <c r="H31" s="241">
        <f>H32+H38</f>
        <v>883580285.54452348</v>
      </c>
    </row>
    <row r="32" spans="1:8" s="245" customFormat="1" hidden="1" x14ac:dyDescent="0.25">
      <c r="A32" s="176" t="str">
        <f>B32</f>
        <v>GASTOS DE VENTA</v>
      </c>
      <c r="B32" s="176" t="s">
        <v>192</v>
      </c>
      <c r="C32" s="239"/>
      <c r="D32" s="239">
        <f>SUM(D33:D37)</f>
        <v>0</v>
      </c>
      <c r="E32" s="239">
        <f>SUM(E33:E37)</f>
        <v>0</v>
      </c>
      <c r="F32" s="239">
        <f>SUM(F33:F37)</f>
        <v>0</v>
      </c>
      <c r="G32" s="239">
        <f>SUM(G33:G37)</f>
        <v>0</v>
      </c>
      <c r="H32" s="239">
        <f>SUM(H33:H37)</f>
        <v>0</v>
      </c>
    </row>
    <row r="33" spans="1:8" hidden="1" outlineLevel="1" x14ac:dyDescent="0.25">
      <c r="A33" s="99" t="s">
        <v>193</v>
      </c>
      <c r="B33" s="99" t="s">
        <v>154</v>
      </c>
      <c r="C33" s="237"/>
      <c r="D33" s="237">
        <f>'Costos de Producción'!N22</f>
        <v>0</v>
      </c>
      <c r="E33" s="237">
        <f>'Costos de Producción'!C22</f>
        <v>0</v>
      </c>
      <c r="F33" s="237">
        <f>'Costos de Producción'!D22</f>
        <v>0</v>
      </c>
      <c r="G33" s="237">
        <f>'Costos de Producción'!E22</f>
        <v>0</v>
      </c>
      <c r="H33" s="237">
        <f>'Costos de Producción'!F22</f>
        <v>0</v>
      </c>
    </row>
    <row r="34" spans="1:8" hidden="1" outlineLevel="1" x14ac:dyDescent="0.25">
      <c r="A34" s="99" t="s">
        <v>194</v>
      </c>
      <c r="B34" s="99" t="s">
        <v>155</v>
      </c>
      <c r="C34" s="237"/>
      <c r="D34" s="237">
        <f>'Costos de Producción'!N23</f>
        <v>0</v>
      </c>
      <c r="E34" s="237">
        <f>'Costos de Producción'!C23</f>
        <v>0</v>
      </c>
      <c r="F34" s="237">
        <f>'Costos de Producción'!D23</f>
        <v>0</v>
      </c>
      <c r="G34" s="237">
        <f>'Costos de Producción'!E23</f>
        <v>0</v>
      </c>
      <c r="H34" s="237">
        <f>'Costos de Producción'!F23</f>
        <v>0</v>
      </c>
    </row>
    <row r="35" spans="1:8" hidden="1" outlineLevel="1" x14ac:dyDescent="0.25">
      <c r="A35" s="99" t="s">
        <v>195</v>
      </c>
      <c r="B35" s="99" t="s">
        <v>131</v>
      </c>
      <c r="C35" s="237"/>
      <c r="D35" s="237">
        <f>'Costos de Producción'!N24</f>
        <v>0</v>
      </c>
      <c r="E35" s="237">
        <f>'Costos de Producción'!C24</f>
        <v>0</v>
      </c>
      <c r="F35" s="237">
        <f>'Costos de Producción'!D24</f>
        <v>0</v>
      </c>
      <c r="G35" s="237">
        <f>'Costos de Producción'!E24</f>
        <v>0</v>
      </c>
      <c r="H35" s="237">
        <f>'Costos de Producción'!F24</f>
        <v>0</v>
      </c>
    </row>
    <row r="36" spans="1:8" hidden="1" outlineLevel="1" x14ac:dyDescent="0.25">
      <c r="A36" s="99" t="s">
        <v>196</v>
      </c>
      <c r="B36" s="99" t="s">
        <v>138</v>
      </c>
      <c r="C36" s="237"/>
      <c r="D36" s="237">
        <f>'Costos de Producción'!N25</f>
        <v>0</v>
      </c>
      <c r="E36" s="237">
        <f>'Costos de Producción'!C25</f>
        <v>0</v>
      </c>
      <c r="F36" s="237">
        <f>'Costos de Producción'!D25</f>
        <v>0</v>
      </c>
      <c r="G36" s="237">
        <f>'Costos de Producción'!E25</f>
        <v>0</v>
      </c>
      <c r="H36" s="237">
        <f>'Costos de Producción'!F25</f>
        <v>0</v>
      </c>
    </row>
    <row r="37" spans="1:8" hidden="1" outlineLevel="1" x14ac:dyDescent="0.25">
      <c r="A37" s="99" t="s">
        <v>197</v>
      </c>
      <c r="B37" s="99" t="s">
        <v>121</v>
      </c>
      <c r="C37" s="237"/>
      <c r="D37" s="237">
        <f>'Costos de Producción'!N26</f>
        <v>0</v>
      </c>
      <c r="E37" s="237">
        <f>'Costos de Producción'!C26</f>
        <v>0</v>
      </c>
      <c r="F37" s="237">
        <f>'Costos de Producción'!D26</f>
        <v>0</v>
      </c>
      <c r="G37" s="237">
        <f>'Costos de Producción'!E26</f>
        <v>0</v>
      </c>
      <c r="H37" s="237">
        <f>'Costos de Producción'!F26</f>
        <v>0</v>
      </c>
    </row>
    <row r="38" spans="1:8" s="245" customFormat="1" collapsed="1" x14ac:dyDescent="0.25">
      <c r="A38" s="176" t="str">
        <f>B38</f>
        <v>GASTOS DE ADMINISTRACIÓN</v>
      </c>
      <c r="B38" s="176" t="s">
        <v>257</v>
      </c>
      <c r="C38" s="239"/>
      <c r="D38" s="239">
        <f>SUM(D39:D61)</f>
        <v>658451022.85839987</v>
      </c>
      <c r="E38" s="239">
        <f>SUM(E39:E61)</f>
        <v>711924009.00010467</v>
      </c>
      <c r="F38" s="239">
        <f>SUM(F39:F61)</f>
        <v>771307134.84375095</v>
      </c>
      <c r="G38" s="239">
        <f>SUM(G39:G61)</f>
        <v>813044343.75691891</v>
      </c>
      <c r="H38" s="239">
        <f>SUM(H39:H61)</f>
        <v>883580285.54452348</v>
      </c>
    </row>
    <row r="39" spans="1:8" hidden="1" outlineLevel="1" x14ac:dyDescent="0.25">
      <c r="A39" s="99" t="s">
        <v>193</v>
      </c>
      <c r="B39" s="99" t="s">
        <v>141</v>
      </c>
      <c r="C39" s="237"/>
      <c r="D39" s="237">
        <f>'Gastos Administrativos'!N4</f>
        <v>18000000</v>
      </c>
      <c r="E39" s="237">
        <f>'Gastos Administrativos'!AC4</f>
        <v>18896625</v>
      </c>
      <c r="F39" s="237">
        <f>'Gastos Administrativos'!AR4</f>
        <v>19837913.1328125</v>
      </c>
      <c r="G39" s="237">
        <f>'Gastos Administrativos'!BG4</f>
        <v>20826089.180740718</v>
      </c>
      <c r="H39" s="237">
        <f>'Gastos Administrativos'!BV4</f>
        <v>21863488.748056371</v>
      </c>
    </row>
    <row r="40" spans="1:8" hidden="1" outlineLevel="1" x14ac:dyDescent="0.25">
      <c r="A40" s="99" t="s">
        <v>194</v>
      </c>
      <c r="B40" s="99" t="s">
        <v>142</v>
      </c>
      <c r="C40" s="237"/>
      <c r="D40" s="237">
        <f>'Gastos Administrativos'!N5</f>
        <v>840000</v>
      </c>
      <c r="E40" s="237">
        <f>'Gastos Administrativos'!AC5</f>
        <v>881842.5</v>
      </c>
      <c r="F40" s="237">
        <f>'Gastos Administrativos'!AR5</f>
        <v>925769.27953124989</v>
      </c>
      <c r="G40" s="237">
        <f>'Gastos Administrativos'!BG5</f>
        <v>971884.16176790011</v>
      </c>
      <c r="H40" s="237">
        <f>'Gastos Administrativos'!BV5</f>
        <v>1020296.1415759641</v>
      </c>
    </row>
    <row r="41" spans="1:8" hidden="1" outlineLevel="1" x14ac:dyDescent="0.25">
      <c r="A41" s="99" t="s">
        <v>195</v>
      </c>
      <c r="B41" s="99" t="s">
        <v>143</v>
      </c>
      <c r="C41" s="237"/>
      <c r="D41" s="237">
        <f>'Gastos Administrativos'!N6</f>
        <v>360000</v>
      </c>
      <c r="E41" s="237">
        <f>'Gastos Administrativos'!AC6</f>
        <v>377932.5</v>
      </c>
      <c r="F41" s="237">
        <f>'Gastos Administrativos'!AR6</f>
        <v>396758.26265624986</v>
      </c>
      <c r="G41" s="237">
        <f>'Gastos Administrativos'!BG6</f>
        <v>416521.78361481434</v>
      </c>
      <c r="H41" s="237">
        <f>'Gastos Administrativos'!BV6</f>
        <v>437269.77496112726</v>
      </c>
    </row>
    <row r="42" spans="1:8" hidden="1" outlineLevel="1" x14ac:dyDescent="0.25">
      <c r="A42" s="99" t="s">
        <v>196</v>
      </c>
      <c r="B42" s="99" t="s">
        <v>144</v>
      </c>
      <c r="C42" s="237"/>
      <c r="D42" s="237">
        <f>'Gastos Administrativos'!N7</f>
        <v>0</v>
      </c>
      <c r="E42" s="237">
        <f>'Gastos Administrativos'!AC7</f>
        <v>0</v>
      </c>
      <c r="F42" s="237">
        <f>'Gastos Administrativos'!AR7</f>
        <v>0</v>
      </c>
      <c r="G42" s="237">
        <f>'Gastos Administrativos'!BG7</f>
        <v>0</v>
      </c>
      <c r="H42" s="237">
        <f>'Gastos Administrativos'!BV7</f>
        <v>0</v>
      </c>
    </row>
    <row r="43" spans="1:8" hidden="1" outlineLevel="1" x14ac:dyDescent="0.25">
      <c r="A43" s="99" t="s">
        <v>197</v>
      </c>
      <c r="B43" s="99" t="s">
        <v>145</v>
      </c>
      <c r="C43" s="237"/>
      <c r="D43" s="237">
        <f>'Gastos Administrativos'!N9</f>
        <v>2400000</v>
      </c>
      <c r="E43" s="237">
        <f>'Gastos Administrativos'!AC9</f>
        <v>2519550</v>
      </c>
      <c r="F43" s="237">
        <f>'Gastos Administrativos'!AR9</f>
        <v>2645055.0843749996</v>
      </c>
      <c r="G43" s="237">
        <f>'Gastos Administrativos'!BG9</f>
        <v>2776811.890765429</v>
      </c>
      <c r="H43" s="237">
        <f>'Gastos Administrativos'!BV9</f>
        <v>2915131.8330741837</v>
      </c>
    </row>
    <row r="44" spans="1:8" hidden="1" outlineLevel="1" x14ac:dyDescent="0.25">
      <c r="A44" s="99" t="s">
        <v>198</v>
      </c>
      <c r="B44" s="99" t="s">
        <v>146</v>
      </c>
      <c r="C44" s="237"/>
      <c r="D44" s="237">
        <f>'Gastos Administrativos'!N10</f>
        <v>0</v>
      </c>
      <c r="E44" s="237">
        <f>'Gastos Administrativos'!AC10</f>
        <v>0</v>
      </c>
      <c r="F44" s="237">
        <f>'Gastos Administrativos'!AR10</f>
        <v>0</v>
      </c>
      <c r="G44" s="237">
        <f>'Gastos Administrativos'!BG10</f>
        <v>0</v>
      </c>
      <c r="H44" s="237">
        <f>'Gastos Administrativos'!BV10</f>
        <v>0</v>
      </c>
    </row>
    <row r="45" spans="1:8" hidden="1" outlineLevel="1" x14ac:dyDescent="0.25">
      <c r="A45" s="99" t="s">
        <v>199</v>
      </c>
      <c r="B45" s="99" t="s">
        <v>147</v>
      </c>
      <c r="C45" s="237"/>
      <c r="D45" s="237">
        <f>'Gastos Administrativos'!N11</f>
        <v>1800000</v>
      </c>
      <c r="E45" s="237">
        <f>'Gastos Administrativos'!AC11</f>
        <v>1889662.5</v>
      </c>
      <c r="F45" s="237">
        <f>'Gastos Administrativos'!AR11</f>
        <v>1983791.3132812504</v>
      </c>
      <c r="G45" s="237">
        <f>'Gastos Administrativos'!BG11</f>
        <v>2082608.9180740721</v>
      </c>
      <c r="H45" s="237">
        <f>'Gastos Administrativos'!BV11</f>
        <v>2186348.8748056372</v>
      </c>
    </row>
    <row r="46" spans="1:8" hidden="1" outlineLevel="1" x14ac:dyDescent="0.25">
      <c r="A46" s="99" t="s">
        <v>200</v>
      </c>
      <c r="B46" s="99" t="s">
        <v>128</v>
      </c>
      <c r="C46" s="237"/>
      <c r="D46" s="237">
        <f>'Gastos Administrativos'!N12</f>
        <v>4480000</v>
      </c>
      <c r="E46" s="237">
        <f>'Gastos Administrativos'!AC12</f>
        <v>4703160</v>
      </c>
      <c r="F46" s="237">
        <f>'Gastos Administrativos'!AR12</f>
        <v>4937436.1574999997</v>
      </c>
      <c r="G46" s="237">
        <f>'Gastos Administrativos'!BG12</f>
        <v>5183382.1960954685</v>
      </c>
      <c r="H46" s="237">
        <f>'Gastos Administrativos'!BV12</f>
        <v>5441579.4217384737</v>
      </c>
    </row>
    <row r="47" spans="1:8" hidden="1" outlineLevel="1" x14ac:dyDescent="0.25">
      <c r="A47" s="99" t="s">
        <v>201</v>
      </c>
      <c r="B47" s="99" t="s">
        <v>129</v>
      </c>
      <c r="C47" s="237"/>
      <c r="D47" s="237">
        <f>'Gastos Administrativos'!N13</f>
        <v>0</v>
      </c>
      <c r="E47" s="237">
        <f>'Gastos Administrativos'!AC13</f>
        <v>0</v>
      </c>
      <c r="F47" s="237">
        <f>'Gastos Administrativos'!AR13</f>
        <v>0</v>
      </c>
      <c r="G47" s="237">
        <f>'Gastos Administrativos'!BG13</f>
        <v>0</v>
      </c>
      <c r="H47" s="237">
        <f>'Gastos Administrativos'!BV13</f>
        <v>0</v>
      </c>
    </row>
    <row r="48" spans="1:8" hidden="1" outlineLevel="1" x14ac:dyDescent="0.25">
      <c r="A48" s="99" t="s">
        <v>202</v>
      </c>
      <c r="B48" s="99" t="s">
        <v>130</v>
      </c>
      <c r="C48" s="237"/>
      <c r="D48" s="237">
        <f>'Gastos Administrativos'!N14</f>
        <v>1200000</v>
      </c>
      <c r="E48" s="237">
        <f>'Gastos Administrativos'!AC14</f>
        <v>1259775</v>
      </c>
      <c r="F48" s="237">
        <f>'Gastos Administrativos'!AR14</f>
        <v>1322527.5421874998</v>
      </c>
      <c r="G48" s="237">
        <f>'Gastos Administrativos'!BG14</f>
        <v>1388405.9453827145</v>
      </c>
      <c r="H48" s="237">
        <f>'Gastos Administrativos'!BV14</f>
        <v>1457565.9165370918</v>
      </c>
    </row>
    <row r="49" spans="1:8" hidden="1" outlineLevel="1" x14ac:dyDescent="0.25">
      <c r="A49" s="99" t="s">
        <v>203</v>
      </c>
      <c r="B49" s="99" t="s">
        <v>256</v>
      </c>
      <c r="C49" s="237"/>
      <c r="D49" s="237">
        <f>'Gastos Administrativos'!N15</f>
        <v>134318978.29679996</v>
      </c>
      <c r="E49" s="237">
        <f>'Gastos Administrativos'!AC15</f>
        <v>134318978.29679996</v>
      </c>
      <c r="F49" s="237">
        <f>'Gastos Administrativos'!AR15</f>
        <v>134318978.29679996</v>
      </c>
      <c r="G49" s="237">
        <f>'Gastos Administrativos'!BG15</f>
        <v>134318978.29679996</v>
      </c>
      <c r="H49" s="237">
        <f>'Gastos Administrativos'!BV15</f>
        <v>134318978.29679996</v>
      </c>
    </row>
    <row r="50" spans="1:8" hidden="1" outlineLevel="1" x14ac:dyDescent="0.25">
      <c r="A50" s="99" t="s">
        <v>204</v>
      </c>
      <c r="B50" s="99" t="s">
        <v>131</v>
      </c>
      <c r="C50" s="237"/>
      <c r="D50" s="237">
        <f>'Gastos Administrativos'!N16</f>
        <v>0</v>
      </c>
      <c r="E50" s="237">
        <f>'Gastos Administrativos'!AC16</f>
        <v>0</v>
      </c>
      <c r="F50" s="237">
        <f>'Gastos Administrativos'!AR16</f>
        <v>0</v>
      </c>
      <c r="G50" s="237">
        <f>'Gastos Administrativos'!BG16</f>
        <v>0</v>
      </c>
      <c r="H50" s="237">
        <f>'Gastos Administrativos'!BV16</f>
        <v>0</v>
      </c>
    </row>
    <row r="51" spans="1:8" hidden="1" outlineLevel="1" x14ac:dyDescent="0.25">
      <c r="A51" s="99" t="s">
        <v>205</v>
      </c>
      <c r="B51" s="99" t="s">
        <v>132</v>
      </c>
      <c r="C51" s="237"/>
      <c r="D51" s="237">
        <f>'Gastos Administrativos'!N17</f>
        <v>0</v>
      </c>
      <c r="E51" s="237">
        <f>'Gastos Administrativos'!AC17</f>
        <v>0</v>
      </c>
      <c r="F51" s="237">
        <f>'Gastos Administrativos'!AR17</f>
        <v>0</v>
      </c>
      <c r="G51" s="237">
        <f>'Gastos Administrativos'!BG17</f>
        <v>0</v>
      </c>
      <c r="H51" s="237">
        <f>'Gastos Administrativos'!BV17</f>
        <v>0</v>
      </c>
    </row>
    <row r="52" spans="1:8" hidden="1" outlineLevel="1" x14ac:dyDescent="0.25">
      <c r="A52" s="99" t="s">
        <v>206</v>
      </c>
      <c r="B52" s="99" t="s">
        <v>133</v>
      </c>
      <c r="C52" s="237"/>
      <c r="D52" s="237">
        <f>'Gastos Administrativos'!N18</f>
        <v>0</v>
      </c>
      <c r="E52" s="237">
        <f>'Gastos Administrativos'!AC18</f>
        <v>0</v>
      </c>
      <c r="F52" s="237">
        <f>'Gastos Administrativos'!AR18</f>
        <v>0</v>
      </c>
      <c r="G52" s="237">
        <f>'Gastos Administrativos'!BG18</f>
        <v>0</v>
      </c>
      <c r="H52" s="237">
        <f>'Gastos Administrativos'!BV18</f>
        <v>0</v>
      </c>
    </row>
    <row r="53" spans="1:8" hidden="1" outlineLevel="1" x14ac:dyDescent="0.25">
      <c r="A53" s="99" t="s">
        <v>207</v>
      </c>
      <c r="B53" s="99" t="s">
        <v>134</v>
      </c>
      <c r="C53" s="237"/>
      <c r="D53" s="237">
        <f>'Gastos Administrativos'!N19</f>
        <v>0</v>
      </c>
      <c r="E53" s="237">
        <f>'Gastos Administrativos'!AC19</f>
        <v>0</v>
      </c>
      <c r="F53" s="237">
        <f>'Gastos Administrativos'!AR19</f>
        <v>0</v>
      </c>
      <c r="G53" s="237">
        <f>'Gastos Administrativos'!BG19</f>
        <v>0</v>
      </c>
      <c r="H53" s="237">
        <f>'Gastos Administrativos'!BV19</f>
        <v>0</v>
      </c>
    </row>
    <row r="54" spans="1:8" hidden="1" outlineLevel="1" x14ac:dyDescent="0.25">
      <c r="A54" s="99" t="s">
        <v>208</v>
      </c>
      <c r="B54" s="99" t="s">
        <v>135</v>
      </c>
      <c r="C54" s="237"/>
      <c r="D54" s="237">
        <f>'Gastos Administrativos'!N20</f>
        <v>0</v>
      </c>
      <c r="E54" s="237">
        <f>'Gastos Administrativos'!AC20</f>
        <v>0</v>
      </c>
      <c r="F54" s="237">
        <f>'Gastos Administrativos'!AR20</f>
        <v>0</v>
      </c>
      <c r="G54" s="237">
        <f>'Gastos Administrativos'!BG20</f>
        <v>0</v>
      </c>
      <c r="H54" s="237">
        <f>'Gastos Administrativos'!BV20</f>
        <v>0</v>
      </c>
    </row>
    <row r="55" spans="1:8" hidden="1" outlineLevel="1" x14ac:dyDescent="0.25">
      <c r="A55" s="99" t="s">
        <v>209</v>
      </c>
      <c r="B55" s="99" t="s">
        <v>259</v>
      </c>
      <c r="C55" s="237"/>
      <c r="D55" s="237">
        <f>'Gastos Administrativos'!N21</f>
        <v>31442988.999999996</v>
      </c>
      <c r="E55" s="237">
        <f>'Gastos Administrativos'!AC21</f>
        <v>31442988.999999996</v>
      </c>
      <c r="F55" s="237">
        <f>'Gastos Administrativos'!AR21</f>
        <v>31442988.999999996</v>
      </c>
      <c r="G55" s="237">
        <f>'Gastos Administrativos'!BG21</f>
        <v>31442988.999999996</v>
      </c>
      <c r="H55" s="237">
        <f>'Gastos Administrativos'!BV21</f>
        <v>31442988.999999996</v>
      </c>
    </row>
    <row r="56" spans="1:8" hidden="1" outlineLevel="1" x14ac:dyDescent="0.25">
      <c r="A56" s="99" t="s">
        <v>210</v>
      </c>
      <c r="B56" s="99" t="s">
        <v>136</v>
      </c>
      <c r="C56" s="237"/>
      <c r="D56" s="237">
        <f>'Gastos Administrativos'!N22</f>
        <v>0</v>
      </c>
      <c r="E56" s="237">
        <f>'Gastos Administrativos'!AC22</f>
        <v>0</v>
      </c>
      <c r="F56" s="237">
        <f>'Gastos Administrativos'!AR22</f>
        <v>0</v>
      </c>
      <c r="G56" s="237">
        <f>'Gastos Administrativos'!BG22</f>
        <v>0</v>
      </c>
      <c r="H56" s="237">
        <f>'Gastos Administrativos'!BV22</f>
        <v>0</v>
      </c>
    </row>
    <row r="57" spans="1:8" hidden="1" outlineLevel="1" x14ac:dyDescent="0.25">
      <c r="A57" s="99" t="s">
        <v>211</v>
      </c>
      <c r="B57" s="99" t="s">
        <v>137</v>
      </c>
      <c r="C57" s="237"/>
      <c r="D57" s="237">
        <f>'Gastos Administrativos'!N23</f>
        <v>0</v>
      </c>
      <c r="E57" s="237">
        <f>'Gastos Administrativos'!AC23</f>
        <v>0</v>
      </c>
      <c r="F57" s="237">
        <f>'Gastos Administrativos'!AR23</f>
        <v>0</v>
      </c>
      <c r="G57" s="237">
        <f>'Gastos Administrativos'!BG23</f>
        <v>0</v>
      </c>
      <c r="H57" s="237">
        <f>'Gastos Administrativos'!BV23</f>
        <v>0</v>
      </c>
    </row>
    <row r="58" spans="1:8" hidden="1" outlineLevel="1" x14ac:dyDescent="0.25">
      <c r="A58" s="99" t="s">
        <v>212</v>
      </c>
      <c r="B58" s="99" t="s">
        <v>138</v>
      </c>
      <c r="C58" s="237"/>
      <c r="D58" s="237">
        <f>'Gastos Administrativos'!N24</f>
        <v>0</v>
      </c>
      <c r="E58" s="237">
        <f>'Gastos Administrativos'!AC24</f>
        <v>0</v>
      </c>
      <c r="F58" s="237">
        <f>'Gastos Administrativos'!AR24</f>
        <v>0</v>
      </c>
      <c r="G58" s="237">
        <f>'Gastos Administrativos'!BG24</f>
        <v>0</v>
      </c>
      <c r="H58" s="237">
        <f>'Gastos Administrativos'!BV24</f>
        <v>0</v>
      </c>
    </row>
    <row r="59" spans="1:8" hidden="1" outlineLevel="1" x14ac:dyDescent="0.25">
      <c r="A59" s="99" t="s">
        <v>213</v>
      </c>
      <c r="B59" s="99" t="s">
        <v>139</v>
      </c>
      <c r="C59" s="237"/>
      <c r="D59" s="237">
        <f>'Gastos Administrativos'!N25</f>
        <v>0</v>
      </c>
      <c r="E59" s="237">
        <f>'Gastos Administrativos'!AC25</f>
        <v>0</v>
      </c>
      <c r="F59" s="237">
        <f>'Gastos Administrativos'!AR25</f>
        <v>0</v>
      </c>
      <c r="G59" s="237">
        <f>'Gastos Administrativos'!BG25</f>
        <v>0</v>
      </c>
      <c r="H59" s="237">
        <f>'Gastos Administrativos'!BV25</f>
        <v>0</v>
      </c>
    </row>
    <row r="60" spans="1:8" hidden="1" outlineLevel="1" x14ac:dyDescent="0.25">
      <c r="A60" s="99" t="s">
        <v>214</v>
      </c>
      <c r="B60" s="99" t="s">
        <v>140</v>
      </c>
      <c r="C60" s="237"/>
      <c r="D60" s="237">
        <f>'Gastos Administrativos'!N26</f>
        <v>0</v>
      </c>
      <c r="E60" s="237">
        <f>'Gastos Administrativos'!AC26</f>
        <v>0</v>
      </c>
      <c r="F60" s="237">
        <f>'Gastos Administrativos'!AR26</f>
        <v>0</v>
      </c>
      <c r="G60" s="237">
        <f>'Gastos Administrativos'!BG26</f>
        <v>0</v>
      </c>
      <c r="H60" s="237">
        <f>'Gastos Administrativos'!BV26</f>
        <v>0</v>
      </c>
    </row>
    <row r="61" spans="1:8" hidden="1" outlineLevel="1" x14ac:dyDescent="0.25">
      <c r="A61" s="99" t="s">
        <v>215</v>
      </c>
      <c r="B61" s="99" t="s">
        <v>170</v>
      </c>
      <c r="C61" s="237"/>
      <c r="D61" s="237">
        <f>'Gastos Administrativos'!N27</f>
        <v>463609055.56159991</v>
      </c>
      <c r="E61" s="237">
        <f>'Gastos Administrativos'!AC27</f>
        <v>515633494.20330477</v>
      </c>
      <c r="F61" s="237">
        <f>'Gastos Administrativos'!AR27</f>
        <v>573495916.7746073</v>
      </c>
      <c r="G61" s="237">
        <f>'Gastos Administrativos'!BG27</f>
        <v>613636672.38367784</v>
      </c>
      <c r="H61" s="237">
        <f>'Gastos Administrativos'!BV27</f>
        <v>682496637.53697467</v>
      </c>
    </row>
    <row r="62" spans="1:8" s="246" customFormat="1" collapsed="1" x14ac:dyDescent="0.25">
      <c r="A62" s="223" t="s">
        <v>216</v>
      </c>
      <c r="B62" s="223"/>
      <c r="C62" s="240"/>
      <c r="D62" s="240">
        <f>D30-D31</f>
        <v>123920679.22512972</v>
      </c>
      <c r="E62" s="240">
        <f>E30-E31</f>
        <v>419854700.35283422</v>
      </c>
      <c r="F62" s="240">
        <f>F30-F31</f>
        <v>466157402.06987238</v>
      </c>
      <c r="G62" s="240">
        <f>G30-G31</f>
        <v>539719440.09075904</v>
      </c>
      <c r="H62" s="240">
        <f>H30-H31</f>
        <v>594941893.80038404</v>
      </c>
    </row>
    <row r="63" spans="1:8" x14ac:dyDescent="0.25">
      <c r="A63" s="180" t="s">
        <v>217</v>
      </c>
      <c r="B63" s="176" t="s">
        <v>218</v>
      </c>
      <c r="C63" s="237"/>
      <c r="D63" s="237">
        <f>Amortizacion!H13</f>
        <v>168368839.2950387</v>
      </c>
      <c r="E63" s="237">
        <f>Amortizacion!H25</f>
        <v>131296801.28512183</v>
      </c>
      <c r="F63" s="237">
        <f>Amortizacion!H37</f>
        <v>94224763.275205061</v>
      </c>
      <c r="G63" s="237">
        <v>0</v>
      </c>
      <c r="H63" s="237">
        <v>0</v>
      </c>
    </row>
    <row r="64" spans="1:8" s="246" customFormat="1" x14ac:dyDescent="0.25">
      <c r="A64" s="180" t="s">
        <v>219</v>
      </c>
      <c r="B64" s="180"/>
      <c r="C64" s="241"/>
      <c r="D64" s="241">
        <f>D62-D63</f>
        <v>-44448160.069908977</v>
      </c>
      <c r="E64" s="241">
        <f>E62-E63</f>
        <v>288557899.06771243</v>
      </c>
      <c r="F64" s="241">
        <f>F62-F63</f>
        <v>371932638.7946673</v>
      </c>
      <c r="G64" s="241">
        <f>G62-G63</f>
        <v>539719440.09075904</v>
      </c>
      <c r="H64" s="241">
        <f>H62-H63</f>
        <v>594941893.80038404</v>
      </c>
    </row>
    <row r="65" spans="1:8" s="246" customFormat="1" x14ac:dyDescent="0.25">
      <c r="A65" s="180" t="s">
        <v>412</v>
      </c>
      <c r="B65" s="181">
        <v>0.34</v>
      </c>
      <c r="C65" s="241"/>
      <c r="D65" s="241">
        <f>IF(D64&gt;=0,D64*General!$O$2, 0)</f>
        <v>0</v>
      </c>
      <c r="E65" s="241">
        <f>IF(E64&gt;=0,E64*General!$O$2, 0)</f>
        <v>98109685.683022231</v>
      </c>
      <c r="F65" s="241">
        <f>IF(F64&gt;=0,F64*General!$O$2, 0)</f>
        <v>126457097.19018689</v>
      </c>
      <c r="G65" s="241">
        <f>IF(G64&gt;=0,G64*General!$O$2, 0)</f>
        <v>183504609.63085809</v>
      </c>
      <c r="H65" s="241">
        <f>IF(H64&gt;=0,H64*General!$O$2, 0)</f>
        <v>202280243.89213058</v>
      </c>
    </row>
    <row r="66" spans="1:8" x14ac:dyDescent="0.25">
      <c r="A66" s="223" t="s">
        <v>228</v>
      </c>
      <c r="B66" s="224"/>
      <c r="C66" s="242">
        <f>C6-'Gastos Preoperativos'!C10-'Gastos Preoperativos'!H9</f>
        <v>-162214945</v>
      </c>
      <c r="D66" s="242">
        <f>D64-D65</f>
        <v>-44448160.069908977</v>
      </c>
      <c r="E66" s="242">
        <f>E64-E65</f>
        <v>190448213.3846902</v>
      </c>
      <c r="F66" s="242">
        <f>F64-F65</f>
        <v>245475541.60448042</v>
      </c>
      <c r="G66" s="242">
        <f>G64-G65</f>
        <v>356214830.45990098</v>
      </c>
      <c r="H66" s="242">
        <f>H64-H65</f>
        <v>392661649.90825343</v>
      </c>
    </row>
    <row r="67" spans="1:8" x14ac:dyDescent="0.25">
      <c r="A67" s="176" t="s">
        <v>260</v>
      </c>
      <c r="B67" s="99"/>
      <c r="C67" s="237"/>
      <c r="D67" s="237">
        <f>D55</f>
        <v>31442988.999999996</v>
      </c>
      <c r="E67" s="237">
        <f>E55</f>
        <v>31442988.999999996</v>
      </c>
      <c r="F67" s="237">
        <f>F55</f>
        <v>31442988.999999996</v>
      </c>
      <c r="G67" s="237">
        <f>G55</f>
        <v>31442988.999999996</v>
      </c>
      <c r="H67" s="237">
        <f>H55</f>
        <v>31442988.999999996</v>
      </c>
    </row>
    <row r="68" spans="1:8" x14ac:dyDescent="0.25">
      <c r="A68" s="234" t="s">
        <v>261</v>
      </c>
      <c r="B68" s="235"/>
      <c r="C68" s="243">
        <f>C66</f>
        <v>-162214945</v>
      </c>
      <c r="D68" s="243">
        <f>D66+D67</f>
        <v>-13005171.06990898</v>
      </c>
      <c r="E68" s="243">
        <f>E66+E67</f>
        <v>221891202.3846902</v>
      </c>
      <c r="F68" s="243">
        <f>F66+F67</f>
        <v>276918530.60448039</v>
      </c>
      <c r="G68" s="243">
        <f>G66+G67</f>
        <v>387657819.45990098</v>
      </c>
      <c r="H68" s="243">
        <f>H66+H67</f>
        <v>424104638.90825343</v>
      </c>
    </row>
    <row r="69" spans="1:8" x14ac:dyDescent="0.25">
      <c r="D69" s="24"/>
      <c r="E69" s="24"/>
      <c r="F69" s="24"/>
      <c r="G69" s="24"/>
      <c r="H69" s="24"/>
    </row>
    <row r="70" spans="1:8" x14ac:dyDescent="0.25">
      <c r="D70" s="24"/>
      <c r="E70" s="24"/>
      <c r="F70" s="24"/>
      <c r="G70" s="24"/>
      <c r="H70" s="24"/>
    </row>
    <row r="71" spans="1:8" x14ac:dyDescent="0.25">
      <c r="B71" s="226" t="s">
        <v>263</v>
      </c>
      <c r="C71" s="182">
        <f>NPV(10%,D68:H68)</f>
        <v>907722387.16688132</v>
      </c>
      <c r="D71" s="24"/>
      <c r="E71" s="24"/>
      <c r="F71" s="24"/>
      <c r="G71" s="24"/>
      <c r="H71" s="24"/>
    </row>
    <row r="72" spans="1:8" x14ac:dyDescent="0.25">
      <c r="B72" s="226" t="s">
        <v>410</v>
      </c>
      <c r="C72" s="182">
        <f>C71+C68</f>
        <v>745507442.16688132</v>
      </c>
      <c r="D72" s="24"/>
      <c r="E72" s="24"/>
      <c r="F72" s="24"/>
      <c r="G72" s="24"/>
      <c r="H72" s="24"/>
    </row>
    <row r="73" spans="1:8" x14ac:dyDescent="0.25">
      <c r="B73" s="226" t="s">
        <v>262</v>
      </c>
      <c r="C73" s="227">
        <f>IRR(C68:H68)</f>
        <v>0.82046749097845684</v>
      </c>
    </row>
    <row r="74" spans="1:8" x14ac:dyDescent="0.25">
      <c r="B74" s="226" t="s">
        <v>264</v>
      </c>
      <c r="C74" s="15">
        <f>-NPV(30%,D68:H68)/C6</f>
        <v>3.1631217832135334</v>
      </c>
    </row>
  </sheetData>
  <mergeCells count="1">
    <mergeCell ref="D3:H3"/>
  </mergeCells>
  <pageMargins left="0.7" right="0.7" top="0.75" bottom="0.75" header="0.3" footer="0.3"/>
  <pageSetup paperSize="9" orientation="portrait" r:id="rId1"/>
  <ignoredErrors>
    <ignoredError sqref="D65 E65:H6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</sheetPr>
  <dimension ref="A1:E37"/>
  <sheetViews>
    <sheetView topLeftCell="A22" workbookViewId="0">
      <selection sqref="A1:B1"/>
    </sheetView>
  </sheetViews>
  <sheetFormatPr baseColWidth="10" defaultRowHeight="15" x14ac:dyDescent="0.25"/>
  <cols>
    <col min="1" max="1" width="19.28515625" bestFit="1" customWidth="1"/>
    <col min="2" max="2" width="35.7109375" bestFit="1" customWidth="1"/>
    <col min="3" max="3" width="36.5703125" customWidth="1"/>
    <col min="4" max="5" width="20.28515625" customWidth="1"/>
    <col min="6" max="6" width="15.5703125" bestFit="1" customWidth="1"/>
    <col min="7" max="11" width="16.7109375" bestFit="1" customWidth="1"/>
    <col min="12" max="13" width="15.5703125" bestFit="1" customWidth="1"/>
  </cols>
  <sheetData>
    <row r="1" spans="2:5" x14ac:dyDescent="0.25">
      <c r="B1" t="s">
        <v>296</v>
      </c>
      <c r="C1" s="11">
        <f>Recetas!G35</f>
        <v>43803.490801266933</v>
      </c>
    </row>
    <row r="2" spans="2:5" x14ac:dyDescent="0.25">
      <c r="B2" t="s">
        <v>297</v>
      </c>
      <c r="C2" s="111">
        <f>Recetas!E84</f>
        <v>36059.644801826726</v>
      </c>
    </row>
    <row r="3" spans="2:5" x14ac:dyDescent="0.25">
      <c r="B3" t="s">
        <v>298</v>
      </c>
      <c r="C3" s="21">
        <f>C1-C2</f>
        <v>7743.8459994402074</v>
      </c>
    </row>
    <row r="5" spans="2:5" x14ac:dyDescent="0.25">
      <c r="B5" t="s">
        <v>300</v>
      </c>
      <c r="C5" s="11">
        <f>'Gastos Administrativos'!N28</f>
        <v>658451022.85839987</v>
      </c>
    </row>
    <row r="7" spans="2:5" ht="21" x14ac:dyDescent="0.35">
      <c r="B7" t="s">
        <v>299</v>
      </c>
      <c r="C7" s="113">
        <f>C5/C3</f>
        <v>85028.940775165014</v>
      </c>
    </row>
    <row r="10" spans="2:5" ht="18.75" customHeight="1" x14ac:dyDescent="3.5">
      <c r="E10" s="112"/>
    </row>
    <row r="12" spans="2:5" x14ac:dyDescent="0.25">
      <c r="B12" t="s">
        <v>301</v>
      </c>
      <c r="C12" s="21">
        <f>C5</f>
        <v>658451022.85839987</v>
      </c>
    </row>
    <row r="13" spans="2:5" x14ac:dyDescent="0.25">
      <c r="B13" t="s">
        <v>302</v>
      </c>
      <c r="C13" s="111">
        <f>Recetas!E84*'Ventas Proyectadas'!N4</f>
        <v>986123525.12932765</v>
      </c>
    </row>
    <row r="14" spans="2:5" x14ac:dyDescent="0.25">
      <c r="B14" t="s">
        <v>303</v>
      </c>
      <c r="C14" s="22">
        <f>'Ventas Proyectadas'!N6</f>
        <v>1197894571.5995297</v>
      </c>
    </row>
    <row r="16" spans="2:5" ht="23.25" x14ac:dyDescent="0.35">
      <c r="B16" t="s">
        <v>304</v>
      </c>
      <c r="C16" s="114">
        <f>C12/(1-C13/C14)</f>
        <v>3724564425.0864072</v>
      </c>
    </row>
    <row r="18" spans="1:5" x14ac:dyDescent="0.25">
      <c r="B18" t="s">
        <v>305</v>
      </c>
      <c r="C18" s="11">
        <f>Recetas!G35</f>
        <v>43803.490801266933</v>
      </c>
    </row>
    <row r="19" spans="1:5" ht="21" x14ac:dyDescent="0.35">
      <c r="B19" t="s">
        <v>306</v>
      </c>
      <c r="C19" s="113">
        <f>C16/C18</f>
        <v>85028.940775164912</v>
      </c>
    </row>
    <row r="21" spans="1:5" x14ac:dyDescent="0.25">
      <c r="B21" s="116" t="s">
        <v>312</v>
      </c>
    </row>
    <row r="25" spans="1:5" x14ac:dyDescent="0.25">
      <c r="A25" s="115" t="s">
        <v>307</v>
      </c>
      <c r="B25" s="115" t="s">
        <v>308</v>
      </c>
      <c r="C25" s="115" t="s">
        <v>309</v>
      </c>
      <c r="D25" s="115" t="s">
        <v>311</v>
      </c>
      <c r="E25" s="115" t="s">
        <v>310</v>
      </c>
    </row>
    <row r="26" spans="1:5" x14ac:dyDescent="0.25">
      <c r="A26" s="228">
        <f>C5</f>
        <v>658451022.85839987</v>
      </c>
      <c r="B26" s="228">
        <v>20000</v>
      </c>
      <c r="C26" s="228">
        <f>Recetas!$G$35</f>
        <v>43803.490801266933</v>
      </c>
      <c r="D26" s="11">
        <f>B26*C26</f>
        <v>876069816.02533865</v>
      </c>
      <c r="E26" s="11">
        <f>A26+B26*Recetas!$E$84</f>
        <v>1379643918.8949344</v>
      </c>
    </row>
    <row r="27" spans="1:5" x14ac:dyDescent="0.25">
      <c r="A27" s="228">
        <f>$A$26</f>
        <v>658451022.85839987</v>
      </c>
      <c r="B27" s="228">
        <f>B26*2</f>
        <v>40000</v>
      </c>
      <c r="C27" s="228">
        <f>Recetas!$G$35</f>
        <v>43803.490801266933</v>
      </c>
      <c r="D27" s="11">
        <f t="shared" ref="D27:D37" si="0">B27*C27</f>
        <v>1752139632.0506773</v>
      </c>
      <c r="E27" s="11">
        <f>A27+B27*Recetas!$E$84</f>
        <v>2100836814.931469</v>
      </c>
    </row>
    <row r="28" spans="1:5" x14ac:dyDescent="0.25">
      <c r="A28" s="228">
        <f t="shared" ref="A28:A37" si="1">$A$26</f>
        <v>658451022.85839987</v>
      </c>
      <c r="B28" s="228">
        <f>B27+$B$26</f>
        <v>60000</v>
      </c>
      <c r="C28" s="228">
        <f>Recetas!$G$35</f>
        <v>43803.490801266933</v>
      </c>
      <c r="D28" s="11">
        <f t="shared" si="0"/>
        <v>2628209448.0760159</v>
      </c>
      <c r="E28" s="11">
        <f>A28+B28*Recetas!$E$84</f>
        <v>2822029710.9680033</v>
      </c>
    </row>
    <row r="29" spans="1:5" x14ac:dyDescent="0.25">
      <c r="A29" s="231">
        <f t="shared" si="1"/>
        <v>658451022.85839987</v>
      </c>
      <c r="B29" s="231">
        <f t="shared" ref="B29:B37" si="2">B28+$B$26</f>
        <v>80000</v>
      </c>
      <c r="C29" s="231">
        <f>Recetas!$G$35</f>
        <v>43803.490801266933</v>
      </c>
      <c r="D29" s="232">
        <f t="shared" si="0"/>
        <v>3504279264.1013546</v>
      </c>
      <c r="E29" s="232">
        <f>A29+B29*Recetas!$E$84</f>
        <v>3543222607.0045381</v>
      </c>
    </row>
    <row r="30" spans="1:5" x14ac:dyDescent="0.25">
      <c r="A30" s="231">
        <f t="shared" si="1"/>
        <v>658451022.85839987</v>
      </c>
      <c r="B30" s="231">
        <f t="shared" si="2"/>
        <v>100000</v>
      </c>
      <c r="C30" s="231">
        <f>Recetas!$G$35</f>
        <v>43803.490801266933</v>
      </c>
      <c r="D30" s="232">
        <f t="shared" si="0"/>
        <v>4380349080.1266937</v>
      </c>
      <c r="E30" s="232">
        <f>A30+B30*Recetas!$E$84</f>
        <v>4264415503.0410724</v>
      </c>
    </row>
    <row r="31" spans="1:5" x14ac:dyDescent="0.25">
      <c r="A31" s="228">
        <f t="shared" si="1"/>
        <v>658451022.85839987</v>
      </c>
      <c r="B31" s="228">
        <f t="shared" si="2"/>
        <v>120000</v>
      </c>
      <c r="C31" s="228">
        <f>Recetas!$G$35</f>
        <v>43803.490801266933</v>
      </c>
      <c r="D31" s="11">
        <f t="shared" si="0"/>
        <v>5256418896.1520319</v>
      </c>
      <c r="E31" s="11">
        <f>A31+B31*Recetas!$E$84</f>
        <v>4985608399.0776062</v>
      </c>
    </row>
    <row r="32" spans="1:5" x14ac:dyDescent="0.25">
      <c r="A32" s="228">
        <f t="shared" si="1"/>
        <v>658451022.85839987</v>
      </c>
      <c r="B32" s="228">
        <f t="shared" si="2"/>
        <v>140000</v>
      </c>
      <c r="C32" s="228">
        <f>Recetas!$G$35</f>
        <v>43803.490801266933</v>
      </c>
      <c r="D32" s="11">
        <f t="shared" si="0"/>
        <v>6132488712.177371</v>
      </c>
      <c r="E32" s="11">
        <f>A32+B32*Recetas!$E$84</f>
        <v>5706801295.1141415</v>
      </c>
    </row>
    <row r="33" spans="1:5" x14ac:dyDescent="0.25">
      <c r="A33" s="228">
        <f t="shared" si="1"/>
        <v>658451022.85839987</v>
      </c>
      <c r="B33" s="228">
        <f t="shared" si="2"/>
        <v>160000</v>
      </c>
      <c r="C33" s="228">
        <f>Recetas!$G$35</f>
        <v>43803.490801266933</v>
      </c>
      <c r="D33" s="11">
        <f t="shared" si="0"/>
        <v>7008558528.2027092</v>
      </c>
      <c r="E33" s="11">
        <f>A33+B33*Recetas!$E$84</f>
        <v>6427994191.1506767</v>
      </c>
    </row>
    <row r="34" spans="1:5" x14ac:dyDescent="0.25">
      <c r="A34" s="228">
        <f t="shared" si="1"/>
        <v>658451022.85839987</v>
      </c>
      <c r="B34" s="228">
        <f t="shared" si="2"/>
        <v>180000</v>
      </c>
      <c r="C34" s="228">
        <f>Recetas!$G$35</f>
        <v>43803.490801266933</v>
      </c>
      <c r="D34" s="11">
        <f t="shared" si="0"/>
        <v>7884628344.2280483</v>
      </c>
      <c r="E34" s="11">
        <f>A34+B34*Recetas!$E$84</f>
        <v>7149187087.1872101</v>
      </c>
    </row>
    <row r="35" spans="1:5" x14ac:dyDescent="0.25">
      <c r="A35" s="228">
        <f t="shared" si="1"/>
        <v>658451022.85839987</v>
      </c>
      <c r="B35" s="228">
        <f t="shared" si="2"/>
        <v>200000</v>
      </c>
      <c r="C35" s="228">
        <f>Recetas!$G$35</f>
        <v>43803.490801266933</v>
      </c>
      <c r="D35" s="11">
        <f t="shared" si="0"/>
        <v>8760698160.2533875</v>
      </c>
      <c r="E35" s="11">
        <f>A35+B35*Recetas!$E$84</f>
        <v>7870379983.2237453</v>
      </c>
    </row>
    <row r="36" spans="1:5" x14ac:dyDescent="0.25">
      <c r="A36" s="228">
        <f t="shared" si="1"/>
        <v>658451022.85839987</v>
      </c>
      <c r="B36" s="228">
        <f t="shared" si="2"/>
        <v>220000</v>
      </c>
      <c r="C36" s="228">
        <f>Recetas!$G$35</f>
        <v>43803.490801266933</v>
      </c>
      <c r="D36" s="11">
        <f t="shared" si="0"/>
        <v>9636767976.2787247</v>
      </c>
      <c r="E36" s="11">
        <f>A36+B36*Recetas!$E$84</f>
        <v>8591572879.2602787</v>
      </c>
    </row>
    <row r="37" spans="1:5" x14ac:dyDescent="0.25">
      <c r="A37" s="228">
        <f t="shared" si="1"/>
        <v>658451022.85839987</v>
      </c>
      <c r="B37" s="228">
        <f t="shared" si="2"/>
        <v>240000</v>
      </c>
      <c r="C37" s="228">
        <f>Recetas!$G$35</f>
        <v>43803.490801266933</v>
      </c>
      <c r="D37" s="11">
        <f t="shared" si="0"/>
        <v>10512837792.304064</v>
      </c>
      <c r="E37" s="11">
        <f>A37+B37*Recetas!$E$84</f>
        <v>9312765775.296814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9217" r:id="rId4">
          <objectPr defaultSize="0" autoPict="0" r:id="rId5">
            <anchor moveWithCells="1" sizeWithCells="1">
              <from>
                <xdr:col>3</xdr:col>
                <xdr:colOff>314325</xdr:colOff>
                <xdr:row>9</xdr:row>
                <xdr:rowOff>200025</xdr:rowOff>
              </from>
              <to>
                <xdr:col>6</xdr:col>
                <xdr:colOff>238125</xdr:colOff>
                <xdr:row>17</xdr:row>
                <xdr:rowOff>152400</xdr:rowOff>
              </to>
            </anchor>
          </objectPr>
        </oleObject>
      </mc:Choice>
      <mc:Fallback>
        <oleObject progId="Equation.3" shapeId="921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</sheetPr>
  <dimension ref="A1:AI88"/>
  <sheetViews>
    <sheetView showGridLines="0" workbookViewId="0">
      <selection sqref="A1:B1"/>
    </sheetView>
  </sheetViews>
  <sheetFormatPr baseColWidth="10" defaultRowHeight="15" zeroHeight="1" x14ac:dyDescent="0.25"/>
  <cols>
    <col min="1" max="1" width="2.28515625" customWidth="1"/>
    <col min="2" max="2" width="12.28515625" bestFit="1" customWidth="1"/>
    <col min="3" max="3" width="45" customWidth="1"/>
    <col min="4" max="4" width="16.7109375" customWidth="1"/>
    <col min="5" max="5" width="14.5703125" bestFit="1" customWidth="1"/>
    <col min="6" max="6" width="12" bestFit="1" customWidth="1"/>
    <col min="7" max="7" width="14.5703125" bestFit="1" customWidth="1"/>
    <col min="8" max="8" width="4.140625" customWidth="1"/>
    <col min="9" max="13" width="11.42578125" hidden="1" customWidth="1"/>
    <col min="14" max="14" width="11.5703125" hidden="1" customWidth="1"/>
    <col min="15" max="20" width="11.42578125" hidden="1" customWidth="1"/>
    <col min="21" max="21" width="11.5703125" hidden="1" customWidth="1"/>
    <col min="22" max="35" width="11.42578125" hidden="1" customWidth="1"/>
    <col min="36" max="49" width="0" hidden="1" customWidth="1"/>
  </cols>
  <sheetData>
    <row r="1" spans="2:35" x14ac:dyDescent="0.25"/>
    <row r="2" spans="2:35" x14ac:dyDescent="0.25">
      <c r="B2" s="73" t="s">
        <v>85</v>
      </c>
      <c r="C2" s="185" t="s">
        <v>318</v>
      </c>
      <c r="D2" s="185"/>
      <c r="E2" s="74" t="s">
        <v>164</v>
      </c>
      <c r="F2" s="185">
        <v>1</v>
      </c>
      <c r="G2" s="185"/>
      <c r="I2" s="73" t="s">
        <v>85</v>
      </c>
      <c r="J2" s="185" t="s">
        <v>17</v>
      </c>
      <c r="K2" s="185"/>
      <c r="L2" s="74" t="s">
        <v>164</v>
      </c>
      <c r="M2" s="185"/>
      <c r="N2" s="185"/>
      <c r="P2" s="73" t="s">
        <v>85</v>
      </c>
      <c r="Q2" s="185" t="s">
        <v>18</v>
      </c>
      <c r="R2" s="185"/>
      <c r="S2" s="74" t="s">
        <v>164</v>
      </c>
      <c r="T2" s="185"/>
      <c r="U2" s="185"/>
      <c r="W2" s="73" t="s">
        <v>85</v>
      </c>
      <c r="X2" s="185" t="s">
        <v>19</v>
      </c>
      <c r="Y2" s="185"/>
      <c r="Z2" s="74" t="s">
        <v>164</v>
      </c>
      <c r="AA2" s="185"/>
      <c r="AB2" s="185"/>
      <c r="AD2" s="73" t="s">
        <v>85</v>
      </c>
      <c r="AE2" s="185" t="s">
        <v>84</v>
      </c>
      <c r="AF2" s="185"/>
      <c r="AG2" s="74" t="s">
        <v>164</v>
      </c>
      <c r="AH2" s="185"/>
      <c r="AI2" s="185"/>
    </row>
    <row r="3" spans="2:35" x14ac:dyDescent="0.25">
      <c r="B3" s="186"/>
      <c r="C3" s="193" t="s">
        <v>319</v>
      </c>
      <c r="D3" s="194"/>
      <c r="E3" s="194"/>
      <c r="F3" s="194"/>
      <c r="G3" s="195"/>
      <c r="I3" s="186" t="s">
        <v>86</v>
      </c>
      <c r="J3" s="185"/>
      <c r="K3" s="185"/>
      <c r="L3" s="185"/>
      <c r="M3" s="185"/>
      <c r="N3" s="185"/>
      <c r="P3" s="186" t="s">
        <v>86</v>
      </c>
      <c r="Q3" s="185"/>
      <c r="R3" s="185"/>
      <c r="S3" s="185"/>
      <c r="T3" s="185"/>
      <c r="U3" s="185"/>
      <c r="W3" s="186" t="s">
        <v>86</v>
      </c>
      <c r="X3" s="185"/>
      <c r="Y3" s="185"/>
      <c r="Z3" s="185"/>
      <c r="AA3" s="185"/>
      <c r="AB3" s="185"/>
      <c r="AD3" s="186" t="s">
        <v>86</v>
      </c>
      <c r="AE3" s="185"/>
      <c r="AF3" s="185"/>
      <c r="AG3" s="185"/>
      <c r="AH3" s="185"/>
      <c r="AI3" s="185"/>
    </row>
    <row r="4" spans="2:35" x14ac:dyDescent="0.25">
      <c r="B4" s="186"/>
      <c r="C4" s="196"/>
      <c r="D4" s="197"/>
      <c r="E4" s="197"/>
      <c r="F4" s="197"/>
      <c r="G4" s="198"/>
      <c r="I4" s="186"/>
      <c r="J4" s="185"/>
      <c r="K4" s="185"/>
      <c r="L4" s="185"/>
      <c r="M4" s="185"/>
      <c r="N4" s="185"/>
      <c r="P4" s="186"/>
      <c r="Q4" s="185"/>
      <c r="R4" s="185"/>
      <c r="S4" s="185"/>
      <c r="T4" s="185"/>
      <c r="U4" s="185"/>
      <c r="W4" s="186"/>
      <c r="X4" s="185"/>
      <c r="Y4" s="185"/>
      <c r="Z4" s="185"/>
      <c r="AA4" s="185"/>
      <c r="AB4" s="185"/>
      <c r="AD4" s="186"/>
      <c r="AE4" s="185"/>
      <c r="AF4" s="185"/>
      <c r="AG4" s="185"/>
      <c r="AH4" s="185"/>
      <c r="AI4" s="185"/>
    </row>
    <row r="5" spans="2:35" x14ac:dyDescent="0.25">
      <c r="B5" s="73" t="s">
        <v>165</v>
      </c>
      <c r="C5" s="199" t="s">
        <v>320</v>
      </c>
      <c r="D5" s="185"/>
      <c r="E5" s="185"/>
      <c r="F5" s="185"/>
      <c r="G5" s="185"/>
      <c r="I5" s="73" t="s">
        <v>165</v>
      </c>
      <c r="J5" s="185"/>
      <c r="K5" s="185"/>
      <c r="L5" s="185"/>
      <c r="M5" s="185"/>
      <c r="N5" s="185"/>
      <c r="P5" s="73" t="s">
        <v>165</v>
      </c>
      <c r="Q5" s="185"/>
      <c r="R5" s="185"/>
      <c r="S5" s="185"/>
      <c r="T5" s="185"/>
      <c r="U5" s="185"/>
      <c r="W5" s="73" t="s">
        <v>165</v>
      </c>
      <c r="X5" s="185"/>
      <c r="Y5" s="185"/>
      <c r="Z5" s="185"/>
      <c r="AA5" s="185"/>
      <c r="AB5" s="185"/>
      <c r="AD5" s="73" t="s">
        <v>165</v>
      </c>
      <c r="AE5" s="185"/>
      <c r="AF5" s="185"/>
      <c r="AG5" s="185"/>
      <c r="AH5" s="185"/>
      <c r="AI5" s="185"/>
    </row>
    <row r="6" spans="2:35" x14ac:dyDescent="0.25"/>
    <row r="7" spans="2:35" x14ac:dyDescent="0.25"/>
    <row r="8" spans="2:35" x14ac:dyDescent="0.25"/>
    <row r="9" spans="2:35" x14ac:dyDescent="0.25">
      <c r="B9" s="77" t="s">
        <v>166</v>
      </c>
      <c r="C9" s="77" t="s">
        <v>159</v>
      </c>
      <c r="D9" s="77" t="s">
        <v>160</v>
      </c>
      <c r="E9" s="77" t="s">
        <v>161</v>
      </c>
      <c r="F9" s="77" t="s">
        <v>162</v>
      </c>
      <c r="G9" s="77" t="s">
        <v>163</v>
      </c>
      <c r="I9" s="77" t="s">
        <v>166</v>
      </c>
      <c r="J9" s="77" t="s">
        <v>159</v>
      </c>
      <c r="K9" s="77" t="s">
        <v>160</v>
      </c>
      <c r="L9" s="77" t="s">
        <v>161</v>
      </c>
      <c r="M9" s="77" t="s">
        <v>162</v>
      </c>
      <c r="N9" s="77" t="s">
        <v>163</v>
      </c>
      <c r="P9" s="77" t="s">
        <v>166</v>
      </c>
      <c r="Q9" s="77" t="s">
        <v>159</v>
      </c>
      <c r="R9" s="77" t="s">
        <v>160</v>
      </c>
      <c r="S9" s="77" t="s">
        <v>161</v>
      </c>
      <c r="T9" s="77" t="s">
        <v>162</v>
      </c>
      <c r="U9" s="77" t="s">
        <v>163</v>
      </c>
      <c r="W9" s="77" t="s">
        <v>166</v>
      </c>
      <c r="X9" s="77" t="s">
        <v>159</v>
      </c>
      <c r="Y9" s="77" t="s">
        <v>160</v>
      </c>
      <c r="Z9" s="77" t="s">
        <v>161</v>
      </c>
      <c r="AA9" s="77" t="s">
        <v>162</v>
      </c>
      <c r="AB9" s="77" t="s">
        <v>163</v>
      </c>
      <c r="AD9" s="77" t="s">
        <v>166</v>
      </c>
      <c r="AE9" s="77" t="s">
        <v>159</v>
      </c>
      <c r="AF9" s="77" t="s">
        <v>160</v>
      </c>
      <c r="AG9" s="77" t="s">
        <v>161</v>
      </c>
      <c r="AH9" s="77" t="s">
        <v>162</v>
      </c>
      <c r="AI9" s="77" t="s">
        <v>163</v>
      </c>
    </row>
    <row r="10" spans="2:35" x14ac:dyDescent="0.25">
      <c r="B10" s="75">
        <v>1</v>
      </c>
      <c r="C10" s="8"/>
      <c r="D10" s="8"/>
      <c r="E10" s="8"/>
      <c r="F10" s="72"/>
      <c r="G10" s="72">
        <v>30000</v>
      </c>
      <c r="I10" s="75">
        <v>1</v>
      </c>
      <c r="J10" s="8"/>
      <c r="K10" s="8"/>
      <c r="L10" s="8"/>
      <c r="M10" s="72"/>
      <c r="N10" s="72">
        <f>M10*L10</f>
        <v>0</v>
      </c>
      <c r="P10" s="75">
        <v>1</v>
      </c>
      <c r="Q10" s="8"/>
      <c r="R10" s="8"/>
      <c r="S10" s="8"/>
      <c r="T10" s="72"/>
      <c r="U10" s="72">
        <f>T10*S10</f>
        <v>0</v>
      </c>
      <c r="W10" s="75">
        <v>1</v>
      </c>
      <c r="X10" s="8"/>
      <c r="Y10" s="8"/>
      <c r="Z10" s="8"/>
      <c r="AA10" s="72"/>
      <c r="AB10" s="72">
        <f>AA10*Z10</f>
        <v>0</v>
      </c>
      <c r="AD10" s="75">
        <v>1</v>
      </c>
      <c r="AE10" s="8"/>
      <c r="AF10" s="8"/>
      <c r="AG10" s="8"/>
      <c r="AH10" s="72"/>
      <c r="AI10" s="72">
        <f>AH10*AG10</f>
        <v>0</v>
      </c>
    </row>
    <row r="11" spans="2:35" hidden="1" x14ac:dyDescent="0.25">
      <c r="B11" s="75">
        <v>2</v>
      </c>
      <c r="C11" s="8"/>
      <c r="D11" s="8"/>
      <c r="E11" s="8"/>
      <c r="F11" s="72"/>
      <c r="G11" s="72"/>
      <c r="I11" s="75">
        <v>2</v>
      </c>
      <c r="J11" s="8"/>
      <c r="K11" s="8"/>
      <c r="L11" s="8"/>
      <c r="M11" s="72"/>
      <c r="N11" s="72"/>
      <c r="P11" s="75">
        <v>2</v>
      </c>
      <c r="Q11" s="8"/>
      <c r="R11" s="8"/>
      <c r="S11" s="8"/>
      <c r="T11" s="72"/>
      <c r="U11" s="72"/>
      <c r="W11" s="75">
        <v>2</v>
      </c>
      <c r="X11" s="8"/>
      <c r="Y11" s="8"/>
      <c r="Z11" s="8"/>
      <c r="AA11" s="72"/>
      <c r="AB11" s="72"/>
      <c r="AD11" s="75">
        <v>2</v>
      </c>
      <c r="AE11" s="8"/>
      <c r="AF11" s="8"/>
      <c r="AG11" s="8"/>
      <c r="AH11" s="72"/>
      <c r="AI11" s="72"/>
    </row>
    <row r="12" spans="2:35" hidden="1" x14ac:dyDescent="0.25">
      <c r="B12" s="75">
        <v>3</v>
      </c>
      <c r="C12" s="8"/>
      <c r="D12" s="8"/>
      <c r="E12" s="8"/>
      <c r="F12" s="72"/>
      <c r="G12" s="72"/>
      <c r="I12" s="75">
        <v>3</v>
      </c>
      <c r="J12" s="8"/>
      <c r="K12" s="8"/>
      <c r="L12" s="8"/>
      <c r="M12" s="72"/>
      <c r="N12" s="72"/>
      <c r="P12" s="75">
        <v>3</v>
      </c>
      <c r="Q12" s="8"/>
      <c r="R12" s="8"/>
      <c r="S12" s="8"/>
      <c r="T12" s="72"/>
      <c r="U12" s="72"/>
      <c r="W12" s="75">
        <v>3</v>
      </c>
      <c r="X12" s="8"/>
      <c r="Y12" s="8"/>
      <c r="Z12" s="8"/>
      <c r="AA12" s="72"/>
      <c r="AB12" s="72"/>
      <c r="AD12" s="75">
        <v>3</v>
      </c>
      <c r="AE12" s="8"/>
      <c r="AF12" s="8"/>
      <c r="AG12" s="8"/>
      <c r="AH12" s="72"/>
      <c r="AI12" s="72"/>
    </row>
    <row r="13" spans="2:35" hidden="1" x14ac:dyDescent="0.25">
      <c r="B13" s="75">
        <v>4</v>
      </c>
      <c r="C13" s="8"/>
      <c r="D13" s="8"/>
      <c r="E13" s="8"/>
      <c r="F13" s="72"/>
      <c r="G13" s="72"/>
      <c r="I13" s="75">
        <v>4</v>
      </c>
      <c r="J13" s="8"/>
      <c r="K13" s="8"/>
      <c r="L13" s="8"/>
      <c r="M13" s="72"/>
      <c r="N13" s="72"/>
      <c r="P13" s="75">
        <v>4</v>
      </c>
      <c r="Q13" s="8"/>
      <c r="R13" s="8"/>
      <c r="S13" s="8"/>
      <c r="T13" s="72"/>
      <c r="U13" s="72"/>
      <c r="W13" s="75">
        <v>4</v>
      </c>
      <c r="X13" s="8"/>
      <c r="Y13" s="8"/>
      <c r="Z13" s="8"/>
      <c r="AA13" s="72"/>
      <c r="AB13" s="72"/>
      <c r="AD13" s="75">
        <v>4</v>
      </c>
      <c r="AE13" s="8"/>
      <c r="AF13" s="8"/>
      <c r="AG13" s="8"/>
      <c r="AH13" s="72"/>
      <c r="AI13" s="72"/>
    </row>
    <row r="14" spans="2:35" hidden="1" x14ac:dyDescent="0.25">
      <c r="B14" s="75">
        <v>5</v>
      </c>
      <c r="C14" s="8"/>
      <c r="D14" s="8"/>
      <c r="E14" s="8"/>
      <c r="F14" s="72"/>
      <c r="G14" s="72"/>
      <c r="I14" s="75">
        <v>5</v>
      </c>
      <c r="J14" s="8"/>
      <c r="K14" s="8"/>
      <c r="L14" s="8"/>
      <c r="M14" s="72"/>
      <c r="N14" s="72"/>
      <c r="P14" s="75">
        <v>5</v>
      </c>
      <c r="Q14" s="8"/>
      <c r="R14" s="8"/>
      <c r="S14" s="8"/>
      <c r="T14" s="72"/>
      <c r="U14" s="72"/>
      <c r="W14" s="75">
        <v>5</v>
      </c>
      <c r="X14" s="8"/>
      <c r="Y14" s="8"/>
      <c r="Z14" s="8"/>
      <c r="AA14" s="72"/>
      <c r="AB14" s="72"/>
      <c r="AD14" s="75">
        <v>5</v>
      </c>
      <c r="AE14" s="8"/>
      <c r="AF14" s="8"/>
      <c r="AG14" s="8"/>
      <c r="AH14" s="72"/>
      <c r="AI14" s="72"/>
    </row>
    <row r="15" spans="2:35" hidden="1" x14ac:dyDescent="0.25">
      <c r="B15" s="75">
        <v>6</v>
      </c>
      <c r="C15" s="8"/>
      <c r="D15" s="8"/>
      <c r="E15" s="8"/>
      <c r="F15" s="72"/>
      <c r="G15" s="72"/>
      <c r="I15" s="75">
        <v>6</v>
      </c>
      <c r="J15" s="8"/>
      <c r="K15" s="8"/>
      <c r="L15" s="8"/>
      <c r="M15" s="72"/>
      <c r="N15" s="72"/>
      <c r="P15" s="75">
        <v>6</v>
      </c>
      <c r="Q15" s="8"/>
      <c r="R15" s="8"/>
      <c r="S15" s="8"/>
      <c r="T15" s="72"/>
      <c r="U15" s="72"/>
      <c r="W15" s="75">
        <v>6</v>
      </c>
      <c r="X15" s="8"/>
      <c r="Y15" s="8"/>
      <c r="Z15" s="8"/>
      <c r="AA15" s="72"/>
      <c r="AB15" s="72"/>
      <c r="AD15" s="75">
        <v>6</v>
      </c>
      <c r="AE15" s="8"/>
      <c r="AF15" s="8"/>
      <c r="AG15" s="8"/>
      <c r="AH15" s="72"/>
      <c r="AI15" s="72"/>
    </row>
    <row r="16" spans="2:35" hidden="1" x14ac:dyDescent="0.25">
      <c r="B16" s="75">
        <v>7</v>
      </c>
      <c r="C16" s="8"/>
      <c r="D16" s="8"/>
      <c r="E16" s="8"/>
      <c r="F16" s="72"/>
      <c r="G16" s="72"/>
      <c r="I16" s="75">
        <v>7</v>
      </c>
      <c r="J16" s="8"/>
      <c r="K16" s="8"/>
      <c r="L16" s="8"/>
      <c r="M16" s="72"/>
      <c r="N16" s="72"/>
      <c r="P16" s="75">
        <v>7</v>
      </c>
      <c r="Q16" s="8"/>
      <c r="R16" s="8"/>
      <c r="S16" s="8"/>
      <c r="T16" s="72"/>
      <c r="U16" s="72"/>
      <c r="W16" s="75">
        <v>7</v>
      </c>
      <c r="X16" s="8"/>
      <c r="Y16" s="8"/>
      <c r="Z16" s="8"/>
      <c r="AA16" s="72"/>
      <c r="AB16" s="72"/>
      <c r="AD16" s="75">
        <v>7</v>
      </c>
      <c r="AE16" s="8"/>
      <c r="AF16" s="8"/>
      <c r="AG16" s="8"/>
      <c r="AH16" s="72"/>
      <c r="AI16" s="72"/>
    </row>
    <row r="17" spans="2:35" hidden="1" x14ac:dyDescent="0.25">
      <c r="B17" s="75">
        <v>8</v>
      </c>
      <c r="C17" s="8"/>
      <c r="D17" s="8"/>
      <c r="E17" s="8"/>
      <c r="F17" s="72"/>
      <c r="G17" s="72"/>
      <c r="I17" s="75">
        <v>8</v>
      </c>
      <c r="J17" s="8"/>
      <c r="K17" s="8"/>
      <c r="L17" s="8"/>
      <c r="M17" s="72"/>
      <c r="N17" s="72"/>
      <c r="P17" s="75">
        <v>8</v>
      </c>
      <c r="Q17" s="8"/>
      <c r="R17" s="8"/>
      <c r="S17" s="8"/>
      <c r="T17" s="72"/>
      <c r="U17" s="72"/>
      <c r="W17" s="75">
        <v>8</v>
      </c>
      <c r="X17" s="8"/>
      <c r="Y17" s="8"/>
      <c r="Z17" s="8"/>
      <c r="AA17" s="72"/>
      <c r="AB17" s="72"/>
      <c r="AD17" s="75">
        <v>8</v>
      </c>
      <c r="AE17" s="8"/>
      <c r="AF17" s="8"/>
      <c r="AG17" s="8"/>
      <c r="AH17" s="72"/>
      <c r="AI17" s="72"/>
    </row>
    <row r="18" spans="2:35" hidden="1" x14ac:dyDescent="0.25">
      <c r="B18" s="75">
        <v>9</v>
      </c>
      <c r="C18" s="8"/>
      <c r="D18" s="8"/>
      <c r="E18" s="8"/>
      <c r="F18" s="72"/>
      <c r="G18" s="72"/>
      <c r="I18" s="75">
        <v>9</v>
      </c>
      <c r="J18" s="8"/>
      <c r="K18" s="8"/>
      <c r="L18" s="8"/>
      <c r="M18" s="72"/>
      <c r="N18" s="72"/>
      <c r="P18" s="75">
        <v>9</v>
      </c>
      <c r="Q18" s="8"/>
      <c r="R18" s="8"/>
      <c r="S18" s="8"/>
      <c r="T18" s="72"/>
      <c r="U18" s="72"/>
      <c r="W18" s="75">
        <v>9</v>
      </c>
      <c r="X18" s="8"/>
      <c r="Y18" s="8"/>
      <c r="Z18" s="8"/>
      <c r="AA18" s="72"/>
      <c r="AB18" s="72"/>
      <c r="AD18" s="75">
        <v>9</v>
      </c>
      <c r="AE18" s="8"/>
      <c r="AF18" s="8"/>
      <c r="AG18" s="8"/>
      <c r="AH18" s="72"/>
      <c r="AI18" s="72"/>
    </row>
    <row r="19" spans="2:35" hidden="1" x14ac:dyDescent="0.25">
      <c r="B19" s="75">
        <v>10</v>
      </c>
      <c r="C19" s="8"/>
      <c r="D19" s="8"/>
      <c r="E19" s="8"/>
      <c r="F19" s="72"/>
      <c r="G19" s="72"/>
      <c r="I19" s="75">
        <v>10</v>
      </c>
      <c r="J19" s="8"/>
      <c r="K19" s="8"/>
      <c r="L19" s="8"/>
      <c r="M19" s="72"/>
      <c r="N19" s="72"/>
      <c r="P19" s="75">
        <v>10</v>
      </c>
      <c r="Q19" s="8"/>
      <c r="R19" s="8"/>
      <c r="S19" s="8"/>
      <c r="T19" s="72"/>
      <c r="U19" s="72"/>
      <c r="W19" s="75">
        <v>10</v>
      </c>
      <c r="X19" s="8"/>
      <c r="Y19" s="8"/>
      <c r="Z19" s="8"/>
      <c r="AA19" s="72"/>
      <c r="AB19" s="72"/>
      <c r="AD19" s="75">
        <v>10</v>
      </c>
      <c r="AE19" s="8"/>
      <c r="AF19" s="8"/>
      <c r="AG19" s="8"/>
      <c r="AH19" s="72"/>
      <c r="AI19" s="72"/>
    </row>
    <row r="20" spans="2:35" hidden="1" x14ac:dyDescent="0.25">
      <c r="B20" s="75">
        <v>11</v>
      </c>
      <c r="C20" s="8"/>
      <c r="D20" s="8"/>
      <c r="E20" s="8"/>
      <c r="F20" s="72"/>
      <c r="G20" s="72"/>
      <c r="I20" s="75">
        <v>11</v>
      </c>
      <c r="J20" s="8"/>
      <c r="K20" s="8"/>
      <c r="L20" s="8"/>
      <c r="M20" s="72"/>
      <c r="N20" s="72"/>
      <c r="P20" s="75">
        <v>11</v>
      </c>
      <c r="Q20" s="8"/>
      <c r="R20" s="8"/>
      <c r="S20" s="8"/>
      <c r="T20" s="72"/>
      <c r="U20" s="72"/>
      <c r="W20" s="75">
        <v>11</v>
      </c>
      <c r="X20" s="8"/>
      <c r="Y20" s="8"/>
      <c r="Z20" s="8"/>
      <c r="AA20" s="72"/>
      <c r="AB20" s="72"/>
      <c r="AD20" s="75">
        <v>11</v>
      </c>
      <c r="AE20" s="8"/>
      <c r="AF20" s="8"/>
      <c r="AG20" s="8"/>
      <c r="AH20" s="72"/>
      <c r="AI20" s="72"/>
    </row>
    <row r="21" spans="2:35" hidden="1" x14ac:dyDescent="0.25">
      <c r="B21" s="75">
        <v>12</v>
      </c>
      <c r="C21" s="8"/>
      <c r="D21" s="8"/>
      <c r="E21" s="8"/>
      <c r="F21" s="72"/>
      <c r="G21" s="72"/>
      <c r="I21" s="75">
        <v>12</v>
      </c>
      <c r="J21" s="8"/>
      <c r="K21" s="8"/>
      <c r="L21" s="8"/>
      <c r="M21" s="72"/>
      <c r="N21" s="72"/>
      <c r="P21" s="75">
        <v>12</v>
      </c>
      <c r="Q21" s="8"/>
      <c r="R21" s="8"/>
      <c r="S21" s="8"/>
      <c r="T21" s="72"/>
      <c r="U21" s="72"/>
      <c r="W21" s="75">
        <v>12</v>
      </c>
      <c r="X21" s="8"/>
      <c r="Y21" s="8"/>
      <c r="Z21" s="8"/>
      <c r="AA21" s="72"/>
      <c r="AB21" s="72"/>
      <c r="AD21" s="75">
        <v>12</v>
      </c>
      <c r="AE21" s="8"/>
      <c r="AF21" s="8"/>
      <c r="AG21" s="8"/>
      <c r="AH21" s="72"/>
      <c r="AI21" s="72"/>
    </row>
    <row r="22" spans="2:35" hidden="1" x14ac:dyDescent="0.25">
      <c r="B22" s="75">
        <v>13</v>
      </c>
      <c r="C22" s="8"/>
      <c r="D22" s="8"/>
      <c r="E22" s="8"/>
      <c r="F22" s="72"/>
      <c r="G22" s="72"/>
      <c r="I22" s="75">
        <v>13</v>
      </c>
      <c r="J22" s="8"/>
      <c r="K22" s="8"/>
      <c r="L22" s="8"/>
      <c r="M22" s="72"/>
      <c r="N22" s="72"/>
      <c r="P22" s="75">
        <v>13</v>
      </c>
      <c r="Q22" s="8"/>
      <c r="R22" s="8"/>
      <c r="S22" s="8"/>
      <c r="T22" s="72"/>
      <c r="U22" s="72"/>
      <c r="W22" s="75">
        <v>13</v>
      </c>
      <c r="X22" s="8"/>
      <c r="Y22" s="8"/>
      <c r="Z22" s="8"/>
      <c r="AA22" s="72"/>
      <c r="AB22" s="72"/>
      <c r="AD22" s="75">
        <v>13</v>
      </c>
      <c r="AE22" s="8"/>
      <c r="AF22" s="8"/>
      <c r="AG22" s="8"/>
      <c r="AH22" s="72"/>
      <c r="AI22" s="72"/>
    </row>
    <row r="23" spans="2:35" hidden="1" x14ac:dyDescent="0.25">
      <c r="B23" s="75">
        <v>14</v>
      </c>
      <c r="C23" s="8"/>
      <c r="D23" s="8"/>
      <c r="E23" s="8"/>
      <c r="F23" s="72"/>
      <c r="G23" s="72"/>
      <c r="I23" s="75">
        <v>14</v>
      </c>
      <c r="J23" s="8"/>
      <c r="K23" s="8"/>
      <c r="L23" s="8"/>
      <c r="M23" s="72"/>
      <c r="N23" s="72"/>
      <c r="P23" s="75">
        <v>14</v>
      </c>
      <c r="Q23" s="8"/>
      <c r="R23" s="8"/>
      <c r="S23" s="8"/>
      <c r="T23" s="72"/>
      <c r="U23" s="72"/>
      <c r="W23" s="75">
        <v>14</v>
      </c>
      <c r="X23" s="8"/>
      <c r="Y23" s="8"/>
      <c r="Z23" s="8"/>
      <c r="AA23" s="72"/>
      <c r="AB23" s="72"/>
      <c r="AD23" s="75">
        <v>14</v>
      </c>
      <c r="AE23" s="8"/>
      <c r="AF23" s="8"/>
      <c r="AG23" s="8"/>
      <c r="AH23" s="72"/>
      <c r="AI23" s="72"/>
    </row>
    <row r="24" spans="2:35" hidden="1" x14ac:dyDescent="0.25">
      <c r="B24" s="75">
        <v>15</v>
      </c>
      <c r="C24" s="8"/>
      <c r="D24" s="8"/>
      <c r="E24" s="8"/>
      <c r="F24" s="72"/>
      <c r="G24" s="72"/>
      <c r="I24" s="75">
        <v>15</v>
      </c>
      <c r="J24" s="8"/>
      <c r="K24" s="8"/>
      <c r="L24" s="8"/>
      <c r="M24" s="72"/>
      <c r="N24" s="72"/>
      <c r="P24" s="75">
        <v>15</v>
      </c>
      <c r="Q24" s="8"/>
      <c r="R24" s="8"/>
      <c r="S24" s="8"/>
      <c r="T24" s="72"/>
      <c r="U24" s="72"/>
      <c r="W24" s="75">
        <v>15</v>
      </c>
      <c r="X24" s="8"/>
      <c r="Y24" s="8"/>
      <c r="Z24" s="8"/>
      <c r="AA24" s="72"/>
      <c r="AB24" s="72"/>
      <c r="AD24" s="75">
        <v>15</v>
      </c>
      <c r="AE24" s="8"/>
      <c r="AF24" s="8"/>
      <c r="AG24" s="8"/>
      <c r="AH24" s="72"/>
      <c r="AI24" s="72"/>
    </row>
    <row r="25" spans="2:35" hidden="1" x14ac:dyDescent="0.25">
      <c r="B25" s="75">
        <v>16</v>
      </c>
      <c r="C25" s="8"/>
      <c r="D25" s="8"/>
      <c r="E25" s="8"/>
      <c r="F25" s="72"/>
      <c r="G25" s="72"/>
      <c r="I25" s="75">
        <v>16</v>
      </c>
      <c r="J25" s="8"/>
      <c r="K25" s="8"/>
      <c r="L25" s="8"/>
      <c r="M25" s="72"/>
      <c r="N25" s="72"/>
      <c r="P25" s="75">
        <v>16</v>
      </c>
      <c r="Q25" s="8"/>
      <c r="R25" s="8"/>
      <c r="S25" s="8"/>
      <c r="T25" s="72"/>
      <c r="U25" s="72"/>
      <c r="W25" s="75">
        <v>16</v>
      </c>
      <c r="X25" s="8"/>
      <c r="Y25" s="8"/>
      <c r="Z25" s="8"/>
      <c r="AA25" s="72"/>
      <c r="AB25" s="72"/>
      <c r="AD25" s="75">
        <v>16</v>
      </c>
      <c r="AE25" s="8"/>
      <c r="AF25" s="8"/>
      <c r="AG25" s="8"/>
      <c r="AH25" s="72"/>
      <c r="AI25" s="72"/>
    </row>
    <row r="26" spans="2:35" hidden="1" x14ac:dyDescent="0.25">
      <c r="B26" s="75">
        <v>17</v>
      </c>
      <c r="C26" s="8"/>
      <c r="D26" s="8"/>
      <c r="E26" s="8"/>
      <c r="F26" s="72"/>
      <c r="G26" s="72"/>
      <c r="I26" s="75">
        <v>17</v>
      </c>
      <c r="J26" s="8"/>
      <c r="K26" s="8"/>
      <c r="L26" s="8"/>
      <c r="M26" s="72"/>
      <c r="N26" s="72"/>
      <c r="P26" s="75">
        <v>17</v>
      </c>
      <c r="Q26" s="8"/>
      <c r="R26" s="8"/>
      <c r="S26" s="8"/>
      <c r="T26" s="72"/>
      <c r="U26" s="72"/>
      <c r="W26" s="75">
        <v>17</v>
      </c>
      <c r="X26" s="8"/>
      <c r="Y26" s="8"/>
      <c r="Z26" s="8"/>
      <c r="AA26" s="72"/>
      <c r="AB26" s="72"/>
      <c r="AD26" s="75">
        <v>17</v>
      </c>
      <c r="AE26" s="8"/>
      <c r="AF26" s="8"/>
      <c r="AG26" s="8"/>
      <c r="AH26" s="72"/>
      <c r="AI26" s="72"/>
    </row>
    <row r="27" spans="2:35" hidden="1" x14ac:dyDescent="0.25">
      <c r="B27" s="75">
        <v>18</v>
      </c>
      <c r="C27" s="8"/>
      <c r="D27" s="8"/>
      <c r="E27" s="8"/>
      <c r="F27" s="72"/>
      <c r="G27" s="72"/>
      <c r="I27" s="75">
        <v>18</v>
      </c>
      <c r="J27" s="8"/>
      <c r="K27" s="8"/>
      <c r="L27" s="8"/>
      <c r="M27" s="72"/>
      <c r="N27" s="72"/>
      <c r="P27" s="75">
        <v>18</v>
      </c>
      <c r="Q27" s="8"/>
      <c r="R27" s="8"/>
      <c r="S27" s="8"/>
      <c r="T27" s="72"/>
      <c r="U27" s="72"/>
      <c r="W27" s="75">
        <v>18</v>
      </c>
      <c r="X27" s="8"/>
      <c r="Y27" s="8"/>
      <c r="Z27" s="8"/>
      <c r="AA27" s="72"/>
      <c r="AB27" s="72"/>
      <c r="AD27" s="75">
        <v>18</v>
      </c>
      <c r="AE27" s="8"/>
      <c r="AF27" s="8"/>
      <c r="AG27" s="8"/>
      <c r="AH27" s="72"/>
      <c r="AI27" s="72"/>
    </row>
    <row r="28" spans="2:35" hidden="1" x14ac:dyDescent="0.25">
      <c r="B28" s="75">
        <v>19</v>
      </c>
      <c r="C28" s="8"/>
      <c r="D28" s="8"/>
      <c r="E28" s="8"/>
      <c r="F28" s="72"/>
      <c r="G28" s="72"/>
      <c r="I28" s="75">
        <v>19</v>
      </c>
      <c r="J28" s="8"/>
      <c r="K28" s="8"/>
      <c r="L28" s="8"/>
      <c r="M28" s="72"/>
      <c r="N28" s="72"/>
      <c r="P28" s="75">
        <v>19</v>
      </c>
      <c r="Q28" s="8"/>
      <c r="R28" s="8"/>
      <c r="S28" s="8"/>
      <c r="T28" s="72"/>
      <c r="U28" s="72"/>
      <c r="W28" s="75">
        <v>19</v>
      </c>
      <c r="X28" s="8"/>
      <c r="Y28" s="8"/>
      <c r="Z28" s="8"/>
      <c r="AA28" s="72"/>
      <c r="AB28" s="72"/>
      <c r="AD28" s="75">
        <v>19</v>
      </c>
      <c r="AE28" s="8"/>
      <c r="AF28" s="8"/>
      <c r="AG28" s="8"/>
      <c r="AH28" s="72"/>
      <c r="AI28" s="72"/>
    </row>
    <row r="29" spans="2:35" hidden="1" x14ac:dyDescent="0.25">
      <c r="B29" s="75">
        <v>20</v>
      </c>
      <c r="C29" s="8"/>
      <c r="D29" s="8"/>
      <c r="E29" s="8"/>
      <c r="F29" s="72"/>
      <c r="G29" s="72"/>
      <c r="I29" s="75">
        <v>20</v>
      </c>
      <c r="J29" s="8"/>
      <c r="K29" s="8"/>
      <c r="L29" s="8"/>
      <c r="M29" s="72"/>
      <c r="N29" s="72"/>
      <c r="P29" s="75">
        <v>20</v>
      </c>
      <c r="Q29" s="8"/>
      <c r="R29" s="8"/>
      <c r="S29" s="8"/>
      <c r="T29" s="72"/>
      <c r="U29" s="72"/>
      <c r="W29" s="75">
        <v>20</v>
      </c>
      <c r="X29" s="8"/>
      <c r="Y29" s="8"/>
      <c r="Z29" s="8"/>
      <c r="AA29" s="72"/>
      <c r="AB29" s="72"/>
      <c r="AD29" s="75">
        <v>20</v>
      </c>
      <c r="AE29" s="8"/>
      <c r="AF29" s="8"/>
      <c r="AG29" s="8"/>
      <c r="AH29" s="72"/>
      <c r="AI29" s="72"/>
    </row>
    <row r="30" spans="2:35" x14ac:dyDescent="0.25">
      <c r="B30" s="187" t="s">
        <v>271</v>
      </c>
      <c r="C30" s="187"/>
      <c r="D30" s="187"/>
      <c r="E30" s="187"/>
      <c r="F30" s="187"/>
      <c r="G30" s="76">
        <f>SUM(G10:G29)</f>
        <v>30000</v>
      </c>
      <c r="I30" s="187" t="s">
        <v>271</v>
      </c>
      <c r="J30" s="187"/>
      <c r="K30" s="187"/>
      <c r="L30" s="187"/>
      <c r="M30" s="187"/>
      <c r="N30" s="76">
        <f>SUM(N10:N29)</f>
        <v>0</v>
      </c>
      <c r="P30" s="187" t="s">
        <v>271</v>
      </c>
      <c r="Q30" s="187"/>
      <c r="R30" s="187"/>
      <c r="S30" s="187"/>
      <c r="T30" s="187"/>
      <c r="U30" s="76">
        <f>SUM(U10:U29)</f>
        <v>0</v>
      </c>
      <c r="W30" s="187" t="s">
        <v>271</v>
      </c>
      <c r="X30" s="187"/>
      <c r="Y30" s="187"/>
      <c r="Z30" s="187"/>
      <c r="AA30" s="187"/>
      <c r="AB30" s="76">
        <f>SUM(AB10:AB29)</f>
        <v>0</v>
      </c>
      <c r="AD30" s="187" t="s">
        <v>271</v>
      </c>
      <c r="AE30" s="187"/>
      <c r="AF30" s="187"/>
      <c r="AG30" s="187"/>
      <c r="AH30" s="187"/>
      <c r="AI30" s="76">
        <f>SUM(AI10:AI29)</f>
        <v>0</v>
      </c>
    </row>
    <row r="31" spans="2:35" x14ac:dyDescent="0.25">
      <c r="B31" s="100" t="s">
        <v>272</v>
      </c>
      <c r="C31" s="102">
        <v>0.3</v>
      </c>
      <c r="D31" s="100" t="s">
        <v>277</v>
      </c>
      <c r="E31" s="100"/>
      <c r="F31" s="100"/>
      <c r="G31" s="101">
        <f>G30*C31</f>
        <v>9000</v>
      </c>
      <c r="I31" s="100" t="s">
        <v>272</v>
      </c>
      <c r="J31" s="102">
        <v>0.3</v>
      </c>
      <c r="K31" s="100" t="s">
        <v>277</v>
      </c>
      <c r="L31" s="100"/>
      <c r="M31" s="100"/>
      <c r="N31" s="101">
        <f>N30*J31</f>
        <v>0</v>
      </c>
      <c r="P31" s="100" t="s">
        <v>272</v>
      </c>
      <c r="Q31" s="102">
        <v>0.3</v>
      </c>
      <c r="R31" s="100" t="s">
        <v>277</v>
      </c>
      <c r="S31" s="100"/>
      <c r="T31" s="100"/>
      <c r="U31" s="101">
        <f>U30*Q31</f>
        <v>0</v>
      </c>
      <c r="W31" s="100" t="s">
        <v>272</v>
      </c>
      <c r="X31" s="102">
        <v>0.3</v>
      </c>
      <c r="Y31" s="100" t="s">
        <v>277</v>
      </c>
      <c r="Z31" s="100"/>
      <c r="AA31" s="100"/>
      <c r="AB31" s="101">
        <f>AB30*X31</f>
        <v>0</v>
      </c>
      <c r="AD31" s="100" t="s">
        <v>272</v>
      </c>
      <c r="AE31" s="102">
        <v>0.3</v>
      </c>
      <c r="AF31" s="100" t="s">
        <v>277</v>
      </c>
      <c r="AG31" s="100"/>
      <c r="AH31" s="100"/>
      <c r="AI31" s="101">
        <f>AI30*AE31</f>
        <v>0</v>
      </c>
    </row>
    <row r="32" spans="2:35" x14ac:dyDescent="0.25">
      <c r="B32" s="100" t="s">
        <v>270</v>
      </c>
      <c r="C32" s="100">
        <f>9.66/1000</f>
        <v>9.6600000000000002E-3</v>
      </c>
      <c r="D32" s="188" t="s">
        <v>276</v>
      </c>
      <c r="E32" s="189"/>
      <c r="F32" s="190"/>
      <c r="G32" s="101">
        <f>G35*C32</f>
        <v>423.14172114023859</v>
      </c>
      <c r="I32" s="100" t="s">
        <v>270</v>
      </c>
      <c r="J32" s="100">
        <f>9.66/1000</f>
        <v>9.6600000000000002E-3</v>
      </c>
      <c r="K32" s="188" t="s">
        <v>276</v>
      </c>
      <c r="L32" s="189"/>
      <c r="M32" s="190"/>
      <c r="N32" s="101">
        <f>N35*J32</f>
        <v>0</v>
      </c>
      <c r="P32" s="100" t="s">
        <v>270</v>
      </c>
      <c r="Q32" s="100">
        <f>9.66/1000</f>
        <v>9.6600000000000002E-3</v>
      </c>
      <c r="R32" s="188" t="s">
        <v>276</v>
      </c>
      <c r="S32" s="189"/>
      <c r="T32" s="190"/>
      <c r="U32" s="101">
        <f>U35*Q32</f>
        <v>0</v>
      </c>
      <c r="W32" s="100" t="s">
        <v>270</v>
      </c>
      <c r="X32" s="100">
        <f>9.66/1000</f>
        <v>9.6600000000000002E-3</v>
      </c>
      <c r="Y32" s="188" t="s">
        <v>276</v>
      </c>
      <c r="Z32" s="189"/>
      <c r="AA32" s="190"/>
      <c r="AB32" s="101">
        <f>AB35*X32</f>
        <v>0</v>
      </c>
      <c r="AD32" s="100" t="s">
        <v>270</v>
      </c>
      <c r="AE32" s="100">
        <f>9.66/1000</f>
        <v>9.6600000000000002E-3</v>
      </c>
      <c r="AF32" s="188" t="s">
        <v>276</v>
      </c>
      <c r="AG32" s="189"/>
      <c r="AH32" s="190"/>
      <c r="AI32" s="101">
        <f>AI35*AE32</f>
        <v>0</v>
      </c>
    </row>
    <row r="33" spans="2:35" x14ac:dyDescent="0.25">
      <c r="B33" s="100" t="s">
        <v>274</v>
      </c>
      <c r="C33" s="102">
        <v>0.1</v>
      </c>
      <c r="D33" s="188" t="s">
        <v>276</v>
      </c>
      <c r="E33" s="189"/>
      <c r="F33" s="190"/>
      <c r="G33" s="101">
        <f>G35*C33</f>
        <v>4380.3490801266935</v>
      </c>
      <c r="I33" s="100" t="s">
        <v>274</v>
      </c>
      <c r="J33" s="102">
        <v>0.1</v>
      </c>
      <c r="K33" s="188" t="s">
        <v>276</v>
      </c>
      <c r="L33" s="189"/>
      <c r="M33" s="190"/>
      <c r="N33" s="101">
        <f>N35*J33</f>
        <v>0</v>
      </c>
      <c r="P33" s="100" t="s">
        <v>274</v>
      </c>
      <c r="Q33" s="102">
        <v>0.1</v>
      </c>
      <c r="R33" s="188" t="s">
        <v>276</v>
      </c>
      <c r="S33" s="189"/>
      <c r="T33" s="190"/>
      <c r="U33" s="101">
        <f>U35*Q33</f>
        <v>0</v>
      </c>
      <c r="W33" s="100" t="s">
        <v>274</v>
      </c>
      <c r="X33" s="102">
        <v>0.1</v>
      </c>
      <c r="Y33" s="188" t="s">
        <v>276</v>
      </c>
      <c r="Z33" s="189"/>
      <c r="AA33" s="190"/>
      <c r="AB33" s="101">
        <f>AB35*X33</f>
        <v>0</v>
      </c>
      <c r="AD33" s="100" t="s">
        <v>274</v>
      </c>
      <c r="AE33" s="102">
        <v>0.1</v>
      </c>
      <c r="AF33" s="188" t="s">
        <v>276</v>
      </c>
      <c r="AG33" s="189"/>
      <c r="AH33" s="190"/>
      <c r="AI33" s="101">
        <f>AI35*AE33</f>
        <v>0</v>
      </c>
    </row>
    <row r="34" spans="2:35" x14ac:dyDescent="0.25">
      <c r="B34" s="100" t="s">
        <v>275</v>
      </c>
      <c r="C34" s="102">
        <v>0</v>
      </c>
      <c r="D34" s="100" t="s">
        <v>278</v>
      </c>
      <c r="E34" s="100"/>
      <c r="F34" s="100"/>
      <c r="G34" s="101">
        <f>G36*C34</f>
        <v>0</v>
      </c>
      <c r="I34" s="100" t="s">
        <v>275</v>
      </c>
      <c r="J34" s="102">
        <v>0.5</v>
      </c>
      <c r="K34" s="100" t="s">
        <v>278</v>
      </c>
      <c r="L34" s="100"/>
      <c r="M34" s="100"/>
      <c r="N34" s="101">
        <f>N36*J34</f>
        <v>0</v>
      </c>
      <c r="P34" s="100" t="s">
        <v>275</v>
      </c>
      <c r="Q34" s="102">
        <v>0.5</v>
      </c>
      <c r="R34" s="100" t="s">
        <v>278</v>
      </c>
      <c r="S34" s="100"/>
      <c r="T34" s="100"/>
      <c r="U34" s="101">
        <f>U36*Q34</f>
        <v>0</v>
      </c>
      <c r="W34" s="100" t="s">
        <v>275</v>
      </c>
      <c r="X34" s="102">
        <v>0.5</v>
      </c>
      <c r="Y34" s="100" t="s">
        <v>278</v>
      </c>
      <c r="Z34" s="100"/>
      <c r="AA34" s="100"/>
      <c r="AB34" s="101">
        <f>AB36*X34</f>
        <v>0</v>
      </c>
      <c r="AD34" s="100" t="s">
        <v>275</v>
      </c>
      <c r="AE34" s="102">
        <v>0.5</v>
      </c>
      <c r="AF34" s="100" t="s">
        <v>278</v>
      </c>
      <c r="AG34" s="100"/>
      <c r="AH34" s="100"/>
      <c r="AI34" s="101">
        <f>AI36*AE34</f>
        <v>0</v>
      </c>
    </row>
    <row r="35" spans="2:35" x14ac:dyDescent="0.25">
      <c r="B35" s="187" t="s">
        <v>279</v>
      </c>
      <c r="C35" s="187"/>
      <c r="D35" s="187"/>
      <c r="E35" s="187"/>
      <c r="F35" s="187"/>
      <c r="G35" s="76">
        <f>(G30+G31)/(1-C32-C33-0.16*C34)</f>
        <v>43803.490801266933</v>
      </c>
      <c r="I35" s="187" t="s">
        <v>279</v>
      </c>
      <c r="J35" s="187"/>
      <c r="K35" s="187"/>
      <c r="L35" s="187"/>
      <c r="M35" s="187"/>
      <c r="N35" s="76">
        <f>(N30+N31)/(1-J32-J33-0.16*J34)</f>
        <v>0</v>
      </c>
      <c r="P35" s="187" t="s">
        <v>279</v>
      </c>
      <c r="Q35" s="187"/>
      <c r="R35" s="187"/>
      <c r="S35" s="187"/>
      <c r="T35" s="187"/>
      <c r="U35" s="76">
        <f>(U30+U31)/(1-Q32-Q33-0.16*Q34)</f>
        <v>0</v>
      </c>
      <c r="W35" s="187" t="s">
        <v>279</v>
      </c>
      <c r="X35" s="187"/>
      <c r="Y35" s="187"/>
      <c r="Z35" s="187"/>
      <c r="AA35" s="187"/>
      <c r="AB35" s="76">
        <f>(AB30+AB31)/(1-X32-X33-0.16*X34)</f>
        <v>0</v>
      </c>
      <c r="AD35" s="187" t="s">
        <v>279</v>
      </c>
      <c r="AE35" s="187"/>
      <c r="AF35" s="187"/>
      <c r="AG35" s="187"/>
      <c r="AH35" s="187"/>
      <c r="AI35" s="76">
        <f>(AI30+AI31)/(1-AE32-AE33-0.16*AE34)</f>
        <v>0</v>
      </c>
    </row>
    <row r="36" spans="2:35" x14ac:dyDescent="0.25">
      <c r="B36" s="100" t="s">
        <v>273</v>
      </c>
      <c r="C36" s="102">
        <v>0.16</v>
      </c>
      <c r="D36" s="188" t="s">
        <v>276</v>
      </c>
      <c r="E36" s="191"/>
      <c r="F36" s="192"/>
      <c r="G36" s="101">
        <f>G35*0.16</f>
        <v>7008.5585282027096</v>
      </c>
      <c r="I36" s="100" t="s">
        <v>273</v>
      </c>
      <c r="J36" s="102">
        <v>0.16</v>
      </c>
      <c r="K36" s="188" t="s">
        <v>276</v>
      </c>
      <c r="L36" s="191"/>
      <c r="M36" s="192"/>
      <c r="N36" s="101">
        <f>N35*0.16</f>
        <v>0</v>
      </c>
      <c r="P36" s="100" t="s">
        <v>273</v>
      </c>
      <c r="Q36" s="102">
        <v>0.16</v>
      </c>
      <c r="R36" s="188" t="s">
        <v>276</v>
      </c>
      <c r="S36" s="191"/>
      <c r="T36" s="192"/>
      <c r="U36" s="101">
        <f>U35*0.16</f>
        <v>0</v>
      </c>
      <c r="W36" s="100" t="s">
        <v>273</v>
      </c>
      <c r="X36" s="102">
        <v>0.16</v>
      </c>
      <c r="Y36" s="188" t="s">
        <v>276</v>
      </c>
      <c r="Z36" s="191"/>
      <c r="AA36" s="192"/>
      <c r="AB36" s="101">
        <f>AB35*0.16</f>
        <v>0</v>
      </c>
      <c r="AD36" s="100" t="s">
        <v>273</v>
      </c>
      <c r="AE36" s="102">
        <v>0.16</v>
      </c>
      <c r="AF36" s="188" t="s">
        <v>276</v>
      </c>
      <c r="AG36" s="191"/>
      <c r="AH36" s="192"/>
      <c r="AI36" s="101">
        <f>AI35*0.16</f>
        <v>0</v>
      </c>
    </row>
    <row r="37" spans="2:35" x14ac:dyDescent="0.25"/>
    <row r="38" spans="2:35" x14ac:dyDescent="0.25"/>
    <row r="39" spans="2:35" x14ac:dyDescent="0.25">
      <c r="B39" s="77" t="s">
        <v>167</v>
      </c>
      <c r="C39" s="185"/>
      <c r="D39" s="185"/>
      <c r="E39" s="185"/>
      <c r="F39" s="185"/>
      <c r="G39" s="185"/>
      <c r="I39" s="77" t="s">
        <v>167</v>
      </c>
      <c r="J39" s="185"/>
      <c r="K39" s="185"/>
      <c r="L39" s="185"/>
      <c r="M39" s="185"/>
      <c r="N39" s="185"/>
      <c r="P39" s="77" t="s">
        <v>167</v>
      </c>
      <c r="Q39" s="185"/>
      <c r="R39" s="185"/>
      <c r="S39" s="185"/>
      <c r="T39" s="185"/>
      <c r="U39" s="185"/>
      <c r="W39" s="77" t="s">
        <v>167</v>
      </c>
      <c r="X39" s="185"/>
      <c r="Y39" s="185"/>
      <c r="Z39" s="185"/>
      <c r="AA39" s="185"/>
      <c r="AB39" s="185"/>
      <c r="AD39" s="77" t="s">
        <v>167</v>
      </c>
      <c r="AE39" s="185"/>
      <c r="AF39" s="185"/>
      <c r="AG39" s="185"/>
      <c r="AH39" s="185"/>
      <c r="AI39" s="185"/>
    </row>
    <row r="40" spans="2:35" x14ac:dyDescent="0.25"/>
    <row r="41" spans="2:35" x14ac:dyDescent="0.25">
      <c r="C41" t="s">
        <v>294</v>
      </c>
      <c r="E41">
        <f>'Ventas Proyectadas'!D53+'Ventas Proyectadas'!E53+'Ventas Proyectadas'!F53</f>
        <v>191289.60000000001</v>
      </c>
      <c r="G41" s="24"/>
      <c r="H41" t="s">
        <v>332</v>
      </c>
      <c r="I41" t="s">
        <v>333</v>
      </c>
      <c r="J41" t="s">
        <v>334</v>
      </c>
    </row>
    <row r="42" spans="2:35" x14ac:dyDescent="0.25">
      <c r="C42" t="s">
        <v>340</v>
      </c>
      <c r="E42" s="147">
        <f>'Ventas Proyectadas'!O76</f>
        <v>3928.2050860918148</v>
      </c>
      <c r="H42">
        <v>100</v>
      </c>
      <c r="I42">
        <v>5</v>
      </c>
      <c r="J42">
        <v>70</v>
      </c>
    </row>
    <row r="43" spans="2:35" x14ac:dyDescent="0.25">
      <c r="H43">
        <f>H42/SUM($H$42:$J$42)</f>
        <v>0.5714285714285714</v>
      </c>
      <c r="I43">
        <f>I42/SUM($H$42:$J$42)</f>
        <v>2.8571428571428571E-2</v>
      </c>
      <c r="J43">
        <f>J42/SUM($H$42:$J$42)</f>
        <v>0.4</v>
      </c>
    </row>
    <row r="44" spans="2:35" x14ac:dyDescent="0.25">
      <c r="C44" t="s">
        <v>0</v>
      </c>
      <c r="D44" t="s">
        <v>40</v>
      </c>
      <c r="E44" t="s">
        <v>293</v>
      </c>
      <c r="H44" t="s">
        <v>335</v>
      </c>
    </row>
    <row r="45" spans="2:35" x14ac:dyDescent="0.25">
      <c r="C45" s="136" t="str">
        <f>'Gastos Administrativos'!A4</f>
        <v>Arrendamiento oficina</v>
      </c>
      <c r="D45" s="148">
        <f>'Gastos Administrativos'!E4</f>
        <v>1500000</v>
      </c>
      <c r="E45" s="149">
        <f>D45/$E$42</f>
        <v>381.85378999454309</v>
      </c>
      <c r="F45">
        <v>1500000</v>
      </c>
      <c r="H45" t="s">
        <v>336</v>
      </c>
    </row>
    <row r="46" spans="2:35" x14ac:dyDescent="0.25">
      <c r="C46" s="136" t="str">
        <f>'Gastos Administrativos'!A5</f>
        <v>Agua oficina</v>
      </c>
      <c r="D46" s="148">
        <f>'Gastos Administrativos'!E5</f>
        <v>70000</v>
      </c>
      <c r="E46" s="149">
        <f t="shared" ref="E46:E81" si="0">D46/$E$42</f>
        <v>17.819843533078679</v>
      </c>
      <c r="F46">
        <v>120000</v>
      </c>
      <c r="H46" t="s">
        <v>337</v>
      </c>
      <c r="I46" t="s">
        <v>338</v>
      </c>
      <c r="J46" t="s">
        <v>339</v>
      </c>
    </row>
    <row r="47" spans="2:35" x14ac:dyDescent="0.25">
      <c r="C47" s="136" t="str">
        <f>'Gastos Administrativos'!A6</f>
        <v>Energía oficina</v>
      </c>
      <c r="D47" s="148">
        <f>'Gastos Administrativos'!E6</f>
        <v>30000</v>
      </c>
      <c r="E47" s="149">
        <f t="shared" si="0"/>
        <v>7.6370757998908623</v>
      </c>
      <c r="F47">
        <v>75000</v>
      </c>
      <c r="H47">
        <v>70</v>
      </c>
      <c r="I47">
        <v>20</v>
      </c>
      <c r="J47">
        <v>10</v>
      </c>
    </row>
    <row r="48" spans="2:35" x14ac:dyDescent="0.25">
      <c r="C48" s="136" t="str">
        <f>'Gastos Administrativos'!A7</f>
        <v>Teléfono oficina</v>
      </c>
      <c r="D48" s="148">
        <f>'Gastos Administrativos'!E7</f>
        <v>0</v>
      </c>
      <c r="E48" s="149">
        <f t="shared" si="0"/>
        <v>0</v>
      </c>
      <c r="F48">
        <v>0</v>
      </c>
    </row>
    <row r="49" spans="1:6" x14ac:dyDescent="0.25">
      <c r="C49" s="136" t="str">
        <f>'Gastos Administrativos'!A8</f>
        <v>Internet oficina</v>
      </c>
      <c r="D49" s="148">
        <f>'Gastos Administrativos'!E8</f>
        <v>0</v>
      </c>
      <c r="E49" s="149"/>
    </row>
    <row r="50" spans="1:6" x14ac:dyDescent="0.25">
      <c r="C50" s="136" t="str">
        <f>'Gastos Administrativos'!A9</f>
        <v>Administración oficina</v>
      </c>
      <c r="D50" s="148">
        <f>'Gastos Administrativos'!E9</f>
        <v>200000</v>
      </c>
      <c r="E50" s="149">
        <f t="shared" si="0"/>
        <v>50.913838665939082</v>
      </c>
      <c r="F50">
        <v>0</v>
      </c>
    </row>
    <row r="51" spans="1:6" x14ac:dyDescent="0.25">
      <c r="C51" s="152" t="str">
        <f>'Gastos Administrativos'!A10</f>
        <v>Aseo oficina</v>
      </c>
      <c r="D51" s="153">
        <f>'Gastos Administrativos'!E10</f>
        <v>0</v>
      </c>
      <c r="E51" s="154">
        <f t="shared" si="0"/>
        <v>0</v>
      </c>
      <c r="F51">
        <v>150000</v>
      </c>
    </row>
    <row r="52" spans="1:6" x14ac:dyDescent="0.25">
      <c r="C52" s="136" t="str">
        <f>'Gastos Administrativos'!A11</f>
        <v>Papelería oficina</v>
      </c>
      <c r="D52" s="148">
        <f>'Gastos Administrativos'!E11</f>
        <v>150000</v>
      </c>
      <c r="E52" s="149">
        <f t="shared" si="0"/>
        <v>38.185378999454315</v>
      </c>
      <c r="F52">
        <v>750000</v>
      </c>
    </row>
    <row r="53" spans="1:6" x14ac:dyDescent="0.25">
      <c r="C53" s="169" t="str">
        <f>'Gastos Administrativos'!A12</f>
        <v>Mantenimiento equipo de oficina</v>
      </c>
      <c r="D53" s="168">
        <f>'Gastos Administrativos'!E12</f>
        <v>0</v>
      </c>
      <c r="E53" s="172">
        <f t="shared" si="0"/>
        <v>0</v>
      </c>
    </row>
    <row r="54" spans="1:6" x14ac:dyDescent="0.25">
      <c r="C54" s="169" t="str">
        <f>'Gastos Administrativos'!A13</f>
        <v>Reparaciones locativas</v>
      </c>
      <c r="D54" s="168">
        <f>'Gastos Administrativos'!E13</f>
        <v>0</v>
      </c>
      <c r="E54" s="172">
        <f t="shared" si="0"/>
        <v>0</v>
      </c>
      <c r="F54">
        <v>150000</v>
      </c>
    </row>
    <row r="55" spans="1:6" x14ac:dyDescent="0.25">
      <c r="C55" s="136" t="str">
        <f>'Gastos Administrativos'!A14</f>
        <v>Transportes y pasajes locales</v>
      </c>
      <c r="D55" s="148">
        <f>'Gastos Administrativos'!E14</f>
        <v>100000</v>
      </c>
      <c r="E55" s="149">
        <f t="shared" si="0"/>
        <v>25.456919332969541</v>
      </c>
      <c r="F55">
        <v>0</v>
      </c>
    </row>
    <row r="56" spans="1:6" x14ac:dyDescent="0.25">
      <c r="C56" s="136" t="str">
        <f>'Gastos Administrativos'!A15</f>
        <v>Amortización</v>
      </c>
      <c r="D56" s="148">
        <f>'Gastos Administrativos'!E15</f>
        <v>11193248.191399999</v>
      </c>
      <c r="E56" s="149">
        <f t="shared" si="0"/>
        <v>2849.4561628237698</v>
      </c>
      <c r="F56">
        <v>1500000</v>
      </c>
    </row>
    <row r="57" spans="1:6" x14ac:dyDescent="0.25">
      <c r="C57" s="99" t="str">
        <f>'Gastos Administrativos'!A16</f>
        <v>Gastos de viajes y viáticos</v>
      </c>
      <c r="D57" s="150">
        <f>'Gastos Administrativos'!E16</f>
        <v>0</v>
      </c>
      <c r="E57" s="107">
        <f t="shared" si="0"/>
        <v>0</v>
      </c>
      <c r="F57">
        <v>100000</v>
      </c>
    </row>
    <row r="58" spans="1:6" x14ac:dyDescent="0.25">
      <c r="C58" s="99" t="str">
        <f>'Gastos Administrativos'!A17</f>
        <v>Impuesto Industria y Comercio</v>
      </c>
      <c r="D58" s="150">
        <f>'Gastos Administrativos'!E17</f>
        <v>0</v>
      </c>
      <c r="E58" s="107">
        <f t="shared" si="0"/>
        <v>0</v>
      </c>
      <c r="F58">
        <v>3798754.560472222</v>
      </c>
    </row>
    <row r="59" spans="1:6" x14ac:dyDescent="0.25">
      <c r="C59" s="99" t="str">
        <f>'Gastos Administrativos'!A18</f>
        <v>Gastos notariales regulares</v>
      </c>
      <c r="D59" s="150">
        <f>'Gastos Administrativos'!E18</f>
        <v>0</v>
      </c>
      <c r="E59" s="107">
        <f t="shared" si="0"/>
        <v>0</v>
      </c>
      <c r="F59">
        <v>0</v>
      </c>
    </row>
    <row r="60" spans="1:6" x14ac:dyDescent="0.25">
      <c r="B60" t="s">
        <v>341</v>
      </c>
      <c r="C60" s="99" t="str">
        <f>'Gastos Administrativos'!A19</f>
        <v>Capacitación personal Administración</v>
      </c>
      <c r="D60" s="150">
        <f>'Gastos Administrativos'!E19</f>
        <v>0</v>
      </c>
      <c r="E60" s="107">
        <f t="shared" si="0"/>
        <v>0</v>
      </c>
      <c r="F60">
        <v>0</v>
      </c>
    </row>
    <row r="61" spans="1:6" x14ac:dyDescent="0.25">
      <c r="C61" s="99" t="str">
        <f>'Gastos Administrativos'!A20</f>
        <v>Seguro desastres</v>
      </c>
      <c r="D61" s="150">
        <f>'Gastos Administrativos'!E20</f>
        <v>0</v>
      </c>
      <c r="E61" s="107">
        <f t="shared" si="0"/>
        <v>0</v>
      </c>
      <c r="F61">
        <v>0</v>
      </c>
    </row>
    <row r="62" spans="1:6" x14ac:dyDescent="0.25">
      <c r="B62" t="s">
        <v>341</v>
      </c>
      <c r="C62" s="99" t="str">
        <f>'Gastos Administrativos'!A21</f>
        <v>Depreciacion</v>
      </c>
      <c r="D62" s="150">
        <f>'Gastos Administrativos'!E21</f>
        <v>2620249.0833333335</v>
      </c>
      <c r="E62" s="107">
        <f t="shared" si="0"/>
        <v>667.03469546704059</v>
      </c>
      <c r="F62">
        <v>0</v>
      </c>
    </row>
    <row r="63" spans="1:6" x14ac:dyDescent="0.25">
      <c r="A63" t="s">
        <v>342</v>
      </c>
      <c r="B63" t="s">
        <v>341</v>
      </c>
      <c r="C63" s="99" t="str">
        <f>'Gastos Administrativos'!A22</f>
        <v>Seguro contra robo</v>
      </c>
      <c r="D63" s="150">
        <f>'Gastos Administrativos'!E22</f>
        <v>0</v>
      </c>
      <c r="E63" s="107">
        <f t="shared" si="0"/>
        <v>0</v>
      </c>
      <c r="F63">
        <v>0</v>
      </c>
    </row>
    <row r="64" spans="1:6" x14ac:dyDescent="0.25">
      <c r="B64" t="s">
        <v>341</v>
      </c>
      <c r="C64" s="99" t="str">
        <f>'Gastos Administrativos'!A23</f>
        <v>Impuesto de timbre y bancario</v>
      </c>
      <c r="D64" s="150">
        <f>'Gastos Administrativos'!E23</f>
        <v>0</v>
      </c>
      <c r="E64" s="107">
        <f t="shared" si="0"/>
        <v>0</v>
      </c>
      <c r="F64">
        <v>1447666.6666666667</v>
      </c>
    </row>
    <row r="65" spans="1:6" x14ac:dyDescent="0.25">
      <c r="A65" t="s">
        <v>344</v>
      </c>
      <c r="B65" t="s">
        <v>341</v>
      </c>
      <c r="C65" s="99" t="str">
        <f>'Gastos Administrativos'!A24</f>
        <v>Impuesto de vehículo</v>
      </c>
      <c r="D65" s="150">
        <f>'Gastos Administrativos'!E24</f>
        <v>0</v>
      </c>
      <c r="E65" s="107">
        <f t="shared" si="0"/>
        <v>0</v>
      </c>
      <c r="F65">
        <v>0</v>
      </c>
    </row>
    <row r="66" spans="1:6" x14ac:dyDescent="0.25">
      <c r="C66" s="99" t="str">
        <f>'Gastos Administrativos'!A25</f>
        <v>Impuesto predial</v>
      </c>
      <c r="D66" s="150">
        <f>'Gastos Administrativos'!E25</f>
        <v>0</v>
      </c>
      <c r="E66" s="107">
        <f t="shared" si="0"/>
        <v>0</v>
      </c>
      <c r="F66">
        <v>0</v>
      </c>
    </row>
    <row r="67" spans="1:6" x14ac:dyDescent="0.25">
      <c r="C67" s="8" t="s">
        <v>138</v>
      </c>
      <c r="D67" s="151">
        <f>115*0.6</f>
        <v>69</v>
      </c>
      <c r="E67" s="107">
        <f t="shared" si="0"/>
        <v>1.7565274339748985E-2</v>
      </c>
      <c r="F67">
        <v>0</v>
      </c>
    </row>
    <row r="68" spans="1:6" x14ac:dyDescent="0.25">
      <c r="C68" s="8" t="s">
        <v>139</v>
      </c>
      <c r="D68" s="72">
        <f>'Gastos Administrativos'!E27</f>
        <v>38634087.963466667</v>
      </c>
      <c r="E68" s="107">
        <f t="shared" si="0"/>
        <v>9835.0486078882041</v>
      </c>
      <c r="F68">
        <v>0</v>
      </c>
    </row>
    <row r="69" spans="1:6" ht="30" x14ac:dyDescent="0.25">
      <c r="B69" t="s">
        <v>343</v>
      </c>
      <c r="C69" s="108" t="s">
        <v>295</v>
      </c>
      <c r="D69" s="72">
        <f>'Costos de Producción'!E4</f>
        <v>800000</v>
      </c>
      <c r="E69" s="107">
        <f t="shared" si="0"/>
        <v>203.65535466375633</v>
      </c>
      <c r="F69">
        <v>69</v>
      </c>
    </row>
    <row r="70" spans="1:6" x14ac:dyDescent="0.25">
      <c r="B70" t="s">
        <v>341</v>
      </c>
      <c r="C70" s="8" t="s">
        <v>170</v>
      </c>
      <c r="D70" s="72">
        <f>'Costos de Producción'!E5</f>
        <v>100000</v>
      </c>
      <c r="E70" s="107">
        <f t="shared" si="0"/>
        <v>25.456919332969541</v>
      </c>
      <c r="F70">
        <v>27137286.392333329</v>
      </c>
    </row>
    <row r="71" spans="1:6" x14ac:dyDescent="0.25">
      <c r="A71" t="s">
        <v>345</v>
      </c>
      <c r="B71" t="s">
        <v>343</v>
      </c>
      <c r="C71" s="8" t="s">
        <v>148</v>
      </c>
      <c r="D71" s="72">
        <f>'Costos de Producción'!E6</f>
        <v>100000</v>
      </c>
      <c r="E71" s="107">
        <f t="shared" si="0"/>
        <v>25.456919332969541</v>
      </c>
      <c r="F71">
        <v>400000</v>
      </c>
    </row>
    <row r="72" spans="1:6" x14ac:dyDescent="0.25">
      <c r="A72" t="s">
        <v>345</v>
      </c>
      <c r="C72" s="8" t="s">
        <v>149</v>
      </c>
      <c r="D72" s="72">
        <f>'Costos de Producción'!E7</f>
        <v>200000</v>
      </c>
      <c r="E72" s="107">
        <f t="shared" si="0"/>
        <v>50.913838665939082</v>
      </c>
      <c r="F72">
        <v>25000</v>
      </c>
    </row>
    <row r="73" spans="1:6" x14ac:dyDescent="0.25">
      <c r="A73" t="s">
        <v>345</v>
      </c>
      <c r="C73" s="8" t="s">
        <v>150</v>
      </c>
      <c r="D73" s="72">
        <f>'Costos de Producción'!E8</f>
        <v>100000</v>
      </c>
      <c r="E73" s="107">
        <f t="shared" si="0"/>
        <v>25.456919332969541</v>
      </c>
      <c r="F73">
        <v>25000</v>
      </c>
    </row>
    <row r="74" spans="1:6" x14ac:dyDescent="0.25">
      <c r="A74" t="s">
        <v>345</v>
      </c>
      <c r="C74" s="8" t="s">
        <v>151</v>
      </c>
      <c r="D74" s="72">
        <f>'Costos de Producción'!E9</f>
        <v>300000</v>
      </c>
      <c r="E74" s="107">
        <f t="shared" si="0"/>
        <v>76.37075799890863</v>
      </c>
      <c r="F74">
        <v>100000</v>
      </c>
    </row>
    <row r="75" spans="1:6" x14ac:dyDescent="0.25">
      <c r="A75" t="s">
        <v>345</v>
      </c>
      <c r="C75" s="8" t="s">
        <v>268</v>
      </c>
      <c r="D75" s="72">
        <f>'Costos de Producción'!E10</f>
        <v>0</v>
      </c>
      <c r="E75" s="107">
        <f t="shared" si="0"/>
        <v>0</v>
      </c>
      <c r="F75">
        <v>50000</v>
      </c>
    </row>
    <row r="76" spans="1:6" x14ac:dyDescent="0.25">
      <c r="A76" t="s">
        <v>345</v>
      </c>
      <c r="C76" s="98" t="s">
        <v>127</v>
      </c>
      <c r="D76" s="72">
        <f>'Costos de Producción'!E11</f>
        <v>0</v>
      </c>
      <c r="E76" s="107">
        <f t="shared" si="0"/>
        <v>0</v>
      </c>
      <c r="F76">
        <v>100000</v>
      </c>
    </row>
    <row r="77" spans="1:6" x14ac:dyDescent="0.25">
      <c r="A77" t="s">
        <v>345</v>
      </c>
      <c r="C77" s="8" t="s">
        <v>153</v>
      </c>
      <c r="D77" s="72">
        <f>'Costos de Producción'!E12</f>
        <v>0</v>
      </c>
      <c r="E77" s="107">
        <f t="shared" si="0"/>
        <v>0</v>
      </c>
      <c r="F77">
        <v>0</v>
      </c>
    </row>
    <row r="78" spans="1:6" x14ac:dyDescent="0.25">
      <c r="A78" t="s">
        <v>345</v>
      </c>
      <c r="C78" s="8" t="s">
        <v>152</v>
      </c>
      <c r="D78" s="72">
        <f>'Costos de Producción'!E13</f>
        <v>0</v>
      </c>
      <c r="E78" s="107">
        <f t="shared" si="0"/>
        <v>0</v>
      </c>
      <c r="F78">
        <v>0</v>
      </c>
    </row>
    <row r="79" spans="1:6" x14ac:dyDescent="0.25">
      <c r="A79" t="s">
        <v>345</v>
      </c>
      <c r="C79" s="8" t="s">
        <v>139</v>
      </c>
      <c r="D79" s="72">
        <f>'Costos de Producción'!E14</f>
        <v>0</v>
      </c>
      <c r="E79" s="107">
        <f t="shared" si="0"/>
        <v>0</v>
      </c>
      <c r="F79">
        <v>0</v>
      </c>
    </row>
    <row r="80" spans="1:6" x14ac:dyDescent="0.25">
      <c r="A80" t="s">
        <v>345</v>
      </c>
      <c r="C80" s="8" t="s">
        <v>157</v>
      </c>
      <c r="D80" s="72">
        <f>'Costos de Producción'!E15</f>
        <v>84241901.333333328</v>
      </c>
      <c r="E80" s="107">
        <f t="shared" si="0"/>
        <v>21445.392866986458</v>
      </c>
      <c r="F80">
        <v>0</v>
      </c>
    </row>
    <row r="81" spans="1:6" x14ac:dyDescent="0.25">
      <c r="A81" t="s">
        <v>345</v>
      </c>
      <c r="C81" s="8" t="s">
        <v>158</v>
      </c>
      <c r="D81">
        <f>'Gastos Preoperativos'!G35</f>
        <v>0</v>
      </c>
      <c r="E81" s="107">
        <f t="shared" si="0"/>
        <v>0</v>
      </c>
      <c r="F81">
        <v>0</v>
      </c>
    </row>
    <row r="82" spans="1:6" x14ac:dyDescent="0.25">
      <c r="A82" t="s">
        <v>345</v>
      </c>
      <c r="C82" s="136" t="s">
        <v>156</v>
      </c>
      <c r="D82" s="153"/>
      <c r="E82" s="149">
        <f t="shared" ref="E82" si="1">D82/$E$42</f>
        <v>0</v>
      </c>
      <c r="F82">
        <v>21060475.333333332</v>
      </c>
    </row>
    <row r="83" spans="1:6" x14ac:dyDescent="0.25">
      <c r="A83" t="s">
        <v>350</v>
      </c>
      <c r="C83" s="174" t="s">
        <v>292</v>
      </c>
      <c r="D83" s="110">
        <f>'Gastos Preoperativos'!D35</f>
        <v>157214945</v>
      </c>
      <c r="E83" s="110">
        <f>D83/10/12/E42</f>
        <v>333.5173477335203</v>
      </c>
      <c r="F83">
        <v>87860000</v>
      </c>
    </row>
    <row r="84" spans="1:6" x14ac:dyDescent="0.25">
      <c r="E84" s="173">
        <f>SUM(E45:E83)</f>
        <v>36059.644801826726</v>
      </c>
    </row>
    <row r="85" spans="1:6" x14ac:dyDescent="0.25"/>
    <row r="86" spans="1:6" hidden="1" x14ac:dyDescent="0.25">
      <c r="A86" t="s">
        <v>346</v>
      </c>
      <c r="B86" t="s">
        <v>348</v>
      </c>
    </row>
    <row r="87" spans="1:6" hidden="1" x14ac:dyDescent="0.25">
      <c r="A87" t="s">
        <v>347</v>
      </c>
      <c r="B87" t="s">
        <v>348</v>
      </c>
    </row>
    <row r="88" spans="1:6" hidden="1" x14ac:dyDescent="0.25">
      <c r="A88" t="s">
        <v>349</v>
      </c>
    </row>
  </sheetData>
  <mergeCells count="55">
    <mergeCell ref="C2:D2"/>
    <mergeCell ref="F2:G2"/>
    <mergeCell ref="C3:G4"/>
    <mergeCell ref="B3:B4"/>
    <mergeCell ref="C5:G5"/>
    <mergeCell ref="B30:F30"/>
    <mergeCell ref="C39:G39"/>
    <mergeCell ref="B35:F35"/>
    <mergeCell ref="I35:M35"/>
    <mergeCell ref="J39:N39"/>
    <mergeCell ref="I30:M30"/>
    <mergeCell ref="D36:F36"/>
    <mergeCell ref="D33:F33"/>
    <mergeCell ref="D32:F32"/>
    <mergeCell ref="K32:M32"/>
    <mergeCell ref="K33:M33"/>
    <mergeCell ref="K36:M36"/>
    <mergeCell ref="J2:K2"/>
    <mergeCell ref="M2:N2"/>
    <mergeCell ref="I3:I4"/>
    <mergeCell ref="J3:N4"/>
    <mergeCell ref="J5:N5"/>
    <mergeCell ref="P35:T35"/>
    <mergeCell ref="Q39:U39"/>
    <mergeCell ref="Q2:R2"/>
    <mergeCell ref="T2:U2"/>
    <mergeCell ref="P3:P4"/>
    <mergeCell ref="R32:T32"/>
    <mergeCell ref="R33:T33"/>
    <mergeCell ref="R36:T36"/>
    <mergeCell ref="P30:T30"/>
    <mergeCell ref="Q3:U4"/>
    <mergeCell ref="Q5:U5"/>
    <mergeCell ref="X2:Y2"/>
    <mergeCell ref="AA2:AB2"/>
    <mergeCell ref="W3:W4"/>
    <mergeCell ref="X3:AB4"/>
    <mergeCell ref="X5:AB5"/>
    <mergeCell ref="W30:AA30"/>
    <mergeCell ref="W35:AA35"/>
    <mergeCell ref="AD35:AH35"/>
    <mergeCell ref="X39:AB39"/>
    <mergeCell ref="Y32:AA32"/>
    <mergeCell ref="Y33:AA33"/>
    <mergeCell ref="Y36:AA36"/>
    <mergeCell ref="AF32:AH32"/>
    <mergeCell ref="AF33:AH33"/>
    <mergeCell ref="AF36:AH36"/>
    <mergeCell ref="AE39:AI39"/>
    <mergeCell ref="AD30:AH30"/>
    <mergeCell ref="AE2:AF2"/>
    <mergeCell ref="AH2:AI2"/>
    <mergeCell ref="AD3:AD4"/>
    <mergeCell ref="AE3:AI4"/>
    <mergeCell ref="AE5:AI5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2:BV28"/>
  <sheetViews>
    <sheetView workbookViewId="0">
      <selection sqref="A1:B1"/>
    </sheetView>
  </sheetViews>
  <sheetFormatPr baseColWidth="10" defaultColWidth="15.28515625" defaultRowHeight="15" x14ac:dyDescent="0.25"/>
  <cols>
    <col min="1" max="1" width="34.7109375" bestFit="1" customWidth="1"/>
    <col min="2" max="6" width="14.140625" bestFit="1" customWidth="1"/>
    <col min="7" max="13" width="15.140625" bestFit="1" customWidth="1"/>
    <col min="14" max="14" width="16.85546875" bestFit="1" customWidth="1"/>
    <col min="16" max="16" width="34.7109375" bestFit="1" customWidth="1"/>
    <col min="17" max="18" width="15.140625" bestFit="1" customWidth="1"/>
    <col min="19" max="26" width="16.85546875" bestFit="1" customWidth="1"/>
    <col min="27" max="28" width="15.140625" bestFit="1" customWidth="1"/>
    <col min="29" max="29" width="16.85546875" bestFit="1" customWidth="1"/>
    <col min="31" max="31" width="34.7109375" bestFit="1" customWidth="1"/>
    <col min="32" max="33" width="15.140625" bestFit="1" customWidth="1"/>
    <col min="34" max="41" width="16.85546875" bestFit="1" customWidth="1"/>
    <col min="42" max="43" width="15.140625" bestFit="1" customWidth="1"/>
    <col min="44" max="44" width="16.85546875" bestFit="1" customWidth="1"/>
    <col min="46" max="46" width="34.7109375" bestFit="1" customWidth="1"/>
    <col min="47" max="48" width="15.140625" bestFit="1" customWidth="1"/>
    <col min="49" max="56" width="16.85546875" bestFit="1" customWidth="1"/>
    <col min="57" max="58" width="15.140625" bestFit="1" customWidth="1"/>
    <col min="59" max="59" width="16.85546875" bestFit="1" customWidth="1"/>
    <col min="61" max="61" width="34.7109375" bestFit="1" customWidth="1"/>
    <col min="62" max="63" width="15.140625" bestFit="1" customWidth="1"/>
    <col min="64" max="71" width="16.85546875" bestFit="1" customWidth="1"/>
    <col min="72" max="73" width="15.140625" bestFit="1" customWidth="1"/>
    <col min="74" max="74" width="17.85546875" bestFit="1" customWidth="1"/>
  </cols>
  <sheetData>
    <row r="2" spans="1:74" x14ac:dyDescent="0.25">
      <c r="A2" s="200" t="s">
        <v>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1"/>
      <c r="P2" s="200" t="s">
        <v>22</v>
      </c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1"/>
      <c r="AE2" s="200" t="s">
        <v>24</v>
      </c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1"/>
      <c r="AT2" s="200" t="s">
        <v>26</v>
      </c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1"/>
      <c r="BI2" s="200" t="s">
        <v>28</v>
      </c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1"/>
    </row>
    <row r="3" spans="1:74" x14ac:dyDescent="0.25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P3" s="1" t="s">
        <v>0</v>
      </c>
      <c r="Q3" s="1" t="s">
        <v>4</v>
      </c>
      <c r="R3" s="1" t="s">
        <v>5</v>
      </c>
      <c r="S3" s="1" t="s">
        <v>6</v>
      </c>
      <c r="T3" s="1" t="s">
        <v>7</v>
      </c>
      <c r="U3" s="1" t="s">
        <v>8</v>
      </c>
      <c r="V3" s="1" t="s">
        <v>9</v>
      </c>
      <c r="W3" s="1" t="s">
        <v>10</v>
      </c>
      <c r="X3" s="1" t="s">
        <v>11</v>
      </c>
      <c r="Y3" s="1" t="s">
        <v>12</v>
      </c>
      <c r="Z3" s="1" t="s">
        <v>13</v>
      </c>
      <c r="AA3" s="1" t="s">
        <v>14</v>
      </c>
      <c r="AB3" s="1" t="s">
        <v>15</v>
      </c>
      <c r="AC3" s="1" t="s">
        <v>16</v>
      </c>
      <c r="AE3" s="1" t="s">
        <v>0</v>
      </c>
      <c r="AF3" s="1" t="s">
        <v>4</v>
      </c>
      <c r="AG3" s="1" t="s">
        <v>5</v>
      </c>
      <c r="AH3" s="1" t="s">
        <v>6</v>
      </c>
      <c r="AI3" s="1" t="s">
        <v>7</v>
      </c>
      <c r="AJ3" s="1" t="s">
        <v>8</v>
      </c>
      <c r="AK3" s="1" t="s">
        <v>9</v>
      </c>
      <c r="AL3" s="1" t="s">
        <v>10</v>
      </c>
      <c r="AM3" s="1" t="s">
        <v>11</v>
      </c>
      <c r="AN3" s="1" t="s">
        <v>12</v>
      </c>
      <c r="AO3" s="1" t="s">
        <v>13</v>
      </c>
      <c r="AP3" s="1" t="s">
        <v>14</v>
      </c>
      <c r="AQ3" s="1" t="s">
        <v>15</v>
      </c>
      <c r="AR3" s="1" t="s">
        <v>16</v>
      </c>
      <c r="AT3" s="1" t="s">
        <v>0</v>
      </c>
      <c r="AU3" s="1" t="s">
        <v>4</v>
      </c>
      <c r="AV3" s="1" t="s">
        <v>5</v>
      </c>
      <c r="AW3" s="1" t="s">
        <v>6</v>
      </c>
      <c r="AX3" s="1" t="s">
        <v>7</v>
      </c>
      <c r="AY3" s="1" t="s">
        <v>8</v>
      </c>
      <c r="AZ3" s="1" t="s">
        <v>9</v>
      </c>
      <c r="BA3" s="1" t="s">
        <v>10</v>
      </c>
      <c r="BB3" s="1" t="s">
        <v>11</v>
      </c>
      <c r="BC3" s="1" t="s">
        <v>12</v>
      </c>
      <c r="BD3" s="1" t="s">
        <v>13</v>
      </c>
      <c r="BE3" s="1" t="s">
        <v>14</v>
      </c>
      <c r="BF3" s="1" t="s">
        <v>15</v>
      </c>
      <c r="BG3" s="1" t="s">
        <v>16</v>
      </c>
      <c r="BI3" s="1" t="s">
        <v>0</v>
      </c>
      <c r="BJ3" s="1" t="s">
        <v>4</v>
      </c>
      <c r="BK3" s="1" t="s">
        <v>5</v>
      </c>
      <c r="BL3" s="1" t="s">
        <v>6</v>
      </c>
      <c r="BM3" s="1" t="s">
        <v>7</v>
      </c>
      <c r="BN3" s="1" t="s">
        <v>8</v>
      </c>
      <c r="BO3" s="1" t="s">
        <v>9</v>
      </c>
      <c r="BP3" s="1" t="s">
        <v>10</v>
      </c>
      <c r="BQ3" s="1" t="s">
        <v>11</v>
      </c>
      <c r="BR3" s="1" t="s">
        <v>12</v>
      </c>
      <c r="BS3" s="1" t="s">
        <v>13</v>
      </c>
      <c r="BT3" s="1" t="s">
        <v>14</v>
      </c>
      <c r="BU3" s="1" t="s">
        <v>15</v>
      </c>
      <c r="BV3" s="1" t="s">
        <v>16</v>
      </c>
    </row>
    <row r="4" spans="1:74" x14ac:dyDescent="0.25">
      <c r="A4" s="8" t="s">
        <v>141</v>
      </c>
      <c r="B4" s="148">
        <v>1500000</v>
      </c>
      <c r="C4" s="148">
        <v>1500000</v>
      </c>
      <c r="D4" s="148">
        <v>1500000</v>
      </c>
      <c r="E4" s="148">
        <v>1500000</v>
      </c>
      <c r="F4" s="148">
        <v>1500000</v>
      </c>
      <c r="G4" s="148">
        <v>1500000</v>
      </c>
      <c r="H4" s="148">
        <v>1500000</v>
      </c>
      <c r="I4" s="148">
        <v>1500000</v>
      </c>
      <c r="J4" s="148">
        <v>1500000</v>
      </c>
      <c r="K4" s="148">
        <v>1500000</v>
      </c>
      <c r="L4" s="148">
        <v>1500000</v>
      </c>
      <c r="M4" s="148">
        <v>1500000</v>
      </c>
      <c r="N4" s="148">
        <f>SUM(B4:M4)</f>
        <v>18000000</v>
      </c>
      <c r="P4" s="8" t="s">
        <v>141</v>
      </c>
      <c r="Q4" s="72">
        <f>B4+B4*General!$B$25</f>
        <v>1574718.75</v>
      </c>
      <c r="R4" s="72">
        <f>C4+C4*General!$B$25</f>
        <v>1574718.75</v>
      </c>
      <c r="S4" s="72">
        <f>D4+D4*General!$B$25</f>
        <v>1574718.75</v>
      </c>
      <c r="T4" s="72">
        <f>E4+E4*General!$B$25</f>
        <v>1574718.75</v>
      </c>
      <c r="U4" s="72">
        <f>F4+F4*General!$B$25</f>
        <v>1574718.75</v>
      </c>
      <c r="V4" s="72">
        <f>G4+G4*General!$B$25</f>
        <v>1574718.75</v>
      </c>
      <c r="W4" s="72">
        <f>H4+H4*General!$B$25</f>
        <v>1574718.75</v>
      </c>
      <c r="X4" s="72">
        <f>I4+I4*General!$B$25</f>
        <v>1574718.75</v>
      </c>
      <c r="Y4" s="72">
        <f>J4+J4*General!$B$25</f>
        <v>1574718.75</v>
      </c>
      <c r="Z4" s="72">
        <f>K4+K4*General!$B$25</f>
        <v>1574718.75</v>
      </c>
      <c r="AA4" s="72">
        <f>L4+L4*General!$B$25</f>
        <v>1574718.75</v>
      </c>
      <c r="AB4" s="72">
        <f>M4+M4*General!$B$25</f>
        <v>1574718.75</v>
      </c>
      <c r="AC4" s="72">
        <f>SUM(Q4:AB4)</f>
        <v>18896625</v>
      </c>
      <c r="AE4" s="8" t="s">
        <v>141</v>
      </c>
      <c r="AF4" s="72">
        <f>Q4+Q4*General!$B$25</f>
        <v>1653159.427734375</v>
      </c>
      <c r="AG4" s="72">
        <f>R4+R4*General!$B$25</f>
        <v>1653159.427734375</v>
      </c>
      <c r="AH4" s="72">
        <f>S4+S4*General!$B$25</f>
        <v>1653159.427734375</v>
      </c>
      <c r="AI4" s="72">
        <f>T4+T4*General!$B$25</f>
        <v>1653159.427734375</v>
      </c>
      <c r="AJ4" s="72">
        <f>U4+U4*General!$B$25</f>
        <v>1653159.427734375</v>
      </c>
      <c r="AK4" s="72">
        <f>V4+V4*General!$B$25</f>
        <v>1653159.427734375</v>
      </c>
      <c r="AL4" s="72">
        <f>W4+W4*General!$B$25</f>
        <v>1653159.427734375</v>
      </c>
      <c r="AM4" s="72">
        <f>X4+X4*General!$B$25</f>
        <v>1653159.427734375</v>
      </c>
      <c r="AN4" s="72">
        <f>Y4+Y4*General!$B$25</f>
        <v>1653159.427734375</v>
      </c>
      <c r="AO4" s="72">
        <f>Z4+Z4*General!$B$25</f>
        <v>1653159.427734375</v>
      </c>
      <c r="AP4" s="72">
        <f>AA4+AA4*General!$B$25</f>
        <v>1653159.427734375</v>
      </c>
      <c r="AQ4" s="72">
        <f>AB4+AB4*General!$B$25</f>
        <v>1653159.427734375</v>
      </c>
      <c r="AR4" s="72">
        <f>SUM(AF4:AQ4)</f>
        <v>19837913.1328125</v>
      </c>
      <c r="AT4" s="78" t="s">
        <v>141</v>
      </c>
      <c r="AU4" s="72">
        <f>AF4+AF4*General!$B$25</f>
        <v>1735507.4317283935</v>
      </c>
      <c r="AV4" s="72">
        <f>AG4+AG4*General!$B$25</f>
        <v>1735507.4317283935</v>
      </c>
      <c r="AW4" s="72">
        <f>AH4+AH4*General!$B$25</f>
        <v>1735507.4317283935</v>
      </c>
      <c r="AX4" s="72">
        <f>AI4+AI4*General!$B$25</f>
        <v>1735507.4317283935</v>
      </c>
      <c r="AY4" s="72">
        <f>AJ4+AJ4*General!$B$25</f>
        <v>1735507.4317283935</v>
      </c>
      <c r="AZ4" s="72">
        <f>AK4+AK4*General!$B$25</f>
        <v>1735507.4317283935</v>
      </c>
      <c r="BA4" s="72">
        <f>AL4+AL4*General!$B$25</f>
        <v>1735507.4317283935</v>
      </c>
      <c r="BB4" s="72">
        <f>AM4+AM4*General!$B$25</f>
        <v>1735507.4317283935</v>
      </c>
      <c r="BC4" s="72">
        <f>AN4+AN4*General!$B$25</f>
        <v>1735507.4317283935</v>
      </c>
      <c r="BD4" s="72">
        <f>AO4+AO4*General!$B$25</f>
        <v>1735507.4317283935</v>
      </c>
      <c r="BE4" s="72">
        <f>AP4+AP4*General!$B$25</f>
        <v>1735507.4317283935</v>
      </c>
      <c r="BF4" s="72">
        <f>AQ4+AQ4*General!$B$25</f>
        <v>1735507.4317283935</v>
      </c>
      <c r="BG4" s="72">
        <f>SUM(AU4:BF4)</f>
        <v>20826089.180740718</v>
      </c>
      <c r="BI4" s="8" t="s">
        <v>141</v>
      </c>
      <c r="BJ4" s="72">
        <f>AU4+AU4*General!$B$25</f>
        <v>1821957.3956713642</v>
      </c>
      <c r="BK4" s="72">
        <f>AV4+AV4*General!$B$25</f>
        <v>1821957.3956713642</v>
      </c>
      <c r="BL4" s="72">
        <f>AW4+AW4*General!$B$25</f>
        <v>1821957.3956713642</v>
      </c>
      <c r="BM4" s="72">
        <f>AX4+AX4*General!$B$25</f>
        <v>1821957.3956713642</v>
      </c>
      <c r="BN4" s="72">
        <f>AY4+AY4*General!$B$25</f>
        <v>1821957.3956713642</v>
      </c>
      <c r="BO4" s="72">
        <f>AZ4+AZ4*General!$B$25</f>
        <v>1821957.3956713642</v>
      </c>
      <c r="BP4" s="72">
        <f>BA4+BA4*General!$B$25</f>
        <v>1821957.3956713642</v>
      </c>
      <c r="BQ4" s="72">
        <f>BB4+BB4*General!$B$25</f>
        <v>1821957.3956713642</v>
      </c>
      <c r="BR4" s="72">
        <f>BC4+BC4*General!$B$25</f>
        <v>1821957.3956713642</v>
      </c>
      <c r="BS4" s="72">
        <f>BD4+BD4*General!$B$25</f>
        <v>1821957.3956713642</v>
      </c>
      <c r="BT4" s="72">
        <f>BE4+BE4*General!$B$25</f>
        <v>1821957.3956713642</v>
      </c>
      <c r="BU4" s="72">
        <f>BF4+BF4*General!$B$25</f>
        <v>1821957.3956713642</v>
      </c>
      <c r="BV4" s="72">
        <f>SUM(BJ4:BU4)</f>
        <v>21863488.748056371</v>
      </c>
    </row>
    <row r="5" spans="1:74" x14ac:dyDescent="0.25">
      <c r="A5" s="8" t="s">
        <v>142</v>
      </c>
      <c r="B5" s="148">
        <v>70000</v>
      </c>
      <c r="C5" s="148">
        <v>70000</v>
      </c>
      <c r="D5" s="148">
        <v>70000</v>
      </c>
      <c r="E5" s="148">
        <v>70000</v>
      </c>
      <c r="F5" s="148">
        <v>70000</v>
      </c>
      <c r="G5" s="148">
        <v>70000</v>
      </c>
      <c r="H5" s="148">
        <v>70000</v>
      </c>
      <c r="I5" s="148">
        <v>70000</v>
      </c>
      <c r="J5" s="148">
        <v>70000</v>
      </c>
      <c r="K5" s="148">
        <v>70000</v>
      </c>
      <c r="L5" s="148">
        <v>70000</v>
      </c>
      <c r="M5" s="148">
        <v>70000</v>
      </c>
      <c r="N5" s="148">
        <f t="shared" ref="N5:N27" si="0">SUM(B5:M5)</f>
        <v>840000</v>
      </c>
      <c r="P5" s="8" t="s">
        <v>142</v>
      </c>
      <c r="Q5" s="72">
        <f>B5+B5*General!$B$25</f>
        <v>73486.875</v>
      </c>
      <c r="R5" s="72">
        <f>C5+C5*General!$B$25</f>
        <v>73486.875</v>
      </c>
      <c r="S5" s="72">
        <f>D5+D5*General!$B$25</f>
        <v>73486.875</v>
      </c>
      <c r="T5" s="72">
        <f>E5+E5*General!$B$25</f>
        <v>73486.875</v>
      </c>
      <c r="U5" s="72">
        <f>F5+F5*General!$B$25</f>
        <v>73486.875</v>
      </c>
      <c r="V5" s="72">
        <f>G5+G5*General!$B$25</f>
        <v>73486.875</v>
      </c>
      <c r="W5" s="72">
        <f>H5+H5*General!$B$25</f>
        <v>73486.875</v>
      </c>
      <c r="X5" s="72">
        <f>I5+I5*General!$B$25</f>
        <v>73486.875</v>
      </c>
      <c r="Y5" s="72">
        <f>J5+J5*General!$B$25</f>
        <v>73486.875</v>
      </c>
      <c r="Z5" s="72">
        <f>K5+K5*General!$B$25</f>
        <v>73486.875</v>
      </c>
      <c r="AA5" s="72">
        <f>L5+L5*General!$B$25</f>
        <v>73486.875</v>
      </c>
      <c r="AB5" s="72">
        <f>M5+M5*General!$B$25</f>
        <v>73486.875</v>
      </c>
      <c r="AC5" s="72">
        <f t="shared" ref="AC5:AC27" si="1">SUM(Q5:AB5)</f>
        <v>881842.5</v>
      </c>
      <c r="AE5" s="8" t="s">
        <v>142</v>
      </c>
      <c r="AF5" s="72">
        <f>Q5+Q5*General!$B$25</f>
        <v>77147.439960937496</v>
      </c>
      <c r="AG5" s="72">
        <f>R5+R5*General!$B$25</f>
        <v>77147.439960937496</v>
      </c>
      <c r="AH5" s="72">
        <f>S5+S5*General!$B$25</f>
        <v>77147.439960937496</v>
      </c>
      <c r="AI5" s="72">
        <f>T5+T5*General!$B$25</f>
        <v>77147.439960937496</v>
      </c>
      <c r="AJ5" s="72">
        <f>U5+U5*General!$B$25</f>
        <v>77147.439960937496</v>
      </c>
      <c r="AK5" s="72">
        <f>V5+V5*General!$B$25</f>
        <v>77147.439960937496</v>
      </c>
      <c r="AL5" s="72">
        <f>W5+W5*General!$B$25</f>
        <v>77147.439960937496</v>
      </c>
      <c r="AM5" s="72">
        <f>X5+X5*General!$B$25</f>
        <v>77147.439960937496</v>
      </c>
      <c r="AN5" s="72">
        <f>Y5+Y5*General!$B$25</f>
        <v>77147.439960937496</v>
      </c>
      <c r="AO5" s="72">
        <f>Z5+Z5*General!$B$25</f>
        <v>77147.439960937496</v>
      </c>
      <c r="AP5" s="72">
        <f>AA5+AA5*General!$B$25</f>
        <v>77147.439960937496</v>
      </c>
      <c r="AQ5" s="72">
        <f>AB5+AB5*General!$B$25</f>
        <v>77147.439960937496</v>
      </c>
      <c r="AR5" s="72">
        <f t="shared" ref="AR5:AR27" si="2">SUM(AF5:AQ5)</f>
        <v>925769.27953124989</v>
      </c>
      <c r="AT5" s="78" t="s">
        <v>142</v>
      </c>
      <c r="AU5" s="72">
        <f>AF5+AF5*General!$B$25</f>
        <v>80990.346813991695</v>
      </c>
      <c r="AV5" s="72">
        <f>AG5+AG5*General!$B$25</f>
        <v>80990.346813991695</v>
      </c>
      <c r="AW5" s="72">
        <f>AH5+AH5*General!$B$25</f>
        <v>80990.346813991695</v>
      </c>
      <c r="AX5" s="72">
        <f>AI5+AI5*General!$B$25</f>
        <v>80990.346813991695</v>
      </c>
      <c r="AY5" s="72">
        <f>AJ5+AJ5*General!$B$25</f>
        <v>80990.346813991695</v>
      </c>
      <c r="AZ5" s="72">
        <f>AK5+AK5*General!$B$25</f>
        <v>80990.346813991695</v>
      </c>
      <c r="BA5" s="72">
        <f>AL5+AL5*General!$B$25</f>
        <v>80990.346813991695</v>
      </c>
      <c r="BB5" s="72">
        <f>AM5+AM5*General!$B$25</f>
        <v>80990.346813991695</v>
      </c>
      <c r="BC5" s="72">
        <f>AN5+AN5*General!$B$25</f>
        <v>80990.346813991695</v>
      </c>
      <c r="BD5" s="72">
        <f>AO5+AO5*General!$B$25</f>
        <v>80990.346813991695</v>
      </c>
      <c r="BE5" s="72">
        <f>AP5+AP5*General!$B$25</f>
        <v>80990.346813991695</v>
      </c>
      <c r="BF5" s="72">
        <f>AQ5+AQ5*General!$B$25</f>
        <v>80990.346813991695</v>
      </c>
      <c r="BG5" s="72">
        <f t="shared" ref="BG5:BG27" si="3">SUM(AU5:BF5)</f>
        <v>971884.16176790011</v>
      </c>
      <c r="BI5" s="8" t="s">
        <v>142</v>
      </c>
      <c r="BJ5" s="72">
        <f>AU5+AU5*General!$B$25</f>
        <v>85024.678464663652</v>
      </c>
      <c r="BK5" s="72">
        <f>AV5+AV5*General!$B$25</f>
        <v>85024.678464663652</v>
      </c>
      <c r="BL5" s="72">
        <f>AW5+AW5*General!$B$25</f>
        <v>85024.678464663652</v>
      </c>
      <c r="BM5" s="72">
        <f>AX5+AX5*General!$B$25</f>
        <v>85024.678464663652</v>
      </c>
      <c r="BN5" s="72">
        <f>AY5+AY5*General!$B$25</f>
        <v>85024.678464663652</v>
      </c>
      <c r="BO5" s="72">
        <f>AZ5+AZ5*General!$B$25</f>
        <v>85024.678464663652</v>
      </c>
      <c r="BP5" s="72">
        <f>BA5+BA5*General!$B$25</f>
        <v>85024.678464663652</v>
      </c>
      <c r="BQ5" s="72">
        <f>BB5+BB5*General!$B$25</f>
        <v>85024.678464663652</v>
      </c>
      <c r="BR5" s="72">
        <f>BC5+BC5*General!$B$25</f>
        <v>85024.678464663652</v>
      </c>
      <c r="BS5" s="72">
        <f>BD5+BD5*General!$B$25</f>
        <v>85024.678464663652</v>
      </c>
      <c r="BT5" s="72">
        <f>BE5+BE5*General!$B$25</f>
        <v>85024.678464663652</v>
      </c>
      <c r="BU5" s="72">
        <f>BF5+BF5*General!$B$25</f>
        <v>85024.678464663652</v>
      </c>
      <c r="BV5" s="72">
        <f t="shared" ref="BV5:BV27" si="4">SUM(BJ5:BU5)</f>
        <v>1020296.1415759641</v>
      </c>
    </row>
    <row r="6" spans="1:74" x14ac:dyDescent="0.25">
      <c r="A6" s="8" t="s">
        <v>143</v>
      </c>
      <c r="B6" s="148">
        <v>30000</v>
      </c>
      <c r="C6" s="148">
        <v>30000</v>
      </c>
      <c r="D6" s="148">
        <v>30000</v>
      </c>
      <c r="E6" s="148">
        <v>30000</v>
      </c>
      <c r="F6" s="148">
        <v>30000</v>
      </c>
      <c r="G6" s="148">
        <v>30000</v>
      </c>
      <c r="H6" s="148">
        <v>30000</v>
      </c>
      <c r="I6" s="148">
        <v>30000</v>
      </c>
      <c r="J6" s="148">
        <v>30000</v>
      </c>
      <c r="K6" s="148">
        <v>30000</v>
      </c>
      <c r="L6" s="148">
        <v>30000</v>
      </c>
      <c r="M6" s="148">
        <v>30000</v>
      </c>
      <c r="N6" s="148">
        <f t="shared" si="0"/>
        <v>360000</v>
      </c>
      <c r="P6" s="8" t="s">
        <v>143</v>
      </c>
      <c r="Q6" s="72">
        <f>B6+B6*General!$B$25</f>
        <v>31494.375</v>
      </c>
      <c r="R6" s="72">
        <f>C6+C6*General!$B$25</f>
        <v>31494.375</v>
      </c>
      <c r="S6" s="72">
        <f>D6+D6*General!$B$25</f>
        <v>31494.375</v>
      </c>
      <c r="T6" s="72">
        <f>E6+E6*General!$B$25</f>
        <v>31494.375</v>
      </c>
      <c r="U6" s="72">
        <f>F6+F6*General!$B$25</f>
        <v>31494.375</v>
      </c>
      <c r="V6" s="72">
        <f>G6+G6*General!$B$25</f>
        <v>31494.375</v>
      </c>
      <c r="W6" s="72">
        <f>H6+H6*General!$B$25</f>
        <v>31494.375</v>
      </c>
      <c r="X6" s="72">
        <f>I6+I6*General!$B$25</f>
        <v>31494.375</v>
      </c>
      <c r="Y6" s="72">
        <f>J6+J6*General!$B$25</f>
        <v>31494.375</v>
      </c>
      <c r="Z6" s="72">
        <f>K6+K6*General!$B$25</f>
        <v>31494.375</v>
      </c>
      <c r="AA6" s="72">
        <f>L6+L6*General!$B$25</f>
        <v>31494.375</v>
      </c>
      <c r="AB6" s="72">
        <f>M6+M6*General!$B$25</f>
        <v>31494.375</v>
      </c>
      <c r="AC6" s="72">
        <f t="shared" si="1"/>
        <v>377932.5</v>
      </c>
      <c r="AE6" s="8" t="s">
        <v>143</v>
      </c>
      <c r="AF6" s="72">
        <f>Q6+Q6*General!$B$25</f>
        <v>33063.188554687498</v>
      </c>
      <c r="AG6" s="72">
        <f>R6+R6*General!$B$25</f>
        <v>33063.188554687498</v>
      </c>
      <c r="AH6" s="72">
        <f>S6+S6*General!$B$25</f>
        <v>33063.188554687498</v>
      </c>
      <c r="AI6" s="72">
        <f>T6+T6*General!$B$25</f>
        <v>33063.188554687498</v>
      </c>
      <c r="AJ6" s="72">
        <f>U6+U6*General!$B$25</f>
        <v>33063.188554687498</v>
      </c>
      <c r="AK6" s="72">
        <f>V6+V6*General!$B$25</f>
        <v>33063.188554687498</v>
      </c>
      <c r="AL6" s="72">
        <f>W6+W6*General!$B$25</f>
        <v>33063.188554687498</v>
      </c>
      <c r="AM6" s="72">
        <f>X6+X6*General!$B$25</f>
        <v>33063.188554687498</v>
      </c>
      <c r="AN6" s="72">
        <f>Y6+Y6*General!$B$25</f>
        <v>33063.188554687498</v>
      </c>
      <c r="AO6" s="72">
        <f>Z6+Z6*General!$B$25</f>
        <v>33063.188554687498</v>
      </c>
      <c r="AP6" s="72">
        <f>AA6+AA6*General!$B$25</f>
        <v>33063.188554687498</v>
      </c>
      <c r="AQ6" s="72">
        <f>AB6+AB6*General!$B$25</f>
        <v>33063.188554687498</v>
      </c>
      <c r="AR6" s="72">
        <f t="shared" si="2"/>
        <v>396758.26265624986</v>
      </c>
      <c r="AT6" s="78" t="s">
        <v>143</v>
      </c>
      <c r="AU6" s="72">
        <f>AF6+AF6*General!$B$25</f>
        <v>34710.148634567871</v>
      </c>
      <c r="AV6" s="72">
        <f>AG6+AG6*General!$B$25</f>
        <v>34710.148634567871</v>
      </c>
      <c r="AW6" s="72">
        <f>AH6+AH6*General!$B$25</f>
        <v>34710.148634567871</v>
      </c>
      <c r="AX6" s="72">
        <f>AI6+AI6*General!$B$25</f>
        <v>34710.148634567871</v>
      </c>
      <c r="AY6" s="72">
        <f>AJ6+AJ6*General!$B$25</f>
        <v>34710.148634567871</v>
      </c>
      <c r="AZ6" s="72">
        <f>AK6+AK6*General!$B$25</f>
        <v>34710.148634567871</v>
      </c>
      <c r="BA6" s="72">
        <f>AL6+AL6*General!$B$25</f>
        <v>34710.148634567871</v>
      </c>
      <c r="BB6" s="72">
        <f>AM6+AM6*General!$B$25</f>
        <v>34710.148634567871</v>
      </c>
      <c r="BC6" s="72">
        <f>AN6+AN6*General!$B$25</f>
        <v>34710.148634567871</v>
      </c>
      <c r="BD6" s="72">
        <f>AO6+AO6*General!$B$25</f>
        <v>34710.148634567871</v>
      </c>
      <c r="BE6" s="72">
        <f>AP6+AP6*General!$B$25</f>
        <v>34710.148634567871</v>
      </c>
      <c r="BF6" s="72">
        <f>AQ6+AQ6*General!$B$25</f>
        <v>34710.148634567871</v>
      </c>
      <c r="BG6" s="72">
        <f t="shared" si="3"/>
        <v>416521.78361481434</v>
      </c>
      <c r="BI6" s="8" t="s">
        <v>143</v>
      </c>
      <c r="BJ6" s="72">
        <f>AU6+AU6*General!$B$25</f>
        <v>36439.147913427281</v>
      </c>
      <c r="BK6" s="72">
        <f>AV6+AV6*General!$B$25</f>
        <v>36439.147913427281</v>
      </c>
      <c r="BL6" s="72">
        <f>AW6+AW6*General!$B$25</f>
        <v>36439.147913427281</v>
      </c>
      <c r="BM6" s="72">
        <f>AX6+AX6*General!$B$25</f>
        <v>36439.147913427281</v>
      </c>
      <c r="BN6" s="72">
        <f>AY6+AY6*General!$B$25</f>
        <v>36439.147913427281</v>
      </c>
      <c r="BO6" s="72">
        <f>AZ6+AZ6*General!$B$25</f>
        <v>36439.147913427281</v>
      </c>
      <c r="BP6" s="72">
        <f>BA6+BA6*General!$B$25</f>
        <v>36439.147913427281</v>
      </c>
      <c r="BQ6" s="72">
        <f>BB6+BB6*General!$B$25</f>
        <v>36439.147913427281</v>
      </c>
      <c r="BR6" s="72">
        <f>BC6+BC6*General!$B$25</f>
        <v>36439.147913427281</v>
      </c>
      <c r="BS6" s="72">
        <f>BD6+BD6*General!$B$25</f>
        <v>36439.147913427281</v>
      </c>
      <c r="BT6" s="72">
        <f>BE6+BE6*General!$B$25</f>
        <v>36439.147913427281</v>
      </c>
      <c r="BU6" s="72">
        <f>BF6+BF6*General!$B$25</f>
        <v>36439.147913427281</v>
      </c>
      <c r="BV6" s="72">
        <f t="shared" si="4"/>
        <v>437269.77496112726</v>
      </c>
    </row>
    <row r="7" spans="1:74" x14ac:dyDescent="0.25">
      <c r="A7" s="8" t="s">
        <v>144</v>
      </c>
      <c r="B7" s="148">
        <v>0</v>
      </c>
      <c r="C7" s="148">
        <v>0</v>
      </c>
      <c r="D7" s="148">
        <v>0</v>
      </c>
      <c r="E7" s="148">
        <v>0</v>
      </c>
      <c r="F7" s="148">
        <v>0</v>
      </c>
      <c r="G7" s="148">
        <v>0</v>
      </c>
      <c r="H7" s="148">
        <v>0</v>
      </c>
      <c r="I7" s="148">
        <v>0</v>
      </c>
      <c r="J7" s="148">
        <v>0</v>
      </c>
      <c r="K7" s="148">
        <v>0</v>
      </c>
      <c r="L7" s="148">
        <v>0</v>
      </c>
      <c r="M7" s="148">
        <v>0</v>
      </c>
      <c r="N7" s="148">
        <f t="shared" si="0"/>
        <v>0</v>
      </c>
      <c r="P7" s="8" t="s">
        <v>144</v>
      </c>
      <c r="Q7" s="72">
        <f>B7+B7*General!$B$25</f>
        <v>0</v>
      </c>
      <c r="R7" s="72">
        <f>C7+C7*General!$B$25</f>
        <v>0</v>
      </c>
      <c r="S7" s="72">
        <f>D7+D7*General!$B$25</f>
        <v>0</v>
      </c>
      <c r="T7" s="72">
        <f>E7+E7*General!$B$25</f>
        <v>0</v>
      </c>
      <c r="U7" s="72">
        <f>F7+F7*General!$B$25</f>
        <v>0</v>
      </c>
      <c r="V7" s="72">
        <f>G7+G7*General!$B$25</f>
        <v>0</v>
      </c>
      <c r="W7" s="72">
        <f>H7+H7*General!$B$25</f>
        <v>0</v>
      </c>
      <c r="X7" s="72">
        <f>I7+I7*General!$B$25</f>
        <v>0</v>
      </c>
      <c r="Y7" s="72">
        <f>J7+J7*General!$B$25</f>
        <v>0</v>
      </c>
      <c r="Z7" s="72">
        <f>K7+K7*General!$B$25</f>
        <v>0</v>
      </c>
      <c r="AA7" s="72">
        <f>L7+L7*General!$B$25</f>
        <v>0</v>
      </c>
      <c r="AB7" s="72">
        <f>M7+M7*General!$B$25</f>
        <v>0</v>
      </c>
      <c r="AC7" s="72">
        <f t="shared" si="1"/>
        <v>0</v>
      </c>
      <c r="AE7" s="8" t="s">
        <v>144</v>
      </c>
      <c r="AF7" s="72">
        <f>Q7+Q7*General!$B$25</f>
        <v>0</v>
      </c>
      <c r="AG7" s="72">
        <f>R7+R7*General!$B$25</f>
        <v>0</v>
      </c>
      <c r="AH7" s="72">
        <f>S7+S7*General!$B$25</f>
        <v>0</v>
      </c>
      <c r="AI7" s="72">
        <f>T7+T7*General!$B$25</f>
        <v>0</v>
      </c>
      <c r="AJ7" s="72">
        <f>U7+U7*General!$B$25</f>
        <v>0</v>
      </c>
      <c r="AK7" s="72">
        <f>V7+V7*General!$B$25</f>
        <v>0</v>
      </c>
      <c r="AL7" s="72">
        <f>W7+W7*General!$B$25</f>
        <v>0</v>
      </c>
      <c r="AM7" s="72">
        <f>X7+X7*General!$B$25</f>
        <v>0</v>
      </c>
      <c r="AN7" s="72">
        <f>Y7+Y7*General!$B$25</f>
        <v>0</v>
      </c>
      <c r="AO7" s="72">
        <f>Z7+Z7*General!$B$25</f>
        <v>0</v>
      </c>
      <c r="AP7" s="72">
        <f>AA7+AA7*General!$B$25</f>
        <v>0</v>
      </c>
      <c r="AQ7" s="72">
        <f>AB7+AB7*General!$B$25</f>
        <v>0</v>
      </c>
      <c r="AR7" s="72">
        <f t="shared" si="2"/>
        <v>0</v>
      </c>
      <c r="AT7" s="78" t="s">
        <v>144</v>
      </c>
      <c r="AU7" s="72">
        <f>AF7+AF7*General!$B$25</f>
        <v>0</v>
      </c>
      <c r="AV7" s="72">
        <f>AG7+AG7*General!$B$25</f>
        <v>0</v>
      </c>
      <c r="AW7" s="72">
        <f>AH7+AH7*General!$B$25</f>
        <v>0</v>
      </c>
      <c r="AX7" s="72">
        <f>AI7+AI7*General!$B$25</f>
        <v>0</v>
      </c>
      <c r="AY7" s="72">
        <f>AJ7+AJ7*General!$B$25</f>
        <v>0</v>
      </c>
      <c r="AZ7" s="72">
        <f>AK7+AK7*General!$B$25</f>
        <v>0</v>
      </c>
      <c r="BA7" s="72">
        <f>AL7+AL7*General!$B$25</f>
        <v>0</v>
      </c>
      <c r="BB7" s="72">
        <f>AM7+AM7*General!$B$25</f>
        <v>0</v>
      </c>
      <c r="BC7" s="72">
        <f>AN7+AN7*General!$B$25</f>
        <v>0</v>
      </c>
      <c r="BD7" s="72">
        <f>AO7+AO7*General!$B$25</f>
        <v>0</v>
      </c>
      <c r="BE7" s="72">
        <f>AP7+AP7*General!$B$25</f>
        <v>0</v>
      </c>
      <c r="BF7" s="72">
        <f>AQ7+AQ7*General!$B$25</f>
        <v>0</v>
      </c>
      <c r="BG7" s="72">
        <f t="shared" si="3"/>
        <v>0</v>
      </c>
      <c r="BI7" s="8" t="s">
        <v>144</v>
      </c>
      <c r="BJ7" s="72">
        <f>AU7+AU7*General!$B$25</f>
        <v>0</v>
      </c>
      <c r="BK7" s="72">
        <f>AV7+AV7*General!$B$25</f>
        <v>0</v>
      </c>
      <c r="BL7" s="72">
        <f>AW7+AW7*General!$B$25</f>
        <v>0</v>
      </c>
      <c r="BM7" s="72">
        <f>AX7+AX7*General!$B$25</f>
        <v>0</v>
      </c>
      <c r="BN7" s="72">
        <f>AY7+AY7*General!$B$25</f>
        <v>0</v>
      </c>
      <c r="BO7" s="72">
        <f>AZ7+AZ7*General!$B$25</f>
        <v>0</v>
      </c>
      <c r="BP7" s="72">
        <f>BA7+BA7*General!$B$25</f>
        <v>0</v>
      </c>
      <c r="BQ7" s="72">
        <f>BB7+BB7*General!$B$25</f>
        <v>0</v>
      </c>
      <c r="BR7" s="72">
        <f>BC7+BC7*General!$B$25</f>
        <v>0</v>
      </c>
      <c r="BS7" s="72">
        <f>BD7+BD7*General!$B$25</f>
        <v>0</v>
      </c>
      <c r="BT7" s="72">
        <f>BE7+BE7*General!$B$25</f>
        <v>0</v>
      </c>
      <c r="BU7" s="72">
        <f>BF7+BF7*General!$B$25</f>
        <v>0</v>
      </c>
      <c r="BV7" s="72">
        <f t="shared" si="4"/>
        <v>0</v>
      </c>
    </row>
    <row r="8" spans="1:74" x14ac:dyDescent="0.25">
      <c r="A8" s="8" t="s">
        <v>351</v>
      </c>
      <c r="B8" s="148">
        <v>0</v>
      </c>
      <c r="C8" s="148">
        <v>0</v>
      </c>
      <c r="D8" s="148">
        <v>0</v>
      </c>
      <c r="E8" s="148">
        <v>0</v>
      </c>
      <c r="F8" s="148">
        <v>0</v>
      </c>
      <c r="G8" s="148">
        <v>0</v>
      </c>
      <c r="H8" s="148">
        <v>0</v>
      </c>
      <c r="I8" s="148">
        <v>0</v>
      </c>
      <c r="J8" s="148">
        <v>0</v>
      </c>
      <c r="K8" s="148">
        <v>0</v>
      </c>
      <c r="L8" s="148">
        <v>0</v>
      </c>
      <c r="M8" s="148">
        <v>0</v>
      </c>
      <c r="N8" s="148">
        <f t="shared" ref="N8" si="5">SUM(B8:M8)</f>
        <v>0</v>
      </c>
      <c r="P8" s="8" t="str">
        <f>A8</f>
        <v>Internet oficina</v>
      </c>
      <c r="Q8" s="72">
        <f>B8+B8*General!$B$25</f>
        <v>0</v>
      </c>
      <c r="R8" s="72">
        <f>C8+C8*General!$B$25</f>
        <v>0</v>
      </c>
      <c r="S8" s="72">
        <f>D8+D8*General!$B$25</f>
        <v>0</v>
      </c>
      <c r="T8" s="72">
        <f>E8+E8*General!$B$25</f>
        <v>0</v>
      </c>
      <c r="U8" s="72">
        <f>F8+F8*General!$B$25</f>
        <v>0</v>
      </c>
      <c r="V8" s="72">
        <f>G8+G8*General!$B$25</f>
        <v>0</v>
      </c>
      <c r="W8" s="72">
        <f>H8+H8*General!$B$25</f>
        <v>0</v>
      </c>
      <c r="X8" s="72">
        <f>I8+I8*General!$B$25</f>
        <v>0</v>
      </c>
      <c r="Y8" s="72">
        <f>J8+J8*General!$B$25</f>
        <v>0</v>
      </c>
      <c r="Z8" s="72">
        <f>K8+K8*General!$B$25</f>
        <v>0</v>
      </c>
      <c r="AA8" s="72">
        <f>L8+L8*General!$B$25</f>
        <v>0</v>
      </c>
      <c r="AB8" s="72">
        <f>M8+M8*General!$B$25</f>
        <v>0</v>
      </c>
      <c r="AC8" s="72">
        <f t="shared" ref="AC8" si="6">SUM(Q8:AB8)</f>
        <v>0</v>
      </c>
      <c r="AE8" s="8" t="s">
        <v>351</v>
      </c>
      <c r="AF8" s="72">
        <f>Q8+Q8*General!$B$25</f>
        <v>0</v>
      </c>
      <c r="AG8" s="72">
        <f>R8+R8*General!$B$25</f>
        <v>0</v>
      </c>
      <c r="AH8" s="72">
        <f>S8+S8*General!$B$25</f>
        <v>0</v>
      </c>
      <c r="AI8" s="72">
        <f>T8+T8*General!$B$25</f>
        <v>0</v>
      </c>
      <c r="AJ8" s="72">
        <f>U8+U8*General!$B$25</f>
        <v>0</v>
      </c>
      <c r="AK8" s="72">
        <f>V8+V8*General!$B$25</f>
        <v>0</v>
      </c>
      <c r="AL8" s="72">
        <f>W8+W8*General!$B$25</f>
        <v>0</v>
      </c>
      <c r="AM8" s="72">
        <f>X8+X8*General!$B$25</f>
        <v>0</v>
      </c>
      <c r="AN8" s="72">
        <f>Y8+Y8*General!$B$25</f>
        <v>0</v>
      </c>
      <c r="AO8" s="72">
        <f>Z8+Z8*General!$B$25</f>
        <v>0</v>
      </c>
      <c r="AP8" s="72">
        <f>AA8+AA8*General!$B$25</f>
        <v>0</v>
      </c>
      <c r="AQ8" s="72">
        <f>AB8+AB8*General!$B$25</f>
        <v>0</v>
      </c>
      <c r="AR8" s="72">
        <f t="shared" ref="AR8" si="7">SUM(AF8:AQ8)</f>
        <v>0</v>
      </c>
      <c r="AT8" s="78" t="s">
        <v>351</v>
      </c>
      <c r="AU8" s="72">
        <f>AF8+AF8*General!$B$25</f>
        <v>0</v>
      </c>
      <c r="AV8" s="72">
        <f>AG8+AG8*General!$B$25</f>
        <v>0</v>
      </c>
      <c r="AW8" s="72">
        <f>AH8+AH8*General!$B$25</f>
        <v>0</v>
      </c>
      <c r="AX8" s="72">
        <f>AI8+AI8*General!$B$25</f>
        <v>0</v>
      </c>
      <c r="AY8" s="72">
        <f>AJ8+AJ8*General!$B$25</f>
        <v>0</v>
      </c>
      <c r="AZ8" s="72">
        <f>AK8+AK8*General!$B$25</f>
        <v>0</v>
      </c>
      <c r="BA8" s="72">
        <f>AL8+AL8*General!$B$25</f>
        <v>0</v>
      </c>
      <c r="BB8" s="72">
        <f>AM8+AM8*General!$B$25</f>
        <v>0</v>
      </c>
      <c r="BC8" s="72">
        <f>AN8+AN8*General!$B$25</f>
        <v>0</v>
      </c>
      <c r="BD8" s="72">
        <f>AO8+AO8*General!$B$25</f>
        <v>0</v>
      </c>
      <c r="BE8" s="72">
        <f>AP8+AP8*General!$B$25</f>
        <v>0</v>
      </c>
      <c r="BF8" s="72">
        <f>AQ8+AQ8*General!$B$25</f>
        <v>0</v>
      </c>
      <c r="BG8" s="72">
        <f t="shared" ref="BG8" si="8">SUM(AU8:BF8)</f>
        <v>0</v>
      </c>
      <c r="BI8" s="8" t="s">
        <v>351</v>
      </c>
      <c r="BJ8" s="72">
        <f>AU8+AU8*General!$B$25</f>
        <v>0</v>
      </c>
      <c r="BK8" s="72">
        <f>AV8+AV8*General!$B$25</f>
        <v>0</v>
      </c>
      <c r="BL8" s="72">
        <f>AW8+AW8*General!$B$25</f>
        <v>0</v>
      </c>
      <c r="BM8" s="72">
        <f>AX8+AX8*General!$B$25</f>
        <v>0</v>
      </c>
      <c r="BN8" s="72">
        <f>AY8+AY8*General!$B$25</f>
        <v>0</v>
      </c>
      <c r="BO8" s="72">
        <f>AZ8+AZ8*General!$B$25</f>
        <v>0</v>
      </c>
      <c r="BP8" s="72">
        <f>BA8+BA8*General!$B$25</f>
        <v>0</v>
      </c>
      <c r="BQ8" s="72">
        <f>BB8+BB8*General!$B$25</f>
        <v>0</v>
      </c>
      <c r="BR8" s="72">
        <f>BC8+BC8*General!$B$25</f>
        <v>0</v>
      </c>
      <c r="BS8" s="72">
        <f>BD8+BD8*General!$B$25</f>
        <v>0</v>
      </c>
      <c r="BT8" s="72">
        <f>BE8+BE8*General!$B$25</f>
        <v>0</v>
      </c>
      <c r="BU8" s="72">
        <f>BF8+BF8*General!$B$25</f>
        <v>0</v>
      </c>
      <c r="BV8" s="72">
        <f t="shared" ref="BV8" si="9">SUM(BJ8:BU8)</f>
        <v>0</v>
      </c>
    </row>
    <row r="9" spans="1:74" x14ac:dyDescent="0.25">
      <c r="A9" s="8" t="s">
        <v>252</v>
      </c>
      <c r="B9" s="148">
        <v>200000</v>
      </c>
      <c r="C9" s="148">
        <v>200000</v>
      </c>
      <c r="D9" s="148">
        <v>200000</v>
      </c>
      <c r="E9" s="148">
        <v>200000</v>
      </c>
      <c r="F9" s="148">
        <v>200000</v>
      </c>
      <c r="G9" s="148">
        <v>200000</v>
      </c>
      <c r="H9" s="148">
        <v>200000</v>
      </c>
      <c r="I9" s="148">
        <v>200000</v>
      </c>
      <c r="J9" s="148">
        <v>200000</v>
      </c>
      <c r="K9" s="148">
        <v>200000</v>
      </c>
      <c r="L9" s="148">
        <v>200000</v>
      </c>
      <c r="M9" s="148">
        <v>200000</v>
      </c>
      <c r="N9" s="148">
        <f t="shared" si="0"/>
        <v>2400000</v>
      </c>
      <c r="P9" s="8" t="s">
        <v>145</v>
      </c>
      <c r="Q9" s="72">
        <f>B9+B9*General!$B$25</f>
        <v>209962.5</v>
      </c>
      <c r="R9" s="72">
        <f>C9+C9*General!$B$25</f>
        <v>209962.5</v>
      </c>
      <c r="S9" s="72">
        <f>D9+D9*General!$B$25</f>
        <v>209962.5</v>
      </c>
      <c r="T9" s="72">
        <f>E9+E9*General!$B$25</f>
        <v>209962.5</v>
      </c>
      <c r="U9" s="72">
        <f>F9+F9*General!$B$25</f>
        <v>209962.5</v>
      </c>
      <c r="V9" s="72">
        <f>G9+G9*General!$B$25</f>
        <v>209962.5</v>
      </c>
      <c r="W9" s="72">
        <f>H9+H9*General!$B$25</f>
        <v>209962.5</v>
      </c>
      <c r="X9" s="72">
        <f>I9+I9*General!$B$25</f>
        <v>209962.5</v>
      </c>
      <c r="Y9" s="72">
        <f>J9+J9*General!$B$25</f>
        <v>209962.5</v>
      </c>
      <c r="Z9" s="72">
        <f>K9+K9*General!$B$25</f>
        <v>209962.5</v>
      </c>
      <c r="AA9" s="72">
        <f>L9+L9*General!$B$25</f>
        <v>209962.5</v>
      </c>
      <c r="AB9" s="72">
        <f>M9+M9*General!$B$25</f>
        <v>209962.5</v>
      </c>
      <c r="AC9" s="72">
        <f t="shared" si="1"/>
        <v>2519550</v>
      </c>
      <c r="AE9" s="8" t="s">
        <v>145</v>
      </c>
      <c r="AF9" s="72">
        <f>Q9+Q9*General!$B$25</f>
        <v>220421.25703124999</v>
      </c>
      <c r="AG9" s="72">
        <f>R9+R9*General!$B$25</f>
        <v>220421.25703124999</v>
      </c>
      <c r="AH9" s="72">
        <f>S9+S9*General!$B$25</f>
        <v>220421.25703124999</v>
      </c>
      <c r="AI9" s="72">
        <f>T9+T9*General!$B$25</f>
        <v>220421.25703124999</v>
      </c>
      <c r="AJ9" s="72">
        <f>U9+U9*General!$B$25</f>
        <v>220421.25703124999</v>
      </c>
      <c r="AK9" s="72">
        <f>V9+V9*General!$B$25</f>
        <v>220421.25703124999</v>
      </c>
      <c r="AL9" s="72">
        <f>W9+W9*General!$B$25</f>
        <v>220421.25703124999</v>
      </c>
      <c r="AM9" s="72">
        <f>X9+X9*General!$B$25</f>
        <v>220421.25703124999</v>
      </c>
      <c r="AN9" s="72">
        <f>Y9+Y9*General!$B$25</f>
        <v>220421.25703124999</v>
      </c>
      <c r="AO9" s="72">
        <f>Z9+Z9*General!$B$25</f>
        <v>220421.25703124999</v>
      </c>
      <c r="AP9" s="72">
        <f>AA9+AA9*General!$B$25</f>
        <v>220421.25703124999</v>
      </c>
      <c r="AQ9" s="72">
        <f>AB9+AB9*General!$B$25</f>
        <v>220421.25703124999</v>
      </c>
      <c r="AR9" s="72">
        <f t="shared" si="2"/>
        <v>2645055.0843749996</v>
      </c>
      <c r="AT9" s="78" t="s">
        <v>145</v>
      </c>
      <c r="AU9" s="72">
        <f>AF9+AF9*General!$B$25</f>
        <v>231400.99089711913</v>
      </c>
      <c r="AV9" s="72">
        <f>AG9+AG9*General!$B$25</f>
        <v>231400.99089711913</v>
      </c>
      <c r="AW9" s="72">
        <f>AH9+AH9*General!$B$25</f>
        <v>231400.99089711913</v>
      </c>
      <c r="AX9" s="72">
        <f>AI9+AI9*General!$B$25</f>
        <v>231400.99089711913</v>
      </c>
      <c r="AY9" s="72">
        <f>AJ9+AJ9*General!$B$25</f>
        <v>231400.99089711913</v>
      </c>
      <c r="AZ9" s="72">
        <f>AK9+AK9*General!$B$25</f>
        <v>231400.99089711913</v>
      </c>
      <c r="BA9" s="72">
        <f>AL9+AL9*General!$B$25</f>
        <v>231400.99089711913</v>
      </c>
      <c r="BB9" s="72">
        <f>AM9+AM9*General!$B$25</f>
        <v>231400.99089711913</v>
      </c>
      <c r="BC9" s="72">
        <f>AN9+AN9*General!$B$25</f>
        <v>231400.99089711913</v>
      </c>
      <c r="BD9" s="72">
        <f>AO9+AO9*General!$B$25</f>
        <v>231400.99089711913</v>
      </c>
      <c r="BE9" s="72">
        <f>AP9+AP9*General!$B$25</f>
        <v>231400.99089711913</v>
      </c>
      <c r="BF9" s="72">
        <f>AQ9+AQ9*General!$B$25</f>
        <v>231400.99089711913</v>
      </c>
      <c r="BG9" s="72">
        <f t="shared" si="3"/>
        <v>2776811.890765429</v>
      </c>
      <c r="BI9" s="8" t="s">
        <v>145</v>
      </c>
      <c r="BJ9" s="72">
        <f>AU9+AU9*General!$B$25</f>
        <v>242927.65275618189</v>
      </c>
      <c r="BK9" s="72">
        <f>AV9+AV9*General!$B$25</f>
        <v>242927.65275618189</v>
      </c>
      <c r="BL9" s="72">
        <f>AW9+AW9*General!$B$25</f>
        <v>242927.65275618189</v>
      </c>
      <c r="BM9" s="72">
        <f>AX9+AX9*General!$B$25</f>
        <v>242927.65275618189</v>
      </c>
      <c r="BN9" s="72">
        <f>AY9+AY9*General!$B$25</f>
        <v>242927.65275618189</v>
      </c>
      <c r="BO9" s="72">
        <f>AZ9+AZ9*General!$B$25</f>
        <v>242927.65275618189</v>
      </c>
      <c r="BP9" s="72">
        <f>BA9+BA9*General!$B$25</f>
        <v>242927.65275618189</v>
      </c>
      <c r="BQ9" s="72">
        <f>BB9+BB9*General!$B$25</f>
        <v>242927.65275618189</v>
      </c>
      <c r="BR9" s="72">
        <f>BC9+BC9*General!$B$25</f>
        <v>242927.65275618189</v>
      </c>
      <c r="BS9" s="72">
        <f>BD9+BD9*General!$B$25</f>
        <v>242927.65275618189</v>
      </c>
      <c r="BT9" s="72">
        <f>BE9+BE9*General!$B$25</f>
        <v>242927.65275618189</v>
      </c>
      <c r="BU9" s="72">
        <f>BF9+BF9*General!$B$25</f>
        <v>242927.65275618189</v>
      </c>
      <c r="BV9" s="72">
        <f t="shared" si="4"/>
        <v>2915131.8330741837</v>
      </c>
    </row>
    <row r="10" spans="1:74" x14ac:dyDescent="0.25">
      <c r="A10" s="8" t="s">
        <v>146</v>
      </c>
      <c r="B10" s="153">
        <v>0</v>
      </c>
      <c r="C10" s="153">
        <v>0</v>
      </c>
      <c r="D10" s="153">
        <v>0</v>
      </c>
      <c r="E10" s="153">
        <v>0</v>
      </c>
      <c r="F10" s="153">
        <v>0</v>
      </c>
      <c r="G10" s="153">
        <v>0</v>
      </c>
      <c r="H10" s="153">
        <v>0</v>
      </c>
      <c r="I10" s="153">
        <v>0</v>
      </c>
      <c r="J10" s="153">
        <v>0</v>
      </c>
      <c r="K10" s="153">
        <v>0</v>
      </c>
      <c r="L10" s="153">
        <v>0</v>
      </c>
      <c r="M10" s="153">
        <v>0</v>
      </c>
      <c r="N10" s="153">
        <f t="shared" si="0"/>
        <v>0</v>
      </c>
      <c r="P10" s="8" t="s">
        <v>146</v>
      </c>
      <c r="Q10" s="72">
        <f>B10+B10*General!$B$25</f>
        <v>0</v>
      </c>
      <c r="R10" s="72">
        <f>C10+C10*General!$B$25</f>
        <v>0</v>
      </c>
      <c r="S10" s="72">
        <f>D10+D10*General!$B$25</f>
        <v>0</v>
      </c>
      <c r="T10" s="72">
        <f>E10+E10*General!$B$25</f>
        <v>0</v>
      </c>
      <c r="U10" s="72">
        <f>F10+F10*General!$B$25</f>
        <v>0</v>
      </c>
      <c r="V10" s="72">
        <f>G10+G10*General!$B$25</f>
        <v>0</v>
      </c>
      <c r="W10" s="72">
        <f>H10+H10*General!$B$25</f>
        <v>0</v>
      </c>
      <c r="X10" s="72">
        <f>I10+I10*General!$B$25</f>
        <v>0</v>
      </c>
      <c r="Y10" s="72">
        <f>J10+J10*General!$B$25</f>
        <v>0</v>
      </c>
      <c r="Z10" s="72">
        <f>K10+K10*General!$B$25</f>
        <v>0</v>
      </c>
      <c r="AA10" s="72">
        <f>L10+L10*General!$B$25</f>
        <v>0</v>
      </c>
      <c r="AB10" s="72">
        <f>M10+M10*General!$B$25</f>
        <v>0</v>
      </c>
      <c r="AC10" s="72">
        <f t="shared" si="1"/>
        <v>0</v>
      </c>
      <c r="AE10" s="8" t="s">
        <v>146</v>
      </c>
      <c r="AF10" s="72">
        <f>Q10+Q10*General!$B$25</f>
        <v>0</v>
      </c>
      <c r="AG10" s="72">
        <f>R10+R10*General!$B$25</f>
        <v>0</v>
      </c>
      <c r="AH10" s="72">
        <f>S10+S10*General!$B$25</f>
        <v>0</v>
      </c>
      <c r="AI10" s="72">
        <f>T10+T10*General!$B$25</f>
        <v>0</v>
      </c>
      <c r="AJ10" s="72">
        <f>U10+U10*General!$B$25</f>
        <v>0</v>
      </c>
      <c r="AK10" s="72">
        <f>V10+V10*General!$B$25</f>
        <v>0</v>
      </c>
      <c r="AL10" s="72">
        <f>W10+W10*General!$B$25</f>
        <v>0</v>
      </c>
      <c r="AM10" s="72">
        <f>X10+X10*General!$B$25</f>
        <v>0</v>
      </c>
      <c r="AN10" s="72">
        <f>Y10+Y10*General!$B$25</f>
        <v>0</v>
      </c>
      <c r="AO10" s="72">
        <f>Z10+Z10*General!$B$25</f>
        <v>0</v>
      </c>
      <c r="AP10" s="72">
        <f>AA10+AA10*General!$B$25</f>
        <v>0</v>
      </c>
      <c r="AQ10" s="72">
        <f>AB10+AB10*General!$B$25</f>
        <v>0</v>
      </c>
      <c r="AR10" s="72">
        <f t="shared" si="2"/>
        <v>0</v>
      </c>
      <c r="AT10" s="78" t="s">
        <v>146</v>
      </c>
      <c r="AU10" s="72">
        <f>AF10+AF10*General!$B$25</f>
        <v>0</v>
      </c>
      <c r="AV10" s="72">
        <f>AG10+AG10*General!$B$25</f>
        <v>0</v>
      </c>
      <c r="AW10" s="72">
        <f>AH10+AH10*General!$B$25</f>
        <v>0</v>
      </c>
      <c r="AX10" s="72">
        <f>AI10+AI10*General!$B$25</f>
        <v>0</v>
      </c>
      <c r="AY10" s="72">
        <f>AJ10+AJ10*General!$B$25</f>
        <v>0</v>
      </c>
      <c r="AZ10" s="72">
        <f>AK10+AK10*General!$B$25</f>
        <v>0</v>
      </c>
      <c r="BA10" s="72">
        <f>AL10+AL10*General!$B$25</f>
        <v>0</v>
      </c>
      <c r="BB10" s="72">
        <f>AM10+AM10*General!$B$25</f>
        <v>0</v>
      </c>
      <c r="BC10" s="72">
        <f>AN10+AN10*General!$B$25</f>
        <v>0</v>
      </c>
      <c r="BD10" s="72">
        <f>AO10+AO10*General!$B$25</f>
        <v>0</v>
      </c>
      <c r="BE10" s="72">
        <f>AP10+AP10*General!$B$25</f>
        <v>0</v>
      </c>
      <c r="BF10" s="72">
        <f>AQ10+AQ10*General!$B$25</f>
        <v>0</v>
      </c>
      <c r="BG10" s="72">
        <f t="shared" si="3"/>
        <v>0</v>
      </c>
      <c r="BI10" s="8" t="s">
        <v>146</v>
      </c>
      <c r="BJ10" s="72">
        <f>AU10+AU10*General!$B$25</f>
        <v>0</v>
      </c>
      <c r="BK10" s="72">
        <f>AV10+AV10*General!$B$25</f>
        <v>0</v>
      </c>
      <c r="BL10" s="72">
        <f>AW10+AW10*General!$B$25</f>
        <v>0</v>
      </c>
      <c r="BM10" s="72">
        <f>AX10+AX10*General!$B$25</f>
        <v>0</v>
      </c>
      <c r="BN10" s="72">
        <f>AY10+AY10*General!$B$25</f>
        <v>0</v>
      </c>
      <c r="BO10" s="72">
        <f>AZ10+AZ10*General!$B$25</f>
        <v>0</v>
      </c>
      <c r="BP10" s="72">
        <f>BA10+BA10*General!$B$25</f>
        <v>0</v>
      </c>
      <c r="BQ10" s="72">
        <f>BB10+BB10*General!$B$25</f>
        <v>0</v>
      </c>
      <c r="BR10" s="72">
        <f>BC10+BC10*General!$B$25</f>
        <v>0</v>
      </c>
      <c r="BS10" s="72">
        <f>BD10+BD10*General!$B$25</f>
        <v>0</v>
      </c>
      <c r="BT10" s="72">
        <f>BE10+BE10*General!$B$25</f>
        <v>0</v>
      </c>
      <c r="BU10" s="72">
        <f>BF10+BF10*General!$B$25</f>
        <v>0</v>
      </c>
      <c r="BV10" s="72">
        <f t="shared" si="4"/>
        <v>0</v>
      </c>
    </row>
    <row r="11" spans="1:74" x14ac:dyDescent="0.25">
      <c r="A11" s="8" t="s">
        <v>147</v>
      </c>
      <c r="B11" s="148">
        <v>150000</v>
      </c>
      <c r="C11" s="148">
        <f>$B$11</f>
        <v>150000</v>
      </c>
      <c r="D11" s="148">
        <f t="shared" ref="D11:M11" si="10">$B$11</f>
        <v>150000</v>
      </c>
      <c r="E11" s="148">
        <f t="shared" si="10"/>
        <v>150000</v>
      </c>
      <c r="F11" s="148">
        <f t="shared" si="10"/>
        <v>150000</v>
      </c>
      <c r="G11" s="148">
        <f t="shared" si="10"/>
        <v>150000</v>
      </c>
      <c r="H11" s="148">
        <f t="shared" si="10"/>
        <v>150000</v>
      </c>
      <c r="I11" s="148">
        <f t="shared" si="10"/>
        <v>150000</v>
      </c>
      <c r="J11" s="148">
        <f t="shared" si="10"/>
        <v>150000</v>
      </c>
      <c r="K11" s="148">
        <f t="shared" si="10"/>
        <v>150000</v>
      </c>
      <c r="L11" s="148">
        <f t="shared" si="10"/>
        <v>150000</v>
      </c>
      <c r="M11" s="148">
        <f t="shared" si="10"/>
        <v>150000</v>
      </c>
      <c r="N11" s="148">
        <f t="shared" si="0"/>
        <v>1800000</v>
      </c>
      <c r="P11" s="8" t="s">
        <v>147</v>
      </c>
      <c r="Q11" s="72">
        <f>B11+B11*General!$B$25</f>
        <v>157471.875</v>
      </c>
      <c r="R11" s="72">
        <f>C11+C11*General!$B$25</f>
        <v>157471.875</v>
      </c>
      <c r="S11" s="72">
        <f>D11+D11*General!$B$25</f>
        <v>157471.875</v>
      </c>
      <c r="T11" s="72">
        <f>E11+E11*General!$B$25</f>
        <v>157471.875</v>
      </c>
      <c r="U11" s="72">
        <f>F11+F11*General!$B$25</f>
        <v>157471.875</v>
      </c>
      <c r="V11" s="72">
        <f>G11+G11*General!$B$25</f>
        <v>157471.875</v>
      </c>
      <c r="W11" s="72">
        <f>H11+H11*General!$B$25</f>
        <v>157471.875</v>
      </c>
      <c r="X11" s="72">
        <f>I11+I11*General!$B$25</f>
        <v>157471.875</v>
      </c>
      <c r="Y11" s="72">
        <f>J11+J11*General!$B$25</f>
        <v>157471.875</v>
      </c>
      <c r="Z11" s="72">
        <f>K11+K11*General!$B$25</f>
        <v>157471.875</v>
      </c>
      <c r="AA11" s="72">
        <f>L11+L11*General!$B$25</f>
        <v>157471.875</v>
      </c>
      <c r="AB11" s="72">
        <f>M11+M11*General!$B$25</f>
        <v>157471.875</v>
      </c>
      <c r="AC11" s="72">
        <f t="shared" si="1"/>
        <v>1889662.5</v>
      </c>
      <c r="AE11" s="8" t="s">
        <v>147</v>
      </c>
      <c r="AF11" s="72">
        <f>Q11+Q11*General!$B$25</f>
        <v>165315.94277343751</v>
      </c>
      <c r="AG11" s="72">
        <f>R11+R11*General!$B$25</f>
        <v>165315.94277343751</v>
      </c>
      <c r="AH11" s="72">
        <f>S11+S11*General!$B$25</f>
        <v>165315.94277343751</v>
      </c>
      <c r="AI11" s="72">
        <f>T11+T11*General!$B$25</f>
        <v>165315.94277343751</v>
      </c>
      <c r="AJ11" s="72">
        <f>U11+U11*General!$B$25</f>
        <v>165315.94277343751</v>
      </c>
      <c r="AK11" s="72">
        <f>V11+V11*General!$B$25</f>
        <v>165315.94277343751</v>
      </c>
      <c r="AL11" s="72">
        <f>W11+W11*General!$B$25</f>
        <v>165315.94277343751</v>
      </c>
      <c r="AM11" s="72">
        <f>X11+X11*General!$B$25</f>
        <v>165315.94277343751</v>
      </c>
      <c r="AN11" s="72">
        <f>Y11+Y11*General!$B$25</f>
        <v>165315.94277343751</v>
      </c>
      <c r="AO11" s="72">
        <f>Z11+Z11*General!$B$25</f>
        <v>165315.94277343751</v>
      </c>
      <c r="AP11" s="72">
        <f>AA11+AA11*General!$B$25</f>
        <v>165315.94277343751</v>
      </c>
      <c r="AQ11" s="72">
        <f>AB11+AB11*General!$B$25</f>
        <v>165315.94277343751</v>
      </c>
      <c r="AR11" s="72">
        <f t="shared" si="2"/>
        <v>1983791.3132812504</v>
      </c>
      <c r="AT11" s="78" t="s">
        <v>147</v>
      </c>
      <c r="AU11" s="72">
        <f>AF11+AF11*General!$B$25</f>
        <v>173550.74317283937</v>
      </c>
      <c r="AV11" s="72">
        <f>AG11+AG11*General!$B$25</f>
        <v>173550.74317283937</v>
      </c>
      <c r="AW11" s="72">
        <f>AH11+AH11*General!$B$25</f>
        <v>173550.74317283937</v>
      </c>
      <c r="AX11" s="72">
        <f>AI11+AI11*General!$B$25</f>
        <v>173550.74317283937</v>
      </c>
      <c r="AY11" s="72">
        <f>AJ11+AJ11*General!$B$25</f>
        <v>173550.74317283937</v>
      </c>
      <c r="AZ11" s="72">
        <f>AK11+AK11*General!$B$25</f>
        <v>173550.74317283937</v>
      </c>
      <c r="BA11" s="72">
        <f>AL11+AL11*General!$B$25</f>
        <v>173550.74317283937</v>
      </c>
      <c r="BB11" s="72">
        <f>AM11+AM11*General!$B$25</f>
        <v>173550.74317283937</v>
      </c>
      <c r="BC11" s="72">
        <f>AN11+AN11*General!$B$25</f>
        <v>173550.74317283937</v>
      </c>
      <c r="BD11" s="72">
        <f>AO11+AO11*General!$B$25</f>
        <v>173550.74317283937</v>
      </c>
      <c r="BE11" s="72">
        <f>AP11+AP11*General!$B$25</f>
        <v>173550.74317283937</v>
      </c>
      <c r="BF11" s="72">
        <f>AQ11+AQ11*General!$B$25</f>
        <v>173550.74317283937</v>
      </c>
      <c r="BG11" s="72">
        <f t="shared" si="3"/>
        <v>2082608.9180740721</v>
      </c>
      <c r="BI11" s="8" t="s">
        <v>147</v>
      </c>
      <c r="BJ11" s="72">
        <f>AU11+AU11*General!$B$25</f>
        <v>182195.73956713642</v>
      </c>
      <c r="BK11" s="72">
        <f>AV11+AV11*General!$B$25</f>
        <v>182195.73956713642</v>
      </c>
      <c r="BL11" s="72">
        <f>AW11+AW11*General!$B$25</f>
        <v>182195.73956713642</v>
      </c>
      <c r="BM11" s="72">
        <f>AX11+AX11*General!$B$25</f>
        <v>182195.73956713642</v>
      </c>
      <c r="BN11" s="72">
        <f>AY11+AY11*General!$B$25</f>
        <v>182195.73956713642</v>
      </c>
      <c r="BO11" s="72">
        <f>AZ11+AZ11*General!$B$25</f>
        <v>182195.73956713642</v>
      </c>
      <c r="BP11" s="72">
        <f>BA11+BA11*General!$B$25</f>
        <v>182195.73956713642</v>
      </c>
      <c r="BQ11" s="72">
        <f>BB11+BB11*General!$B$25</f>
        <v>182195.73956713642</v>
      </c>
      <c r="BR11" s="72">
        <f>BC11+BC11*General!$B$25</f>
        <v>182195.73956713642</v>
      </c>
      <c r="BS11" s="72">
        <f>BD11+BD11*General!$B$25</f>
        <v>182195.73956713642</v>
      </c>
      <c r="BT11" s="72">
        <f>BE11+BE11*General!$B$25</f>
        <v>182195.73956713642</v>
      </c>
      <c r="BU11" s="72">
        <f>BF11+BF11*General!$B$25</f>
        <v>182195.73956713642</v>
      </c>
      <c r="BV11" s="72">
        <f t="shared" si="4"/>
        <v>2186348.8748056372</v>
      </c>
    </row>
    <row r="12" spans="1:74" x14ac:dyDescent="0.25">
      <c r="A12" s="8" t="s">
        <v>128</v>
      </c>
      <c r="B12" s="148">
        <v>0</v>
      </c>
      <c r="C12" s="148">
        <v>0</v>
      </c>
      <c r="D12" s="148">
        <v>0</v>
      </c>
      <c r="E12" s="148">
        <v>0</v>
      </c>
      <c r="F12" s="148">
        <v>0</v>
      </c>
      <c r="G12" s="148">
        <f>28*80000</f>
        <v>2240000</v>
      </c>
      <c r="H12" s="148">
        <v>0</v>
      </c>
      <c r="I12" s="148">
        <v>0</v>
      </c>
      <c r="J12" s="148">
        <v>0</v>
      </c>
      <c r="K12" s="148">
        <v>0</v>
      </c>
      <c r="L12" s="148">
        <v>0</v>
      </c>
      <c r="M12" s="148">
        <f>28*80000</f>
        <v>2240000</v>
      </c>
      <c r="N12" s="148">
        <f t="shared" si="0"/>
        <v>4480000</v>
      </c>
      <c r="P12" s="8" t="s">
        <v>128</v>
      </c>
      <c r="Q12" s="72">
        <f>B12+B12*General!$B$25</f>
        <v>0</v>
      </c>
      <c r="R12" s="72">
        <f>C12+C12*General!$B$25</f>
        <v>0</v>
      </c>
      <c r="S12" s="72">
        <f>D12+D12*General!$B$25</f>
        <v>0</v>
      </c>
      <c r="T12" s="72">
        <f>E12+E12*General!$B$25</f>
        <v>0</v>
      </c>
      <c r="U12" s="72">
        <f>F12+F12*General!$B$25</f>
        <v>0</v>
      </c>
      <c r="V12" s="72">
        <f>G12+G12*General!$B$25</f>
        <v>2351580</v>
      </c>
      <c r="W12" s="72">
        <f>H12+H12*General!$B$25</f>
        <v>0</v>
      </c>
      <c r="X12" s="72">
        <f>I12+I12*General!$B$25</f>
        <v>0</v>
      </c>
      <c r="Y12" s="72">
        <f>J12+J12*General!$B$25</f>
        <v>0</v>
      </c>
      <c r="Z12" s="72">
        <f>K12+K12*General!$B$25</f>
        <v>0</v>
      </c>
      <c r="AA12" s="72">
        <f>L12+L12*General!$B$25</f>
        <v>0</v>
      </c>
      <c r="AB12" s="72">
        <f>M12+M12*General!$B$25</f>
        <v>2351580</v>
      </c>
      <c r="AC12" s="72">
        <f t="shared" si="1"/>
        <v>4703160</v>
      </c>
      <c r="AE12" s="8" t="s">
        <v>128</v>
      </c>
      <c r="AF12" s="72">
        <f>Q12+Q12*General!$B$25</f>
        <v>0</v>
      </c>
      <c r="AG12" s="72">
        <f>R12+R12*General!$B$25</f>
        <v>0</v>
      </c>
      <c r="AH12" s="72">
        <f>S12+S12*General!$B$25</f>
        <v>0</v>
      </c>
      <c r="AI12" s="72">
        <f>T12+T12*General!$B$25</f>
        <v>0</v>
      </c>
      <c r="AJ12" s="72">
        <f>U12+U12*General!$B$25</f>
        <v>0</v>
      </c>
      <c r="AK12" s="72">
        <f>V12+V12*General!$B$25</f>
        <v>2468718.0787499999</v>
      </c>
      <c r="AL12" s="72">
        <f>W12+W12*General!$B$25</f>
        <v>0</v>
      </c>
      <c r="AM12" s="72">
        <f>X12+X12*General!$B$25</f>
        <v>0</v>
      </c>
      <c r="AN12" s="72">
        <f>Y12+Y12*General!$B$25</f>
        <v>0</v>
      </c>
      <c r="AO12" s="72">
        <f>Z12+Z12*General!$B$25</f>
        <v>0</v>
      </c>
      <c r="AP12" s="72">
        <f>AA12+AA12*General!$B$25</f>
        <v>0</v>
      </c>
      <c r="AQ12" s="72">
        <f>AB12+AB12*General!$B$25</f>
        <v>2468718.0787499999</v>
      </c>
      <c r="AR12" s="72">
        <f t="shared" si="2"/>
        <v>4937436.1574999997</v>
      </c>
      <c r="AT12" s="78" t="s">
        <v>128</v>
      </c>
      <c r="AU12" s="72">
        <f>AF12+AF12*General!$B$25</f>
        <v>0</v>
      </c>
      <c r="AV12" s="72">
        <f>AG12+AG12*General!$B$25</f>
        <v>0</v>
      </c>
      <c r="AW12" s="72">
        <f>AH12+AH12*General!$B$25</f>
        <v>0</v>
      </c>
      <c r="AX12" s="72">
        <f>AI12+AI12*General!$B$25</f>
        <v>0</v>
      </c>
      <c r="AY12" s="72">
        <f>AJ12+AJ12*General!$B$25</f>
        <v>0</v>
      </c>
      <c r="AZ12" s="72">
        <f>AK12+AK12*General!$B$25</f>
        <v>2591691.0980477342</v>
      </c>
      <c r="BA12" s="72">
        <f>AL12+AL12*General!$B$25</f>
        <v>0</v>
      </c>
      <c r="BB12" s="72">
        <f>AM12+AM12*General!$B$25</f>
        <v>0</v>
      </c>
      <c r="BC12" s="72">
        <f>AN12+AN12*General!$B$25</f>
        <v>0</v>
      </c>
      <c r="BD12" s="72">
        <f>AO12+AO12*General!$B$25</f>
        <v>0</v>
      </c>
      <c r="BE12" s="72">
        <f>AP12+AP12*General!$B$25</f>
        <v>0</v>
      </c>
      <c r="BF12" s="72">
        <f>AQ12+AQ12*General!$B$25</f>
        <v>2591691.0980477342</v>
      </c>
      <c r="BG12" s="72">
        <f t="shared" si="3"/>
        <v>5183382.1960954685</v>
      </c>
      <c r="BI12" s="8" t="s">
        <v>128</v>
      </c>
      <c r="BJ12" s="72">
        <f>AU12+AU12*General!$B$25</f>
        <v>0</v>
      </c>
      <c r="BK12" s="72">
        <f>AV12+AV12*General!$B$25</f>
        <v>0</v>
      </c>
      <c r="BL12" s="72">
        <f>AW12+AW12*General!$B$25</f>
        <v>0</v>
      </c>
      <c r="BM12" s="72">
        <f>AX12+AX12*General!$B$25</f>
        <v>0</v>
      </c>
      <c r="BN12" s="72">
        <f>AY12+AY12*General!$B$25</f>
        <v>0</v>
      </c>
      <c r="BO12" s="72">
        <f>AZ12+AZ12*General!$B$25</f>
        <v>2720789.7108692368</v>
      </c>
      <c r="BP12" s="72">
        <f>BA12+BA12*General!$B$25</f>
        <v>0</v>
      </c>
      <c r="BQ12" s="72">
        <f>BB12+BB12*General!$B$25</f>
        <v>0</v>
      </c>
      <c r="BR12" s="72">
        <f>BC12+BC12*General!$B$25</f>
        <v>0</v>
      </c>
      <c r="BS12" s="72">
        <f>BD12+BD12*General!$B$25</f>
        <v>0</v>
      </c>
      <c r="BT12" s="72">
        <f>BE12+BE12*General!$B$25</f>
        <v>0</v>
      </c>
      <c r="BU12" s="72">
        <f>BF12+BF12*General!$B$25</f>
        <v>2720789.7108692368</v>
      </c>
      <c r="BV12" s="72">
        <f t="shared" si="4"/>
        <v>5441579.4217384737</v>
      </c>
    </row>
    <row r="13" spans="1:74" s="170" customFormat="1" x14ac:dyDescent="0.25">
      <c r="A13" s="169" t="s">
        <v>129</v>
      </c>
      <c r="B13" s="168">
        <v>0</v>
      </c>
      <c r="C13" s="168">
        <v>0</v>
      </c>
      <c r="D13" s="168">
        <v>0</v>
      </c>
      <c r="E13" s="168">
        <v>0</v>
      </c>
      <c r="F13" s="168">
        <v>0</v>
      </c>
      <c r="G13" s="168">
        <v>0</v>
      </c>
      <c r="H13" s="168">
        <v>0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f t="shared" si="0"/>
        <v>0</v>
      </c>
      <c r="P13" s="169" t="s">
        <v>129</v>
      </c>
      <c r="Q13" s="168">
        <f>B13+B13*General!$B$25</f>
        <v>0</v>
      </c>
      <c r="R13" s="168">
        <f>C13+C13*General!$B$25</f>
        <v>0</v>
      </c>
      <c r="S13" s="168">
        <f>D13+D13*General!$B$25</f>
        <v>0</v>
      </c>
      <c r="T13" s="168">
        <f>E13+E13*General!$B$25</f>
        <v>0</v>
      </c>
      <c r="U13" s="168">
        <f>F13+F13*General!$B$25</f>
        <v>0</v>
      </c>
      <c r="V13" s="168">
        <f>G13+G13*General!$B$25</f>
        <v>0</v>
      </c>
      <c r="W13" s="168">
        <f>H13+H13*General!$B$25</f>
        <v>0</v>
      </c>
      <c r="X13" s="168">
        <f>I13+I13*General!$B$25</f>
        <v>0</v>
      </c>
      <c r="Y13" s="168">
        <f>J13+J13*General!$B$25</f>
        <v>0</v>
      </c>
      <c r="Z13" s="168">
        <f>K13+K13*General!$B$25</f>
        <v>0</v>
      </c>
      <c r="AA13" s="168">
        <f>L13+L13*General!$B$25</f>
        <v>0</v>
      </c>
      <c r="AB13" s="168">
        <f>M13+M13*General!$B$25</f>
        <v>0</v>
      </c>
      <c r="AC13" s="168">
        <f t="shared" si="1"/>
        <v>0</v>
      </c>
      <c r="AE13" s="169" t="s">
        <v>129</v>
      </c>
      <c r="AF13" s="168">
        <f>Q13+Q13*General!$B$25</f>
        <v>0</v>
      </c>
      <c r="AG13" s="168">
        <f>R13+R13*General!$B$25</f>
        <v>0</v>
      </c>
      <c r="AH13" s="168">
        <f>S13+S13*General!$B$25</f>
        <v>0</v>
      </c>
      <c r="AI13" s="168">
        <f>T13+T13*General!$B$25</f>
        <v>0</v>
      </c>
      <c r="AJ13" s="168">
        <f>U13+U13*General!$B$25</f>
        <v>0</v>
      </c>
      <c r="AK13" s="168">
        <f>V13+V13*General!$B$25</f>
        <v>0</v>
      </c>
      <c r="AL13" s="168">
        <f>W13+W13*General!$B$25</f>
        <v>0</v>
      </c>
      <c r="AM13" s="168">
        <f>X13+X13*General!$B$25</f>
        <v>0</v>
      </c>
      <c r="AN13" s="168">
        <f>Y13+Y13*General!$B$25</f>
        <v>0</v>
      </c>
      <c r="AO13" s="168">
        <f>Z13+Z13*General!$B$25</f>
        <v>0</v>
      </c>
      <c r="AP13" s="168">
        <f>AA13+AA13*General!$B$25</f>
        <v>0</v>
      </c>
      <c r="AQ13" s="168">
        <f>AB13+AB13*General!$B$25</f>
        <v>0</v>
      </c>
      <c r="AR13" s="168">
        <f t="shared" si="2"/>
        <v>0</v>
      </c>
      <c r="AT13" s="171" t="s">
        <v>129</v>
      </c>
      <c r="AU13" s="168">
        <f>AF13+AF13*General!$B$25</f>
        <v>0</v>
      </c>
      <c r="AV13" s="168">
        <f>AG13+AG13*General!$B$25</f>
        <v>0</v>
      </c>
      <c r="AW13" s="168">
        <f>AH13+AH13*General!$B$25</f>
        <v>0</v>
      </c>
      <c r="AX13" s="168">
        <f>AI13+AI13*General!$B$25</f>
        <v>0</v>
      </c>
      <c r="AY13" s="168">
        <f>AJ13+AJ13*General!$B$25</f>
        <v>0</v>
      </c>
      <c r="AZ13" s="168">
        <f>AK13+AK13*General!$B$25</f>
        <v>0</v>
      </c>
      <c r="BA13" s="168">
        <f>AL13+AL13*General!$B$25</f>
        <v>0</v>
      </c>
      <c r="BB13" s="168">
        <f>AM13+AM13*General!$B$25</f>
        <v>0</v>
      </c>
      <c r="BC13" s="168">
        <f>AN13+AN13*General!$B$25</f>
        <v>0</v>
      </c>
      <c r="BD13" s="168">
        <f>AO13+AO13*General!$B$25</f>
        <v>0</v>
      </c>
      <c r="BE13" s="168">
        <f>AP13+AP13*General!$B$25</f>
        <v>0</v>
      </c>
      <c r="BF13" s="168">
        <f>AQ13+AQ13*General!$B$25</f>
        <v>0</v>
      </c>
      <c r="BG13" s="168">
        <f t="shared" si="3"/>
        <v>0</v>
      </c>
      <c r="BI13" s="169" t="s">
        <v>129</v>
      </c>
      <c r="BJ13" s="168">
        <f>AU13+AU13*General!$B$25</f>
        <v>0</v>
      </c>
      <c r="BK13" s="168">
        <f>AV13+AV13*General!$B$25</f>
        <v>0</v>
      </c>
      <c r="BL13" s="168">
        <f>AW13+AW13*General!$B$25</f>
        <v>0</v>
      </c>
      <c r="BM13" s="168">
        <f>AX13+AX13*General!$B$25</f>
        <v>0</v>
      </c>
      <c r="BN13" s="168">
        <f>AY13+AY13*General!$B$25</f>
        <v>0</v>
      </c>
      <c r="BO13" s="168">
        <f>AZ13+AZ13*General!$B$25</f>
        <v>0</v>
      </c>
      <c r="BP13" s="168">
        <f>BA13+BA13*General!$B$25</f>
        <v>0</v>
      </c>
      <c r="BQ13" s="168">
        <f>BB13+BB13*General!$B$25</f>
        <v>0</v>
      </c>
      <c r="BR13" s="168">
        <f>BC13+BC13*General!$B$25</f>
        <v>0</v>
      </c>
      <c r="BS13" s="168">
        <f>BD13+BD13*General!$B$25</f>
        <v>0</v>
      </c>
      <c r="BT13" s="168">
        <f>BE13+BE13*General!$B$25</f>
        <v>0</v>
      </c>
      <c r="BU13" s="168">
        <f>BF13+BF13*General!$B$25</f>
        <v>0</v>
      </c>
      <c r="BV13" s="168">
        <f t="shared" si="4"/>
        <v>0</v>
      </c>
    </row>
    <row r="14" spans="1:74" x14ac:dyDescent="0.25">
      <c r="A14" s="136" t="s">
        <v>130</v>
      </c>
      <c r="B14" s="148">
        <v>100000</v>
      </c>
      <c r="C14" s="148">
        <v>100000</v>
      </c>
      <c r="D14" s="148">
        <v>100000</v>
      </c>
      <c r="E14" s="148">
        <v>100000</v>
      </c>
      <c r="F14" s="148">
        <v>100000</v>
      </c>
      <c r="G14" s="148">
        <v>100000</v>
      </c>
      <c r="H14" s="148">
        <v>100000</v>
      </c>
      <c r="I14" s="148">
        <v>100000</v>
      </c>
      <c r="J14" s="148">
        <v>100000</v>
      </c>
      <c r="K14" s="148">
        <v>100000</v>
      </c>
      <c r="L14" s="148">
        <v>100000</v>
      </c>
      <c r="M14" s="148">
        <v>100000</v>
      </c>
      <c r="N14" s="148">
        <f t="shared" si="0"/>
        <v>1200000</v>
      </c>
      <c r="P14" s="8" t="s">
        <v>130</v>
      </c>
      <c r="Q14" s="72">
        <f>B14+B14*General!$B$25</f>
        <v>104981.25</v>
      </c>
      <c r="R14" s="72">
        <f>C14+C14*General!$B$25</f>
        <v>104981.25</v>
      </c>
      <c r="S14" s="72">
        <f>D14+D14*General!$B$25</f>
        <v>104981.25</v>
      </c>
      <c r="T14" s="72">
        <f>E14+E14*General!$B$25</f>
        <v>104981.25</v>
      </c>
      <c r="U14" s="72">
        <f>F14+F14*General!$B$25</f>
        <v>104981.25</v>
      </c>
      <c r="V14" s="72">
        <f>G14+G14*General!$B$25</f>
        <v>104981.25</v>
      </c>
      <c r="W14" s="72">
        <f>H14+H14*General!$B$25</f>
        <v>104981.25</v>
      </c>
      <c r="X14" s="72">
        <f>I14+I14*General!$B$25</f>
        <v>104981.25</v>
      </c>
      <c r="Y14" s="72">
        <f>J14+J14*General!$B$25</f>
        <v>104981.25</v>
      </c>
      <c r="Z14" s="72">
        <f>K14+K14*General!$B$25</f>
        <v>104981.25</v>
      </c>
      <c r="AA14" s="72">
        <f>L14+L14*General!$B$25</f>
        <v>104981.25</v>
      </c>
      <c r="AB14" s="72">
        <f>M14+M14*General!$B$25</f>
        <v>104981.25</v>
      </c>
      <c r="AC14" s="72">
        <f t="shared" si="1"/>
        <v>1259775</v>
      </c>
      <c r="AE14" s="8" t="s">
        <v>130</v>
      </c>
      <c r="AF14" s="72">
        <f>Q14+Q14*General!$B$25</f>
        <v>110210.62851562499</v>
      </c>
      <c r="AG14" s="72">
        <f>R14+R14*General!$B$25</f>
        <v>110210.62851562499</v>
      </c>
      <c r="AH14" s="72">
        <f>S14+S14*General!$B$25</f>
        <v>110210.62851562499</v>
      </c>
      <c r="AI14" s="72">
        <f>T14+T14*General!$B$25</f>
        <v>110210.62851562499</v>
      </c>
      <c r="AJ14" s="72">
        <f>U14+U14*General!$B$25</f>
        <v>110210.62851562499</v>
      </c>
      <c r="AK14" s="72">
        <f>V14+V14*General!$B$25</f>
        <v>110210.62851562499</v>
      </c>
      <c r="AL14" s="72">
        <f>W14+W14*General!$B$25</f>
        <v>110210.62851562499</v>
      </c>
      <c r="AM14" s="72">
        <f>X14+X14*General!$B$25</f>
        <v>110210.62851562499</v>
      </c>
      <c r="AN14" s="72">
        <f>Y14+Y14*General!$B$25</f>
        <v>110210.62851562499</v>
      </c>
      <c r="AO14" s="72">
        <f>Z14+Z14*General!$B$25</f>
        <v>110210.62851562499</v>
      </c>
      <c r="AP14" s="72">
        <f>AA14+AA14*General!$B$25</f>
        <v>110210.62851562499</v>
      </c>
      <c r="AQ14" s="72">
        <f>AB14+AB14*General!$B$25</f>
        <v>110210.62851562499</v>
      </c>
      <c r="AR14" s="72">
        <f t="shared" si="2"/>
        <v>1322527.5421874998</v>
      </c>
      <c r="AT14" s="78" t="s">
        <v>130</v>
      </c>
      <c r="AU14" s="72">
        <f>AF14+AF14*General!$B$25</f>
        <v>115700.49544855957</v>
      </c>
      <c r="AV14" s="72">
        <f>AG14+AG14*General!$B$25</f>
        <v>115700.49544855957</v>
      </c>
      <c r="AW14" s="72">
        <f>AH14+AH14*General!$B$25</f>
        <v>115700.49544855957</v>
      </c>
      <c r="AX14" s="72">
        <f>AI14+AI14*General!$B$25</f>
        <v>115700.49544855957</v>
      </c>
      <c r="AY14" s="72">
        <f>AJ14+AJ14*General!$B$25</f>
        <v>115700.49544855957</v>
      </c>
      <c r="AZ14" s="72">
        <f>AK14+AK14*General!$B$25</f>
        <v>115700.49544855957</v>
      </c>
      <c r="BA14" s="72">
        <f>AL14+AL14*General!$B$25</f>
        <v>115700.49544855957</v>
      </c>
      <c r="BB14" s="72">
        <f>AM14+AM14*General!$B$25</f>
        <v>115700.49544855957</v>
      </c>
      <c r="BC14" s="72">
        <f>AN14+AN14*General!$B$25</f>
        <v>115700.49544855957</v>
      </c>
      <c r="BD14" s="72">
        <f>AO14+AO14*General!$B$25</f>
        <v>115700.49544855957</v>
      </c>
      <c r="BE14" s="72">
        <f>AP14+AP14*General!$B$25</f>
        <v>115700.49544855957</v>
      </c>
      <c r="BF14" s="72">
        <f>AQ14+AQ14*General!$B$25</f>
        <v>115700.49544855957</v>
      </c>
      <c r="BG14" s="72">
        <f t="shared" si="3"/>
        <v>1388405.9453827145</v>
      </c>
      <c r="BI14" s="8" t="s">
        <v>130</v>
      </c>
      <c r="BJ14" s="72">
        <f>AU14+AU14*General!$B$25</f>
        <v>121463.82637809095</v>
      </c>
      <c r="BK14" s="72">
        <f>AV14+AV14*General!$B$25</f>
        <v>121463.82637809095</v>
      </c>
      <c r="BL14" s="72">
        <f>AW14+AW14*General!$B$25</f>
        <v>121463.82637809095</v>
      </c>
      <c r="BM14" s="72">
        <f>AX14+AX14*General!$B$25</f>
        <v>121463.82637809095</v>
      </c>
      <c r="BN14" s="72">
        <f>AY14+AY14*General!$B$25</f>
        <v>121463.82637809095</v>
      </c>
      <c r="BO14" s="72">
        <f>AZ14+AZ14*General!$B$25</f>
        <v>121463.82637809095</v>
      </c>
      <c r="BP14" s="72">
        <f>BA14+BA14*General!$B$25</f>
        <v>121463.82637809095</v>
      </c>
      <c r="BQ14" s="72">
        <f>BB14+BB14*General!$B$25</f>
        <v>121463.82637809095</v>
      </c>
      <c r="BR14" s="72">
        <f>BC14+BC14*General!$B$25</f>
        <v>121463.82637809095</v>
      </c>
      <c r="BS14" s="72">
        <f>BD14+BD14*General!$B$25</f>
        <v>121463.82637809095</v>
      </c>
      <c r="BT14" s="72">
        <f>BE14+BE14*General!$B$25</f>
        <v>121463.82637809095</v>
      </c>
      <c r="BU14" s="72">
        <f>BF14+BF14*General!$B$25</f>
        <v>121463.82637809095</v>
      </c>
      <c r="BV14" s="72">
        <f t="shared" si="4"/>
        <v>1457565.9165370918</v>
      </c>
    </row>
    <row r="15" spans="1:74" x14ac:dyDescent="0.25">
      <c r="A15" s="136" t="s">
        <v>256</v>
      </c>
      <c r="B15" s="148">
        <f>Amortizacion!D2</f>
        <v>11193248.191399999</v>
      </c>
      <c r="C15" s="148">
        <f>Amortizacion!D3</f>
        <v>11193248.191399999</v>
      </c>
      <c r="D15" s="148">
        <f>Amortizacion!D4</f>
        <v>11193248.191399999</v>
      </c>
      <c r="E15" s="148">
        <f>Amortizacion!D5</f>
        <v>11193248.191399999</v>
      </c>
      <c r="F15" s="148">
        <f>Amortizacion!D6</f>
        <v>11193248.191399999</v>
      </c>
      <c r="G15" s="148">
        <f>Amortizacion!D7</f>
        <v>11193248.191399999</v>
      </c>
      <c r="H15" s="148">
        <f>Amortizacion!D8</f>
        <v>11193248.191399999</v>
      </c>
      <c r="I15" s="148">
        <f>Amortizacion!D9</f>
        <v>11193248.191399999</v>
      </c>
      <c r="J15" s="148">
        <f>Amortizacion!D10</f>
        <v>11193248.191399999</v>
      </c>
      <c r="K15" s="148">
        <f>Amortizacion!D11</f>
        <v>11193248.191399999</v>
      </c>
      <c r="L15" s="148">
        <f>Amortizacion!D12</f>
        <v>11193248.191399999</v>
      </c>
      <c r="M15" s="148">
        <f>Amortizacion!D13</f>
        <v>11193248.191399999</v>
      </c>
      <c r="N15" s="148">
        <f t="shared" si="0"/>
        <v>134318978.29679996</v>
      </c>
      <c r="P15" s="8" t="s">
        <v>256</v>
      </c>
      <c r="Q15" s="72">
        <f>Amortizacion!D14</f>
        <v>11193248.191399999</v>
      </c>
      <c r="R15" s="72">
        <f>Amortizacion!D15</f>
        <v>11193248.191399999</v>
      </c>
      <c r="S15" s="72">
        <f>Amortizacion!D16</f>
        <v>11193248.191399999</v>
      </c>
      <c r="T15" s="72">
        <f>Amortizacion!D17</f>
        <v>11193248.191399999</v>
      </c>
      <c r="U15" s="72">
        <f>Amortizacion!D18</f>
        <v>11193248.191399999</v>
      </c>
      <c r="V15" s="72">
        <f>Amortizacion!D19</f>
        <v>11193248.191399999</v>
      </c>
      <c r="W15" s="72">
        <f>Amortizacion!D20</f>
        <v>11193248.191399999</v>
      </c>
      <c r="X15" s="72">
        <f>Amortizacion!D21</f>
        <v>11193248.191399999</v>
      </c>
      <c r="Y15" s="72">
        <f>Amortizacion!D22</f>
        <v>11193248.191399999</v>
      </c>
      <c r="Z15" s="72">
        <f>Amortizacion!D23</f>
        <v>11193248.191399999</v>
      </c>
      <c r="AA15" s="72">
        <f>Amortizacion!D24</f>
        <v>11193248.191399999</v>
      </c>
      <c r="AB15" s="72">
        <f>Amortizacion!D25</f>
        <v>11193248.191399999</v>
      </c>
      <c r="AC15" s="72">
        <f t="shared" si="1"/>
        <v>134318978.29679996</v>
      </c>
      <c r="AE15" s="8" t="s">
        <v>256</v>
      </c>
      <c r="AF15" s="72">
        <f>Amortizacion!D26</f>
        <v>11193248.191399999</v>
      </c>
      <c r="AG15" s="72">
        <f>Amortizacion!D27</f>
        <v>11193248.191399999</v>
      </c>
      <c r="AH15" s="72">
        <f>Amortizacion!D28</f>
        <v>11193248.191399999</v>
      </c>
      <c r="AI15" s="72">
        <f>Amortizacion!D29</f>
        <v>11193248.191399999</v>
      </c>
      <c r="AJ15" s="72">
        <f>Amortizacion!D30</f>
        <v>11193248.191399999</v>
      </c>
      <c r="AK15" s="72">
        <f>Amortizacion!D31</f>
        <v>11193248.191399999</v>
      </c>
      <c r="AL15" s="72">
        <f>Amortizacion!D32</f>
        <v>11193248.191399999</v>
      </c>
      <c r="AM15" s="72">
        <f>Amortizacion!D33</f>
        <v>11193248.191399999</v>
      </c>
      <c r="AN15" s="72">
        <f>Amortizacion!D34</f>
        <v>11193248.191399999</v>
      </c>
      <c r="AO15" s="72">
        <f>Amortizacion!D35</f>
        <v>11193248.191399999</v>
      </c>
      <c r="AP15" s="72">
        <f>Amortizacion!D36</f>
        <v>11193248.191399999</v>
      </c>
      <c r="AQ15" s="72">
        <f>Amortizacion!D37</f>
        <v>11193248.191399999</v>
      </c>
      <c r="AR15" s="72">
        <f t="shared" si="2"/>
        <v>134318978.29679996</v>
      </c>
      <c r="AT15" s="78" t="s">
        <v>256</v>
      </c>
      <c r="AU15" s="72">
        <f>Amortizacion!D38</f>
        <v>11193248.191399999</v>
      </c>
      <c r="AV15" s="72">
        <f>Amortizacion!D39</f>
        <v>11193248.191399999</v>
      </c>
      <c r="AW15" s="72">
        <f>Amortizacion!D40</f>
        <v>11193248.191399999</v>
      </c>
      <c r="AX15" s="72">
        <f>Amortizacion!D41</f>
        <v>11193248.191399999</v>
      </c>
      <c r="AY15" s="72">
        <f>Amortizacion!D42</f>
        <v>11193248.191399999</v>
      </c>
      <c r="AZ15" s="72">
        <f>Amortizacion!D43</f>
        <v>11193248.191399999</v>
      </c>
      <c r="BA15" s="72">
        <f>Amortizacion!D44</f>
        <v>11193248.191399999</v>
      </c>
      <c r="BB15" s="72">
        <f>Amortizacion!D45</f>
        <v>11193248.191399999</v>
      </c>
      <c r="BC15" s="72">
        <f>Amortizacion!D46</f>
        <v>11193248.191399999</v>
      </c>
      <c r="BD15" s="72">
        <f>Amortizacion!D47</f>
        <v>11193248.191399999</v>
      </c>
      <c r="BE15" s="72">
        <f>Amortizacion!D48</f>
        <v>11193248.191399999</v>
      </c>
      <c r="BF15" s="72">
        <f>Amortizacion!D49</f>
        <v>11193248.191399999</v>
      </c>
      <c r="BG15" s="72">
        <f t="shared" si="3"/>
        <v>134318978.29679996</v>
      </c>
      <c r="BI15" s="8" t="s">
        <v>256</v>
      </c>
      <c r="BJ15" s="72">
        <f>Amortizacion!D50</f>
        <v>11193248.191399999</v>
      </c>
      <c r="BK15" s="72">
        <f>Amortizacion!D51</f>
        <v>11193248.191399999</v>
      </c>
      <c r="BL15" s="72">
        <f>Amortizacion!D52</f>
        <v>11193248.191399999</v>
      </c>
      <c r="BM15" s="72">
        <f>Amortizacion!D53</f>
        <v>11193248.191399999</v>
      </c>
      <c r="BN15" s="72">
        <f>Amortizacion!D54</f>
        <v>11193248.191399999</v>
      </c>
      <c r="BO15" s="72">
        <f>Amortizacion!D55</f>
        <v>11193248.191399999</v>
      </c>
      <c r="BP15" s="72">
        <f>Amortizacion!D56</f>
        <v>11193248.191399999</v>
      </c>
      <c r="BQ15" s="72">
        <f>Amortizacion!D57</f>
        <v>11193248.191399999</v>
      </c>
      <c r="BR15" s="72">
        <f>Amortizacion!D58</f>
        <v>11193248.191399999</v>
      </c>
      <c r="BS15" s="72">
        <f>Amortizacion!D59</f>
        <v>11193248.191399999</v>
      </c>
      <c r="BT15" s="72">
        <f>Amortizacion!D60</f>
        <v>11193248.191399999</v>
      </c>
      <c r="BU15" s="72">
        <f>Amortizacion!D61</f>
        <v>11193248.191399999</v>
      </c>
      <c r="BV15" s="72">
        <f t="shared" si="4"/>
        <v>134318978.29679996</v>
      </c>
    </row>
    <row r="16" spans="1:74" x14ac:dyDescent="0.25">
      <c r="A16" s="8" t="s">
        <v>131</v>
      </c>
      <c r="B16" s="153">
        <v>0</v>
      </c>
      <c r="C16" s="153">
        <v>0</v>
      </c>
      <c r="D16" s="153">
        <v>0</v>
      </c>
      <c r="E16" s="153">
        <v>0</v>
      </c>
      <c r="F16" s="153">
        <v>0</v>
      </c>
      <c r="G16" s="153">
        <v>0</v>
      </c>
      <c r="H16" s="153">
        <v>0</v>
      </c>
      <c r="I16" s="153">
        <v>0</v>
      </c>
      <c r="J16" s="153">
        <v>0</v>
      </c>
      <c r="K16" s="153">
        <v>0</v>
      </c>
      <c r="L16" s="153">
        <v>0</v>
      </c>
      <c r="M16" s="153">
        <v>0</v>
      </c>
      <c r="N16" s="153">
        <f t="shared" si="0"/>
        <v>0</v>
      </c>
      <c r="P16" s="8" t="s">
        <v>131</v>
      </c>
      <c r="Q16" s="72">
        <f>B16+B16*General!$B$25</f>
        <v>0</v>
      </c>
      <c r="R16" s="72">
        <f>C16+C16*General!$B$25</f>
        <v>0</v>
      </c>
      <c r="S16" s="72">
        <f>D16+D16*General!$B$25</f>
        <v>0</v>
      </c>
      <c r="T16" s="72">
        <f>E16+E16*General!$B$25</f>
        <v>0</v>
      </c>
      <c r="U16" s="72">
        <f>F16+F16*General!$B$25</f>
        <v>0</v>
      </c>
      <c r="V16" s="72">
        <f>G16+G16*General!$B$25</f>
        <v>0</v>
      </c>
      <c r="W16" s="72">
        <f>H16+H16*General!$B$25</f>
        <v>0</v>
      </c>
      <c r="X16" s="72">
        <f>I16+I16*General!$B$25</f>
        <v>0</v>
      </c>
      <c r="Y16" s="72">
        <f>J16+J16*General!$B$25</f>
        <v>0</v>
      </c>
      <c r="Z16" s="72">
        <f>K16+K16*General!$B$25</f>
        <v>0</v>
      </c>
      <c r="AA16" s="72">
        <f>L16+L16*General!$B$25</f>
        <v>0</v>
      </c>
      <c r="AB16" s="72">
        <f>M16+M16*General!$B$25</f>
        <v>0</v>
      </c>
      <c r="AC16" s="72">
        <f t="shared" si="1"/>
        <v>0</v>
      </c>
      <c r="AE16" s="8" t="s">
        <v>131</v>
      </c>
      <c r="AF16" s="72">
        <f>Q16+Q16*General!$B$25</f>
        <v>0</v>
      </c>
      <c r="AG16" s="72">
        <f>R16+R16*General!$B$25</f>
        <v>0</v>
      </c>
      <c r="AH16" s="72">
        <f>S16+S16*General!$B$25</f>
        <v>0</v>
      </c>
      <c r="AI16" s="72">
        <f>T16+T16*General!$B$25</f>
        <v>0</v>
      </c>
      <c r="AJ16" s="72">
        <f>U16+U16*General!$B$25</f>
        <v>0</v>
      </c>
      <c r="AK16" s="72">
        <f>V16+V16*General!$B$25</f>
        <v>0</v>
      </c>
      <c r="AL16" s="72">
        <f>W16+W16*General!$B$25</f>
        <v>0</v>
      </c>
      <c r="AM16" s="72">
        <f>X16+X16*General!$B$25</f>
        <v>0</v>
      </c>
      <c r="AN16" s="72">
        <f>Y16+Y16*General!$B$25</f>
        <v>0</v>
      </c>
      <c r="AO16" s="72">
        <f>Z16+Z16*General!$B$25</f>
        <v>0</v>
      </c>
      <c r="AP16" s="72">
        <f>AA16+AA16*General!$B$25</f>
        <v>0</v>
      </c>
      <c r="AQ16" s="72">
        <f>AB16+AB16*General!$B$25</f>
        <v>0</v>
      </c>
      <c r="AR16" s="72">
        <f t="shared" si="2"/>
        <v>0</v>
      </c>
      <c r="AT16" s="78" t="s">
        <v>131</v>
      </c>
      <c r="AU16" s="72">
        <f>AF16+AF16*General!$B$25</f>
        <v>0</v>
      </c>
      <c r="AV16" s="72">
        <f>AG16+AG16*General!$B$25</f>
        <v>0</v>
      </c>
      <c r="AW16" s="72">
        <f>AH16+AH16*General!$B$25</f>
        <v>0</v>
      </c>
      <c r="AX16" s="72">
        <f>AI16+AI16*General!$B$25</f>
        <v>0</v>
      </c>
      <c r="AY16" s="72">
        <f>AJ16+AJ16*General!$B$25</f>
        <v>0</v>
      </c>
      <c r="AZ16" s="72">
        <f>AK16+AK16*General!$B$25</f>
        <v>0</v>
      </c>
      <c r="BA16" s="72">
        <f>AL16+AL16*General!$B$25</f>
        <v>0</v>
      </c>
      <c r="BB16" s="72">
        <f>AM16+AM16*General!$B$25</f>
        <v>0</v>
      </c>
      <c r="BC16" s="72">
        <f>AN16+AN16*General!$B$25</f>
        <v>0</v>
      </c>
      <c r="BD16" s="72">
        <f>AO16+AO16*General!$B$25</f>
        <v>0</v>
      </c>
      <c r="BE16" s="72">
        <f>AP16+AP16*General!$B$25</f>
        <v>0</v>
      </c>
      <c r="BF16" s="72">
        <f>AQ16+AQ16*General!$B$25</f>
        <v>0</v>
      </c>
      <c r="BG16" s="72">
        <f t="shared" si="3"/>
        <v>0</v>
      </c>
      <c r="BI16" s="8" t="s">
        <v>131</v>
      </c>
      <c r="BJ16" s="72">
        <f>AU16+AU16*General!$B$25</f>
        <v>0</v>
      </c>
      <c r="BK16" s="72">
        <f>AV16+AV16*General!$B$25</f>
        <v>0</v>
      </c>
      <c r="BL16" s="72">
        <f>AW16+AW16*General!$B$25</f>
        <v>0</v>
      </c>
      <c r="BM16" s="72">
        <f>AX16+AX16*General!$B$25</f>
        <v>0</v>
      </c>
      <c r="BN16" s="72">
        <f>AY16+AY16*General!$B$25</f>
        <v>0</v>
      </c>
      <c r="BO16" s="72">
        <f>AZ16+AZ16*General!$B$25</f>
        <v>0</v>
      </c>
      <c r="BP16" s="72">
        <f>BA16+BA16*General!$B$25</f>
        <v>0</v>
      </c>
      <c r="BQ16" s="72">
        <f>BB16+BB16*General!$B$25</f>
        <v>0</v>
      </c>
      <c r="BR16" s="72">
        <f>BC16+BC16*General!$B$25</f>
        <v>0</v>
      </c>
      <c r="BS16" s="72">
        <f>BD16+BD16*General!$B$25</f>
        <v>0</v>
      </c>
      <c r="BT16" s="72">
        <f>BE16+BE16*General!$B$25</f>
        <v>0</v>
      </c>
      <c r="BU16" s="72">
        <f>BF16+BF16*General!$B$25</f>
        <v>0</v>
      </c>
      <c r="BV16" s="72">
        <f t="shared" si="4"/>
        <v>0</v>
      </c>
    </row>
    <row r="17" spans="1:74" s="170" customFormat="1" x14ac:dyDescent="0.25">
      <c r="A17" s="169" t="s">
        <v>132</v>
      </c>
      <c r="B17" s="168">
        <v>0</v>
      </c>
      <c r="C17" s="168">
        <v>0</v>
      </c>
      <c r="D17" s="168">
        <v>0</v>
      </c>
      <c r="E17" s="168">
        <v>0</v>
      </c>
      <c r="F17" s="168">
        <v>0</v>
      </c>
      <c r="G17" s="168">
        <v>0</v>
      </c>
      <c r="H17" s="168">
        <v>0</v>
      </c>
      <c r="I17" s="168">
        <v>0</v>
      </c>
      <c r="J17" s="168">
        <v>0</v>
      </c>
      <c r="K17" s="168">
        <v>0</v>
      </c>
      <c r="L17" s="168">
        <v>0</v>
      </c>
      <c r="M17" s="168">
        <v>0</v>
      </c>
      <c r="N17" s="168">
        <f t="shared" si="0"/>
        <v>0</v>
      </c>
      <c r="P17" s="169" t="s">
        <v>132</v>
      </c>
      <c r="Q17" s="168">
        <f>B17+B17*General!$B$25</f>
        <v>0</v>
      </c>
      <c r="R17" s="168">
        <f>C17+C17*General!$B$25</f>
        <v>0</v>
      </c>
      <c r="S17" s="168">
        <f>D17+D17*General!$B$25</f>
        <v>0</v>
      </c>
      <c r="T17" s="168">
        <f>E17+E17*General!$B$25</f>
        <v>0</v>
      </c>
      <c r="U17" s="168">
        <f>F17+F17*General!$B$25</f>
        <v>0</v>
      </c>
      <c r="V17" s="168">
        <f>G17+G17*General!$B$25</f>
        <v>0</v>
      </c>
      <c r="W17" s="168">
        <f>H17+H17*General!$B$25</f>
        <v>0</v>
      </c>
      <c r="X17" s="168">
        <f>I17+I17*General!$B$25</f>
        <v>0</v>
      </c>
      <c r="Y17" s="168">
        <f>J17+J17*General!$B$25</f>
        <v>0</v>
      </c>
      <c r="Z17" s="168">
        <f>K17+K17*General!$B$25</f>
        <v>0</v>
      </c>
      <c r="AA17" s="168">
        <f>L17+L17*General!$B$25</f>
        <v>0</v>
      </c>
      <c r="AB17" s="168">
        <f>M17+M17*General!$B$25</f>
        <v>0</v>
      </c>
      <c r="AC17" s="168">
        <f t="shared" si="1"/>
        <v>0</v>
      </c>
      <c r="AE17" s="169" t="s">
        <v>132</v>
      </c>
      <c r="AF17" s="168">
        <f>Q17+Q17*General!$B$25</f>
        <v>0</v>
      </c>
      <c r="AG17" s="168">
        <f>R17+R17*General!$B$25</f>
        <v>0</v>
      </c>
      <c r="AH17" s="168">
        <f>S17+S17*General!$B$25</f>
        <v>0</v>
      </c>
      <c r="AI17" s="168">
        <f>T17+T17*General!$B$25</f>
        <v>0</v>
      </c>
      <c r="AJ17" s="168">
        <f>U17+U17*General!$B$25</f>
        <v>0</v>
      </c>
      <c r="AK17" s="168">
        <f>V17+V17*General!$B$25</f>
        <v>0</v>
      </c>
      <c r="AL17" s="168">
        <f>W17+W17*General!$B$25</f>
        <v>0</v>
      </c>
      <c r="AM17" s="168">
        <f>X17+X17*General!$B$25</f>
        <v>0</v>
      </c>
      <c r="AN17" s="168">
        <f>Y17+Y17*General!$B$25</f>
        <v>0</v>
      </c>
      <c r="AO17" s="168">
        <f>Z17+Z17*General!$B$25</f>
        <v>0</v>
      </c>
      <c r="AP17" s="168">
        <f>AA17+AA17*General!$B$25</f>
        <v>0</v>
      </c>
      <c r="AQ17" s="168">
        <f>AB17+AB17*General!$B$25</f>
        <v>0</v>
      </c>
      <c r="AR17" s="168">
        <f t="shared" si="2"/>
        <v>0</v>
      </c>
      <c r="AT17" s="171" t="s">
        <v>132</v>
      </c>
      <c r="AU17" s="168">
        <f>AF17+AF17*General!$B$25</f>
        <v>0</v>
      </c>
      <c r="AV17" s="168">
        <f>AG17+AG17*General!$B$25</f>
        <v>0</v>
      </c>
      <c r="AW17" s="168">
        <f>AH17+AH17*General!$B$25</f>
        <v>0</v>
      </c>
      <c r="AX17" s="168">
        <f>AI17+AI17*General!$B$25</f>
        <v>0</v>
      </c>
      <c r="AY17" s="168">
        <f>AJ17+AJ17*General!$B$25</f>
        <v>0</v>
      </c>
      <c r="AZ17" s="168">
        <f>AK17+AK17*General!$B$25</f>
        <v>0</v>
      </c>
      <c r="BA17" s="168">
        <f>AL17+AL17*General!$B$25</f>
        <v>0</v>
      </c>
      <c r="BB17" s="168">
        <f>AM17+AM17*General!$B$25</f>
        <v>0</v>
      </c>
      <c r="BC17" s="168">
        <f>AN17+AN17*General!$B$25</f>
        <v>0</v>
      </c>
      <c r="BD17" s="168">
        <f>AO17+AO17*General!$B$25</f>
        <v>0</v>
      </c>
      <c r="BE17" s="168">
        <f>AP17+AP17*General!$B$25</f>
        <v>0</v>
      </c>
      <c r="BF17" s="168">
        <f>AQ17+AQ17*General!$B$25</f>
        <v>0</v>
      </c>
      <c r="BG17" s="168">
        <f t="shared" si="3"/>
        <v>0</v>
      </c>
      <c r="BI17" s="169" t="s">
        <v>132</v>
      </c>
      <c r="BJ17" s="168">
        <f>AU17+AU17*General!$B$25</f>
        <v>0</v>
      </c>
      <c r="BK17" s="168">
        <f>AV17+AV17*General!$B$25</f>
        <v>0</v>
      </c>
      <c r="BL17" s="168">
        <f>AW17+AW17*General!$B$25</f>
        <v>0</v>
      </c>
      <c r="BM17" s="168">
        <f>AX17+AX17*General!$B$25</f>
        <v>0</v>
      </c>
      <c r="BN17" s="168">
        <f>AY17+AY17*General!$B$25</f>
        <v>0</v>
      </c>
      <c r="BO17" s="168">
        <f>AZ17+AZ17*General!$B$25</f>
        <v>0</v>
      </c>
      <c r="BP17" s="168">
        <f>BA17+BA17*General!$B$25</f>
        <v>0</v>
      </c>
      <c r="BQ17" s="168">
        <f>BB17+BB17*General!$B$25</f>
        <v>0</v>
      </c>
      <c r="BR17" s="168">
        <f>BC17+BC17*General!$B$25</f>
        <v>0</v>
      </c>
      <c r="BS17" s="168">
        <f>BD17+BD17*General!$B$25</f>
        <v>0</v>
      </c>
      <c r="BT17" s="168">
        <f>BE17+BE17*General!$B$25</f>
        <v>0</v>
      </c>
      <c r="BU17" s="168">
        <f>BF17+BF17*General!$B$25</f>
        <v>0</v>
      </c>
      <c r="BV17" s="168">
        <f t="shared" si="4"/>
        <v>0</v>
      </c>
    </row>
    <row r="18" spans="1:74" x14ac:dyDescent="0.25">
      <c r="A18" s="8" t="s">
        <v>133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f t="shared" si="0"/>
        <v>0</v>
      </c>
      <c r="P18" s="8" t="s">
        <v>133</v>
      </c>
      <c r="Q18" s="72">
        <f>B18+B18*General!$B$25</f>
        <v>0</v>
      </c>
      <c r="R18" s="72">
        <f>C18+C18*General!$B$25</f>
        <v>0</v>
      </c>
      <c r="S18" s="72">
        <f>D18+D18*General!$B$25</f>
        <v>0</v>
      </c>
      <c r="T18" s="72">
        <f>E18+E18*General!$B$25</f>
        <v>0</v>
      </c>
      <c r="U18" s="72">
        <f>F18+F18*General!$B$25</f>
        <v>0</v>
      </c>
      <c r="V18" s="72">
        <f>G18+G18*General!$B$25</f>
        <v>0</v>
      </c>
      <c r="W18" s="72">
        <f>H18+H18*General!$B$25</f>
        <v>0</v>
      </c>
      <c r="X18" s="72">
        <f>I18+I18*General!$B$25</f>
        <v>0</v>
      </c>
      <c r="Y18" s="72">
        <f>J18+J18*General!$B$25</f>
        <v>0</v>
      </c>
      <c r="Z18" s="72">
        <f>K18+K18*General!$B$25</f>
        <v>0</v>
      </c>
      <c r="AA18" s="72">
        <f>L18+L18*General!$B$25</f>
        <v>0</v>
      </c>
      <c r="AB18" s="72">
        <f>M18+M18*General!$B$25</f>
        <v>0</v>
      </c>
      <c r="AC18" s="72">
        <f t="shared" si="1"/>
        <v>0</v>
      </c>
      <c r="AE18" s="8" t="s">
        <v>133</v>
      </c>
      <c r="AF18" s="72">
        <f>Q18+Q18*General!$B$25</f>
        <v>0</v>
      </c>
      <c r="AG18" s="72">
        <f>R18+R18*General!$B$25</f>
        <v>0</v>
      </c>
      <c r="AH18" s="72">
        <f>S18+S18*General!$B$25</f>
        <v>0</v>
      </c>
      <c r="AI18" s="72">
        <f>T18+T18*General!$B$25</f>
        <v>0</v>
      </c>
      <c r="AJ18" s="72">
        <f>U18+U18*General!$B$25</f>
        <v>0</v>
      </c>
      <c r="AK18" s="72">
        <f>V18+V18*General!$B$25</f>
        <v>0</v>
      </c>
      <c r="AL18" s="72">
        <f>W18+W18*General!$B$25</f>
        <v>0</v>
      </c>
      <c r="AM18" s="72">
        <f>X18+X18*General!$B$25</f>
        <v>0</v>
      </c>
      <c r="AN18" s="72">
        <f>Y18+Y18*General!$B$25</f>
        <v>0</v>
      </c>
      <c r="AO18" s="72">
        <f>Z18+Z18*General!$B$25</f>
        <v>0</v>
      </c>
      <c r="AP18" s="72">
        <f>AA18+AA18*General!$B$25</f>
        <v>0</v>
      </c>
      <c r="AQ18" s="72">
        <f>AB18+AB18*General!$B$25</f>
        <v>0</v>
      </c>
      <c r="AR18" s="72">
        <f t="shared" si="2"/>
        <v>0</v>
      </c>
      <c r="AT18" s="78" t="s">
        <v>133</v>
      </c>
      <c r="AU18" s="72">
        <f>AF18+AF18*General!$B$25</f>
        <v>0</v>
      </c>
      <c r="AV18" s="72">
        <f>AG18+AG18*General!$B$25</f>
        <v>0</v>
      </c>
      <c r="AW18" s="72">
        <f>AH18+AH18*General!$B$25</f>
        <v>0</v>
      </c>
      <c r="AX18" s="72">
        <f>AI18+AI18*General!$B$25</f>
        <v>0</v>
      </c>
      <c r="AY18" s="72">
        <f>AJ18+AJ18*General!$B$25</f>
        <v>0</v>
      </c>
      <c r="AZ18" s="72">
        <f>AK18+AK18*General!$B$25</f>
        <v>0</v>
      </c>
      <c r="BA18" s="72">
        <f>AL18+AL18*General!$B$25</f>
        <v>0</v>
      </c>
      <c r="BB18" s="72">
        <f>AM18+AM18*General!$B$25</f>
        <v>0</v>
      </c>
      <c r="BC18" s="72">
        <f>AN18+AN18*General!$B$25</f>
        <v>0</v>
      </c>
      <c r="BD18" s="72">
        <f>AO18+AO18*General!$B$25</f>
        <v>0</v>
      </c>
      <c r="BE18" s="72">
        <f>AP18+AP18*General!$B$25</f>
        <v>0</v>
      </c>
      <c r="BF18" s="72">
        <f>AQ18+AQ18*General!$B$25</f>
        <v>0</v>
      </c>
      <c r="BG18" s="72">
        <f t="shared" si="3"/>
        <v>0</v>
      </c>
      <c r="BI18" s="8" t="s">
        <v>133</v>
      </c>
      <c r="BJ18" s="72">
        <f>AU18+AU18*General!$B$25</f>
        <v>0</v>
      </c>
      <c r="BK18" s="72">
        <f>AV18+AV18*General!$B$25</f>
        <v>0</v>
      </c>
      <c r="BL18" s="72">
        <f>AW18+AW18*General!$B$25</f>
        <v>0</v>
      </c>
      <c r="BM18" s="72">
        <f>AX18+AX18*General!$B$25</f>
        <v>0</v>
      </c>
      <c r="BN18" s="72">
        <f>AY18+AY18*General!$B$25</f>
        <v>0</v>
      </c>
      <c r="BO18" s="72">
        <f>AZ18+AZ18*General!$B$25</f>
        <v>0</v>
      </c>
      <c r="BP18" s="72">
        <f>BA18+BA18*General!$B$25</f>
        <v>0</v>
      </c>
      <c r="BQ18" s="72">
        <f>BB18+BB18*General!$B$25</f>
        <v>0</v>
      </c>
      <c r="BR18" s="72">
        <f>BC18+BC18*General!$B$25</f>
        <v>0</v>
      </c>
      <c r="BS18" s="72">
        <f>BD18+BD18*General!$B$25</f>
        <v>0</v>
      </c>
      <c r="BT18" s="72">
        <f>BE18+BE18*General!$B$25</f>
        <v>0</v>
      </c>
      <c r="BU18" s="72">
        <f>BF18+BF18*General!$B$25</f>
        <v>0</v>
      </c>
      <c r="BV18" s="72">
        <f t="shared" si="4"/>
        <v>0</v>
      </c>
    </row>
    <row r="19" spans="1:74" x14ac:dyDescent="0.25">
      <c r="A19" s="8" t="s">
        <v>134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f t="shared" si="0"/>
        <v>0</v>
      </c>
      <c r="P19" s="8" t="s">
        <v>134</v>
      </c>
      <c r="Q19" s="72">
        <f>B19+B19*General!$B$25</f>
        <v>0</v>
      </c>
      <c r="R19" s="72">
        <f>C19+C19*General!$B$25</f>
        <v>0</v>
      </c>
      <c r="S19" s="72">
        <f>D19+D19*General!$B$25</f>
        <v>0</v>
      </c>
      <c r="T19" s="72">
        <f>E19+E19*General!$B$25</f>
        <v>0</v>
      </c>
      <c r="U19" s="72">
        <f>F19+F19*General!$B$25</f>
        <v>0</v>
      </c>
      <c r="V19" s="72">
        <f>G19+G19*General!$B$25</f>
        <v>0</v>
      </c>
      <c r="W19" s="72">
        <f>H19+H19*General!$B$25</f>
        <v>0</v>
      </c>
      <c r="X19" s="72">
        <f>I19+I19*General!$B$25</f>
        <v>0</v>
      </c>
      <c r="Y19" s="72">
        <f>J19+J19*General!$B$25</f>
        <v>0</v>
      </c>
      <c r="Z19" s="72">
        <f>K19+K19*General!$B$25</f>
        <v>0</v>
      </c>
      <c r="AA19" s="72">
        <f>L19+L19*General!$B$25</f>
        <v>0</v>
      </c>
      <c r="AB19" s="72">
        <f>M19+M19*General!$B$25</f>
        <v>0</v>
      </c>
      <c r="AC19" s="72">
        <f t="shared" si="1"/>
        <v>0</v>
      </c>
      <c r="AE19" s="8" t="s">
        <v>134</v>
      </c>
      <c r="AF19" s="72">
        <f>Q19+Q19*General!$B$25</f>
        <v>0</v>
      </c>
      <c r="AG19" s="72">
        <f>R19+R19*General!$B$25</f>
        <v>0</v>
      </c>
      <c r="AH19" s="72">
        <f>S19+S19*General!$B$25</f>
        <v>0</v>
      </c>
      <c r="AI19" s="72">
        <f>T19+T19*General!$B$25</f>
        <v>0</v>
      </c>
      <c r="AJ19" s="72">
        <f>U19+U19*General!$B$25</f>
        <v>0</v>
      </c>
      <c r="AK19" s="72">
        <f>V19+V19*General!$B$25</f>
        <v>0</v>
      </c>
      <c r="AL19" s="72">
        <f>W19+W19*General!$B$25</f>
        <v>0</v>
      </c>
      <c r="AM19" s="72">
        <f>X19+X19*General!$B$25</f>
        <v>0</v>
      </c>
      <c r="AN19" s="72">
        <f>Y19+Y19*General!$B$25</f>
        <v>0</v>
      </c>
      <c r="AO19" s="72">
        <f>Z19+Z19*General!$B$25</f>
        <v>0</v>
      </c>
      <c r="AP19" s="72">
        <f>AA19+AA19*General!$B$25</f>
        <v>0</v>
      </c>
      <c r="AQ19" s="72">
        <f>AB19+AB19*General!$B$25</f>
        <v>0</v>
      </c>
      <c r="AR19" s="72">
        <f t="shared" si="2"/>
        <v>0</v>
      </c>
      <c r="AT19" s="78" t="s">
        <v>134</v>
      </c>
      <c r="AU19" s="72">
        <f>AF19+AF19*General!$B$25</f>
        <v>0</v>
      </c>
      <c r="AV19" s="72">
        <f>AG19+AG19*General!$B$25</f>
        <v>0</v>
      </c>
      <c r="AW19" s="72">
        <f>AH19+AH19*General!$B$25</f>
        <v>0</v>
      </c>
      <c r="AX19" s="72">
        <f>AI19+AI19*General!$B$25</f>
        <v>0</v>
      </c>
      <c r="AY19" s="72">
        <f>AJ19+AJ19*General!$B$25</f>
        <v>0</v>
      </c>
      <c r="AZ19" s="72">
        <f>AK19+AK19*General!$B$25</f>
        <v>0</v>
      </c>
      <c r="BA19" s="72">
        <f>AL19+AL19*General!$B$25</f>
        <v>0</v>
      </c>
      <c r="BB19" s="72">
        <f>AM19+AM19*General!$B$25</f>
        <v>0</v>
      </c>
      <c r="BC19" s="72">
        <f>AN19+AN19*General!$B$25</f>
        <v>0</v>
      </c>
      <c r="BD19" s="72">
        <f>AO19+AO19*General!$B$25</f>
        <v>0</v>
      </c>
      <c r="BE19" s="72">
        <f>AP19+AP19*General!$B$25</f>
        <v>0</v>
      </c>
      <c r="BF19" s="72">
        <f>AQ19+AQ19*General!$B$25</f>
        <v>0</v>
      </c>
      <c r="BG19" s="72">
        <f t="shared" si="3"/>
        <v>0</v>
      </c>
      <c r="BI19" s="8" t="s">
        <v>134</v>
      </c>
      <c r="BJ19" s="72">
        <f>AU19+AU19*General!$B$25</f>
        <v>0</v>
      </c>
      <c r="BK19" s="72">
        <f>AV19+AV19*General!$B$25</f>
        <v>0</v>
      </c>
      <c r="BL19" s="72">
        <f>AW19+AW19*General!$B$25</f>
        <v>0</v>
      </c>
      <c r="BM19" s="72">
        <f>AX19+AX19*General!$B$25</f>
        <v>0</v>
      </c>
      <c r="BN19" s="72">
        <f>AY19+AY19*General!$B$25</f>
        <v>0</v>
      </c>
      <c r="BO19" s="72">
        <f>AZ19+AZ19*General!$B$25</f>
        <v>0</v>
      </c>
      <c r="BP19" s="72">
        <f>BA19+BA19*General!$B$25</f>
        <v>0</v>
      </c>
      <c r="BQ19" s="72">
        <f>BB19+BB19*General!$B$25</f>
        <v>0</v>
      </c>
      <c r="BR19" s="72">
        <f>BC19+BC19*General!$B$25</f>
        <v>0</v>
      </c>
      <c r="BS19" s="72">
        <f>BD19+BD19*General!$B$25</f>
        <v>0</v>
      </c>
      <c r="BT19" s="72">
        <f>BE19+BE19*General!$B$25</f>
        <v>0</v>
      </c>
      <c r="BU19" s="72">
        <f>BF19+BF19*General!$B$25</f>
        <v>0</v>
      </c>
      <c r="BV19" s="72">
        <f t="shared" si="4"/>
        <v>0</v>
      </c>
    </row>
    <row r="20" spans="1:74" x14ac:dyDescent="0.25">
      <c r="A20" s="8" t="s">
        <v>135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f t="shared" si="0"/>
        <v>0</v>
      </c>
      <c r="P20" s="8" t="s">
        <v>135</v>
      </c>
      <c r="Q20" s="72">
        <f>B20+B20*General!$B$25</f>
        <v>0</v>
      </c>
      <c r="R20" s="72">
        <f>C20+C20*General!$B$25</f>
        <v>0</v>
      </c>
      <c r="S20" s="72">
        <f>D20+D20*General!$B$25</f>
        <v>0</v>
      </c>
      <c r="T20" s="72">
        <f>E20+E20*General!$B$25</f>
        <v>0</v>
      </c>
      <c r="U20" s="72">
        <f>F20+F20*General!$B$25</f>
        <v>0</v>
      </c>
      <c r="V20" s="72">
        <f>G20+G20*General!$B$25</f>
        <v>0</v>
      </c>
      <c r="W20" s="72">
        <f>H20+H20*General!$B$25</f>
        <v>0</v>
      </c>
      <c r="X20" s="72">
        <f>I20+I20*General!$B$25</f>
        <v>0</v>
      </c>
      <c r="Y20" s="72">
        <f>J20+J20*General!$B$25</f>
        <v>0</v>
      </c>
      <c r="Z20" s="72">
        <f>K20+K20*General!$B$25</f>
        <v>0</v>
      </c>
      <c r="AA20" s="72">
        <f>L20+L20*General!$B$25</f>
        <v>0</v>
      </c>
      <c r="AB20" s="72">
        <f>M20+M20*General!$B$25</f>
        <v>0</v>
      </c>
      <c r="AC20" s="72">
        <f t="shared" si="1"/>
        <v>0</v>
      </c>
      <c r="AE20" s="8" t="s">
        <v>135</v>
      </c>
      <c r="AF20" s="72">
        <f>Q20+Q20*General!$B$25</f>
        <v>0</v>
      </c>
      <c r="AG20" s="72">
        <f>R20+R20*General!$B$25</f>
        <v>0</v>
      </c>
      <c r="AH20" s="72">
        <f>S20+S20*General!$B$25</f>
        <v>0</v>
      </c>
      <c r="AI20" s="72">
        <f>T20+T20*General!$B$25</f>
        <v>0</v>
      </c>
      <c r="AJ20" s="72">
        <f>U20+U20*General!$B$25</f>
        <v>0</v>
      </c>
      <c r="AK20" s="72">
        <f>V20+V20*General!$B$25</f>
        <v>0</v>
      </c>
      <c r="AL20" s="72">
        <f>W20+W20*General!$B$25</f>
        <v>0</v>
      </c>
      <c r="AM20" s="72">
        <f>X20+X20*General!$B$25</f>
        <v>0</v>
      </c>
      <c r="AN20" s="72">
        <f>Y20+Y20*General!$B$25</f>
        <v>0</v>
      </c>
      <c r="AO20" s="72">
        <f>Z20+Z20*General!$B$25</f>
        <v>0</v>
      </c>
      <c r="AP20" s="72">
        <f>AA20+AA20*General!$B$25</f>
        <v>0</v>
      </c>
      <c r="AQ20" s="72">
        <f>AB20+AB20*General!$B$25</f>
        <v>0</v>
      </c>
      <c r="AR20" s="72">
        <f t="shared" si="2"/>
        <v>0</v>
      </c>
      <c r="AT20" s="78" t="s">
        <v>135</v>
      </c>
      <c r="AU20" s="72">
        <f>AF20+AF20*General!$B$25</f>
        <v>0</v>
      </c>
      <c r="AV20" s="72">
        <f>AG20+AG20*General!$B$25</f>
        <v>0</v>
      </c>
      <c r="AW20" s="72">
        <f>AH20+AH20*General!$B$25</f>
        <v>0</v>
      </c>
      <c r="AX20" s="72">
        <f>AI20+AI20*General!$B$25</f>
        <v>0</v>
      </c>
      <c r="AY20" s="72">
        <f>AJ20+AJ20*General!$B$25</f>
        <v>0</v>
      </c>
      <c r="AZ20" s="72">
        <f>AK20+AK20*General!$B$25</f>
        <v>0</v>
      </c>
      <c r="BA20" s="72">
        <f>AL20+AL20*General!$B$25</f>
        <v>0</v>
      </c>
      <c r="BB20" s="72">
        <f>AM20+AM20*General!$B$25</f>
        <v>0</v>
      </c>
      <c r="BC20" s="72">
        <f>AN20+AN20*General!$B$25</f>
        <v>0</v>
      </c>
      <c r="BD20" s="72">
        <f>AO20+AO20*General!$B$25</f>
        <v>0</v>
      </c>
      <c r="BE20" s="72">
        <f>AP20+AP20*General!$B$25</f>
        <v>0</v>
      </c>
      <c r="BF20" s="72">
        <f>AQ20+AQ20*General!$B$25</f>
        <v>0</v>
      </c>
      <c r="BG20" s="72">
        <f t="shared" si="3"/>
        <v>0</v>
      </c>
      <c r="BI20" s="8" t="s">
        <v>135</v>
      </c>
      <c r="BJ20" s="72">
        <f>AU20+AU20*General!$B$25</f>
        <v>0</v>
      </c>
      <c r="BK20" s="72">
        <f>AV20+AV20*General!$B$25</f>
        <v>0</v>
      </c>
      <c r="BL20" s="72">
        <f>AW20+AW20*General!$B$25</f>
        <v>0</v>
      </c>
      <c r="BM20" s="72">
        <f>AX20+AX20*General!$B$25</f>
        <v>0</v>
      </c>
      <c r="BN20" s="72">
        <f>AY20+AY20*General!$B$25</f>
        <v>0</v>
      </c>
      <c r="BO20" s="72">
        <f>AZ20+AZ20*General!$B$25</f>
        <v>0</v>
      </c>
      <c r="BP20" s="72">
        <f>BA20+BA20*General!$B$25</f>
        <v>0</v>
      </c>
      <c r="BQ20" s="72">
        <f>BB20+BB20*General!$B$25</f>
        <v>0</v>
      </c>
      <c r="BR20" s="72">
        <f>BC20+BC20*General!$B$25</f>
        <v>0</v>
      </c>
      <c r="BS20" s="72">
        <f>BD20+BD20*General!$B$25</f>
        <v>0</v>
      </c>
      <c r="BT20" s="72">
        <f>BE20+BE20*General!$B$25</f>
        <v>0</v>
      </c>
      <c r="BU20" s="72">
        <f>BF20+BF20*General!$B$25</f>
        <v>0</v>
      </c>
      <c r="BV20" s="72">
        <f t="shared" si="4"/>
        <v>0</v>
      </c>
    </row>
    <row r="21" spans="1:74" x14ac:dyDescent="0.25">
      <c r="A21" s="8" t="s">
        <v>258</v>
      </c>
      <c r="B21" s="72">
        <f>('Gastos Preoperativos'!F23 + 'Gastos Preoperativos'!F27)/(5*12)</f>
        <v>2620249.0833333335</v>
      </c>
      <c r="C21" s="72">
        <f>$B$21</f>
        <v>2620249.0833333335</v>
      </c>
      <c r="D21" s="72">
        <f t="shared" ref="D21:M21" si="11">$B$21</f>
        <v>2620249.0833333335</v>
      </c>
      <c r="E21" s="72">
        <f t="shared" si="11"/>
        <v>2620249.0833333335</v>
      </c>
      <c r="F21" s="72">
        <f t="shared" si="11"/>
        <v>2620249.0833333335</v>
      </c>
      <c r="G21" s="72">
        <f t="shared" si="11"/>
        <v>2620249.0833333335</v>
      </c>
      <c r="H21" s="72">
        <f t="shared" si="11"/>
        <v>2620249.0833333335</v>
      </c>
      <c r="I21" s="72">
        <f t="shared" si="11"/>
        <v>2620249.0833333335</v>
      </c>
      <c r="J21" s="72">
        <f t="shared" si="11"/>
        <v>2620249.0833333335</v>
      </c>
      <c r="K21" s="72">
        <f t="shared" si="11"/>
        <v>2620249.0833333335</v>
      </c>
      <c r="L21" s="72">
        <f t="shared" si="11"/>
        <v>2620249.0833333335</v>
      </c>
      <c r="M21" s="72">
        <f t="shared" si="11"/>
        <v>2620249.0833333335</v>
      </c>
      <c r="N21" s="72">
        <f t="shared" si="0"/>
        <v>31442988.999999996</v>
      </c>
      <c r="P21" s="8" t="s">
        <v>258</v>
      </c>
      <c r="Q21" s="72">
        <f t="shared" ref="Q21:AB21" si="12">$B$21</f>
        <v>2620249.0833333335</v>
      </c>
      <c r="R21" s="72">
        <f t="shared" si="12"/>
        <v>2620249.0833333335</v>
      </c>
      <c r="S21" s="72">
        <f t="shared" si="12"/>
        <v>2620249.0833333335</v>
      </c>
      <c r="T21" s="72">
        <f t="shared" si="12"/>
        <v>2620249.0833333335</v>
      </c>
      <c r="U21" s="72">
        <f t="shared" si="12"/>
        <v>2620249.0833333335</v>
      </c>
      <c r="V21" s="72">
        <f t="shared" si="12"/>
        <v>2620249.0833333335</v>
      </c>
      <c r="W21" s="72">
        <f t="shared" si="12"/>
        <v>2620249.0833333335</v>
      </c>
      <c r="X21" s="72">
        <f t="shared" si="12"/>
        <v>2620249.0833333335</v>
      </c>
      <c r="Y21" s="72">
        <f t="shared" si="12"/>
        <v>2620249.0833333335</v>
      </c>
      <c r="Z21" s="72">
        <f t="shared" si="12"/>
        <v>2620249.0833333335</v>
      </c>
      <c r="AA21" s="72">
        <f t="shared" si="12"/>
        <v>2620249.0833333335</v>
      </c>
      <c r="AB21" s="72">
        <f t="shared" si="12"/>
        <v>2620249.0833333335</v>
      </c>
      <c r="AC21" s="72">
        <f t="shared" si="1"/>
        <v>31442988.999999996</v>
      </c>
      <c r="AE21" s="8" t="s">
        <v>258</v>
      </c>
      <c r="AF21" s="72">
        <f t="shared" ref="AF21:AQ21" si="13">$B$21</f>
        <v>2620249.0833333335</v>
      </c>
      <c r="AG21" s="72">
        <f t="shared" si="13"/>
        <v>2620249.0833333335</v>
      </c>
      <c r="AH21" s="72">
        <f t="shared" si="13"/>
        <v>2620249.0833333335</v>
      </c>
      <c r="AI21" s="72">
        <f t="shared" si="13"/>
        <v>2620249.0833333335</v>
      </c>
      <c r="AJ21" s="72">
        <f t="shared" si="13"/>
        <v>2620249.0833333335</v>
      </c>
      <c r="AK21" s="72">
        <f t="shared" si="13"/>
        <v>2620249.0833333335</v>
      </c>
      <c r="AL21" s="72">
        <f t="shared" si="13"/>
        <v>2620249.0833333335</v>
      </c>
      <c r="AM21" s="72">
        <f t="shared" si="13"/>
        <v>2620249.0833333335</v>
      </c>
      <c r="AN21" s="72">
        <f t="shared" si="13"/>
        <v>2620249.0833333335</v>
      </c>
      <c r="AO21" s="72">
        <f t="shared" si="13"/>
        <v>2620249.0833333335</v>
      </c>
      <c r="AP21" s="72">
        <f t="shared" si="13"/>
        <v>2620249.0833333335</v>
      </c>
      <c r="AQ21" s="72">
        <f t="shared" si="13"/>
        <v>2620249.0833333335</v>
      </c>
      <c r="AR21" s="72">
        <f t="shared" si="2"/>
        <v>31442988.999999996</v>
      </c>
      <c r="AT21" s="78" t="s">
        <v>258</v>
      </c>
      <c r="AU21" s="72">
        <f t="shared" ref="AU21:BF21" si="14">$B$21</f>
        <v>2620249.0833333335</v>
      </c>
      <c r="AV21" s="72">
        <f t="shared" si="14"/>
        <v>2620249.0833333335</v>
      </c>
      <c r="AW21" s="72">
        <f t="shared" si="14"/>
        <v>2620249.0833333335</v>
      </c>
      <c r="AX21" s="72">
        <f t="shared" si="14"/>
        <v>2620249.0833333335</v>
      </c>
      <c r="AY21" s="72">
        <f t="shared" si="14"/>
        <v>2620249.0833333335</v>
      </c>
      <c r="AZ21" s="72">
        <f t="shared" si="14"/>
        <v>2620249.0833333335</v>
      </c>
      <c r="BA21" s="72">
        <f t="shared" si="14"/>
        <v>2620249.0833333335</v>
      </c>
      <c r="BB21" s="72">
        <f t="shared" si="14"/>
        <v>2620249.0833333335</v>
      </c>
      <c r="BC21" s="72">
        <f t="shared" si="14"/>
        <v>2620249.0833333335</v>
      </c>
      <c r="BD21" s="72">
        <f t="shared" si="14"/>
        <v>2620249.0833333335</v>
      </c>
      <c r="BE21" s="72">
        <f t="shared" si="14"/>
        <v>2620249.0833333335</v>
      </c>
      <c r="BF21" s="72">
        <f t="shared" si="14"/>
        <v>2620249.0833333335</v>
      </c>
      <c r="BG21" s="72">
        <f t="shared" si="3"/>
        <v>31442988.999999996</v>
      </c>
      <c r="BI21" s="8" t="s">
        <v>258</v>
      </c>
      <c r="BJ21" s="72">
        <f t="shared" ref="BJ21:BU21" si="15">$B$21</f>
        <v>2620249.0833333335</v>
      </c>
      <c r="BK21" s="72">
        <f t="shared" si="15"/>
        <v>2620249.0833333335</v>
      </c>
      <c r="BL21" s="72">
        <f t="shared" si="15"/>
        <v>2620249.0833333335</v>
      </c>
      <c r="BM21" s="72">
        <f t="shared" si="15"/>
        <v>2620249.0833333335</v>
      </c>
      <c r="BN21" s="72">
        <f t="shared" si="15"/>
        <v>2620249.0833333335</v>
      </c>
      <c r="BO21" s="72">
        <f t="shared" si="15"/>
        <v>2620249.0833333335</v>
      </c>
      <c r="BP21" s="72">
        <f t="shared" si="15"/>
        <v>2620249.0833333335</v>
      </c>
      <c r="BQ21" s="72">
        <f t="shared" si="15"/>
        <v>2620249.0833333335</v>
      </c>
      <c r="BR21" s="72">
        <f t="shared" si="15"/>
        <v>2620249.0833333335</v>
      </c>
      <c r="BS21" s="72">
        <f t="shared" si="15"/>
        <v>2620249.0833333335</v>
      </c>
      <c r="BT21" s="72">
        <f t="shared" si="15"/>
        <v>2620249.0833333335</v>
      </c>
      <c r="BU21" s="72">
        <f t="shared" si="15"/>
        <v>2620249.0833333335</v>
      </c>
      <c r="BV21" s="72">
        <f t="shared" si="4"/>
        <v>31442988.999999996</v>
      </c>
    </row>
    <row r="22" spans="1:74" x14ac:dyDescent="0.25">
      <c r="A22" s="8" t="s">
        <v>136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f t="shared" si="0"/>
        <v>0</v>
      </c>
      <c r="P22" s="8" t="s">
        <v>136</v>
      </c>
      <c r="Q22" s="72">
        <f>B22+B22*General!$B$25</f>
        <v>0</v>
      </c>
      <c r="R22" s="72">
        <f>C22+C22*General!$B$25</f>
        <v>0</v>
      </c>
      <c r="S22" s="72">
        <f>D22+D22*General!$B$25</f>
        <v>0</v>
      </c>
      <c r="T22" s="72">
        <f>E22+E22*General!$B$25</f>
        <v>0</v>
      </c>
      <c r="U22" s="72">
        <f>F22+F22*General!$B$25</f>
        <v>0</v>
      </c>
      <c r="V22" s="72">
        <f>G22+G22*General!$B$25</f>
        <v>0</v>
      </c>
      <c r="W22" s="72">
        <f>H22+H22*General!$B$25</f>
        <v>0</v>
      </c>
      <c r="X22" s="72">
        <f>I22+I22*General!$B$25</f>
        <v>0</v>
      </c>
      <c r="Y22" s="72">
        <f>J22+J22*General!$B$25</f>
        <v>0</v>
      </c>
      <c r="Z22" s="72">
        <f>K22+K22*General!$B$25</f>
        <v>0</v>
      </c>
      <c r="AA22" s="72">
        <f>L22+L22*General!$B$25</f>
        <v>0</v>
      </c>
      <c r="AB22" s="72">
        <f>M22+M22*General!$B$25</f>
        <v>0</v>
      </c>
      <c r="AC22" s="72">
        <f t="shared" si="1"/>
        <v>0</v>
      </c>
      <c r="AE22" s="8" t="s">
        <v>136</v>
      </c>
      <c r="AF22" s="72">
        <f>Q22+Q22*General!$B$25</f>
        <v>0</v>
      </c>
      <c r="AG22" s="72">
        <f>R22+R22*General!$B$25</f>
        <v>0</v>
      </c>
      <c r="AH22" s="72">
        <f>S22+S22*General!$B$25</f>
        <v>0</v>
      </c>
      <c r="AI22" s="72">
        <f>T22+T22*General!$B$25</f>
        <v>0</v>
      </c>
      <c r="AJ22" s="72">
        <f>U22+U22*General!$B$25</f>
        <v>0</v>
      </c>
      <c r="AK22" s="72">
        <f>V22+V22*General!$B$25</f>
        <v>0</v>
      </c>
      <c r="AL22" s="72">
        <f>W22+W22*General!$B$25</f>
        <v>0</v>
      </c>
      <c r="AM22" s="72">
        <f>X22+X22*General!$B$25</f>
        <v>0</v>
      </c>
      <c r="AN22" s="72">
        <f>Y22+Y22*General!$B$25</f>
        <v>0</v>
      </c>
      <c r="AO22" s="72">
        <f>Z22+Z22*General!$B$25</f>
        <v>0</v>
      </c>
      <c r="AP22" s="72">
        <f>AA22+AA22*General!$B$25</f>
        <v>0</v>
      </c>
      <c r="AQ22" s="72">
        <f>AB22+AB22*General!$B$25</f>
        <v>0</v>
      </c>
      <c r="AR22" s="72">
        <f t="shared" si="2"/>
        <v>0</v>
      </c>
      <c r="AT22" s="78" t="s">
        <v>136</v>
      </c>
      <c r="AU22" s="72">
        <f>AF22+AF22*General!$B$25</f>
        <v>0</v>
      </c>
      <c r="AV22" s="72">
        <f>AG22+AG22*General!$B$25</f>
        <v>0</v>
      </c>
      <c r="AW22" s="72">
        <f>AH22+AH22*General!$B$25</f>
        <v>0</v>
      </c>
      <c r="AX22" s="72">
        <f>AI22+AI22*General!$B$25</f>
        <v>0</v>
      </c>
      <c r="AY22" s="72">
        <f>AJ22+AJ22*General!$B$25</f>
        <v>0</v>
      </c>
      <c r="AZ22" s="72">
        <f>AK22+AK22*General!$B$25</f>
        <v>0</v>
      </c>
      <c r="BA22" s="72">
        <f>AL22+AL22*General!$B$25</f>
        <v>0</v>
      </c>
      <c r="BB22" s="72">
        <f>AM22+AM22*General!$B$25</f>
        <v>0</v>
      </c>
      <c r="BC22" s="72">
        <f>AN22+AN22*General!$B$25</f>
        <v>0</v>
      </c>
      <c r="BD22" s="72">
        <f>AO22+AO22*General!$B$25</f>
        <v>0</v>
      </c>
      <c r="BE22" s="72">
        <f>AP22+AP22*General!$B$25</f>
        <v>0</v>
      </c>
      <c r="BF22" s="72">
        <f>AQ22+AQ22*General!$B$25</f>
        <v>0</v>
      </c>
      <c r="BG22" s="72">
        <f t="shared" si="3"/>
        <v>0</v>
      </c>
      <c r="BI22" s="8" t="s">
        <v>136</v>
      </c>
      <c r="BJ22" s="72">
        <f>AU22+AU22*General!$B$25</f>
        <v>0</v>
      </c>
      <c r="BK22" s="72">
        <f>AV22+AV22*General!$B$25</f>
        <v>0</v>
      </c>
      <c r="BL22" s="72">
        <f>AW22+AW22*General!$B$25</f>
        <v>0</v>
      </c>
      <c r="BM22" s="72">
        <f>AX22+AX22*General!$B$25</f>
        <v>0</v>
      </c>
      <c r="BN22" s="72">
        <f>AY22+AY22*General!$B$25</f>
        <v>0</v>
      </c>
      <c r="BO22" s="72">
        <f>AZ22+AZ22*General!$B$25</f>
        <v>0</v>
      </c>
      <c r="BP22" s="72">
        <f>BA22+BA22*General!$B$25</f>
        <v>0</v>
      </c>
      <c r="BQ22" s="72">
        <f>BB22+BB22*General!$B$25</f>
        <v>0</v>
      </c>
      <c r="BR22" s="72">
        <f>BC22+BC22*General!$B$25</f>
        <v>0</v>
      </c>
      <c r="BS22" s="72">
        <f>BD22+BD22*General!$B$25</f>
        <v>0</v>
      </c>
      <c r="BT22" s="72">
        <f>BE22+BE22*General!$B$25</f>
        <v>0</v>
      </c>
      <c r="BU22" s="72">
        <f>BF22+BF22*General!$B$25</f>
        <v>0</v>
      </c>
      <c r="BV22" s="72">
        <f t="shared" si="4"/>
        <v>0</v>
      </c>
    </row>
    <row r="23" spans="1:74" x14ac:dyDescent="0.25">
      <c r="A23" s="8" t="s">
        <v>137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f t="shared" si="0"/>
        <v>0</v>
      </c>
      <c r="P23" s="8" t="s">
        <v>137</v>
      </c>
      <c r="Q23" s="72">
        <f>B23+B23*General!$B$25</f>
        <v>0</v>
      </c>
      <c r="R23" s="72">
        <f>C23+C23*General!$B$25</f>
        <v>0</v>
      </c>
      <c r="S23" s="72">
        <f>D23+D23*General!$B$25</f>
        <v>0</v>
      </c>
      <c r="T23" s="72">
        <f>E23+E23*General!$B$25</f>
        <v>0</v>
      </c>
      <c r="U23" s="72">
        <f>F23+F23*General!$B$25</f>
        <v>0</v>
      </c>
      <c r="V23" s="72">
        <f>G23+G23*General!$B$25</f>
        <v>0</v>
      </c>
      <c r="W23" s="72">
        <f>H23+H23*General!$B$25</f>
        <v>0</v>
      </c>
      <c r="X23" s="72">
        <f>I23+I23*General!$B$25</f>
        <v>0</v>
      </c>
      <c r="Y23" s="72">
        <f>J23+J23*General!$B$25</f>
        <v>0</v>
      </c>
      <c r="Z23" s="72">
        <f>K23+K23*General!$B$25</f>
        <v>0</v>
      </c>
      <c r="AA23" s="72">
        <f>L23+L23*General!$B$25</f>
        <v>0</v>
      </c>
      <c r="AB23" s="72">
        <f>M23+M23*General!$B$25</f>
        <v>0</v>
      </c>
      <c r="AC23" s="72">
        <f t="shared" si="1"/>
        <v>0</v>
      </c>
      <c r="AE23" s="8" t="s">
        <v>137</v>
      </c>
      <c r="AF23" s="72">
        <f>Q23+Q23*General!$B$25</f>
        <v>0</v>
      </c>
      <c r="AG23" s="72">
        <f>R23+R23*General!$B$25</f>
        <v>0</v>
      </c>
      <c r="AH23" s="72">
        <f>S23+S23*General!$B$25</f>
        <v>0</v>
      </c>
      <c r="AI23" s="72">
        <f>T23+T23*General!$B$25</f>
        <v>0</v>
      </c>
      <c r="AJ23" s="72">
        <f>U23+U23*General!$B$25</f>
        <v>0</v>
      </c>
      <c r="AK23" s="72">
        <f>V23+V23*General!$B$25</f>
        <v>0</v>
      </c>
      <c r="AL23" s="72">
        <f>W23+W23*General!$B$25</f>
        <v>0</v>
      </c>
      <c r="AM23" s="72">
        <f>X23+X23*General!$B$25</f>
        <v>0</v>
      </c>
      <c r="AN23" s="72">
        <f>Y23+Y23*General!$B$25</f>
        <v>0</v>
      </c>
      <c r="AO23" s="72">
        <f>Z23+Z23*General!$B$25</f>
        <v>0</v>
      </c>
      <c r="AP23" s="72">
        <f>AA23+AA23*General!$B$25</f>
        <v>0</v>
      </c>
      <c r="AQ23" s="72">
        <f>AB23+AB23*General!$B$25</f>
        <v>0</v>
      </c>
      <c r="AR23" s="72">
        <f t="shared" si="2"/>
        <v>0</v>
      </c>
      <c r="AT23" s="78" t="s">
        <v>137</v>
      </c>
      <c r="AU23" s="72">
        <f>AF23+AF23*General!$B$25</f>
        <v>0</v>
      </c>
      <c r="AV23" s="72">
        <f>AG23+AG23*General!$B$25</f>
        <v>0</v>
      </c>
      <c r="AW23" s="72">
        <f>AH23+AH23*General!$B$25</f>
        <v>0</v>
      </c>
      <c r="AX23" s="72">
        <f>AI23+AI23*General!$B$25</f>
        <v>0</v>
      </c>
      <c r="AY23" s="72">
        <f>AJ23+AJ23*General!$B$25</f>
        <v>0</v>
      </c>
      <c r="AZ23" s="72">
        <f>AK23+AK23*General!$B$25</f>
        <v>0</v>
      </c>
      <c r="BA23" s="72">
        <f>AL23+AL23*General!$B$25</f>
        <v>0</v>
      </c>
      <c r="BB23" s="72">
        <f>AM23+AM23*General!$B$25</f>
        <v>0</v>
      </c>
      <c r="BC23" s="72">
        <f>AN23+AN23*General!$B$25</f>
        <v>0</v>
      </c>
      <c r="BD23" s="72">
        <f>AO23+AO23*General!$B$25</f>
        <v>0</v>
      </c>
      <c r="BE23" s="72">
        <f>AP23+AP23*General!$B$25</f>
        <v>0</v>
      </c>
      <c r="BF23" s="72">
        <f>AQ23+AQ23*General!$B$25</f>
        <v>0</v>
      </c>
      <c r="BG23" s="72">
        <f t="shared" si="3"/>
        <v>0</v>
      </c>
      <c r="BI23" s="8" t="s">
        <v>137</v>
      </c>
      <c r="BJ23" s="72">
        <f>AU23+AU23*General!$B$25</f>
        <v>0</v>
      </c>
      <c r="BK23" s="72">
        <f>AV23+AV23*General!$B$25</f>
        <v>0</v>
      </c>
      <c r="BL23" s="72">
        <f>AW23+AW23*General!$B$25</f>
        <v>0</v>
      </c>
      <c r="BM23" s="72">
        <f>AX23+AX23*General!$B$25</f>
        <v>0</v>
      </c>
      <c r="BN23" s="72">
        <f>AY23+AY23*General!$B$25</f>
        <v>0</v>
      </c>
      <c r="BO23" s="72">
        <f>AZ23+AZ23*General!$B$25</f>
        <v>0</v>
      </c>
      <c r="BP23" s="72">
        <f>BA23+BA23*General!$B$25</f>
        <v>0</v>
      </c>
      <c r="BQ23" s="72">
        <f>BB23+BB23*General!$B$25</f>
        <v>0</v>
      </c>
      <c r="BR23" s="72">
        <f>BC23+BC23*General!$B$25</f>
        <v>0</v>
      </c>
      <c r="BS23" s="72">
        <f>BD23+BD23*General!$B$25</f>
        <v>0</v>
      </c>
      <c r="BT23" s="72">
        <f>BE23+BE23*General!$B$25</f>
        <v>0</v>
      </c>
      <c r="BU23" s="72">
        <f>BF23+BF23*General!$B$25</f>
        <v>0</v>
      </c>
      <c r="BV23" s="72">
        <f t="shared" si="4"/>
        <v>0</v>
      </c>
    </row>
    <row r="24" spans="1:74" x14ac:dyDescent="0.25">
      <c r="A24" s="8" t="s">
        <v>138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f t="shared" si="0"/>
        <v>0</v>
      </c>
      <c r="P24" s="8" t="s">
        <v>138</v>
      </c>
      <c r="Q24" s="72">
        <f>B24+B24*General!$B$25</f>
        <v>0</v>
      </c>
      <c r="R24" s="72">
        <f>C24+C24*General!$B$25</f>
        <v>0</v>
      </c>
      <c r="S24" s="72">
        <f>D24+D24*General!$B$25</f>
        <v>0</v>
      </c>
      <c r="T24" s="72">
        <f>E24+E24*General!$B$25</f>
        <v>0</v>
      </c>
      <c r="U24" s="72">
        <f>F24+F24*General!$B$25</f>
        <v>0</v>
      </c>
      <c r="V24" s="72">
        <f>G24+G24*General!$B$25</f>
        <v>0</v>
      </c>
      <c r="W24" s="72">
        <f>H24+H24*General!$B$25</f>
        <v>0</v>
      </c>
      <c r="X24" s="72">
        <f>I24+I24*General!$B$25</f>
        <v>0</v>
      </c>
      <c r="Y24" s="72">
        <f>J24+J24*General!$B$25</f>
        <v>0</v>
      </c>
      <c r="Z24" s="72">
        <f>K24+K24*General!$B$25</f>
        <v>0</v>
      </c>
      <c r="AA24" s="72">
        <f>L24+L24*General!$B$25</f>
        <v>0</v>
      </c>
      <c r="AB24" s="72">
        <f>M24+M24*General!$B$25</f>
        <v>0</v>
      </c>
      <c r="AC24" s="72">
        <f t="shared" si="1"/>
        <v>0</v>
      </c>
      <c r="AE24" s="8" t="s">
        <v>138</v>
      </c>
      <c r="AF24" s="72">
        <f>Q24+Q24*General!$B$25</f>
        <v>0</v>
      </c>
      <c r="AG24" s="72">
        <f>R24+R24*General!$B$25</f>
        <v>0</v>
      </c>
      <c r="AH24" s="72">
        <f>S24+S24*General!$B$25</f>
        <v>0</v>
      </c>
      <c r="AI24" s="72">
        <f>T24+T24*General!$B$25</f>
        <v>0</v>
      </c>
      <c r="AJ24" s="72">
        <f>U24+U24*General!$B$25</f>
        <v>0</v>
      </c>
      <c r="AK24" s="72">
        <f>V24+V24*General!$B$25</f>
        <v>0</v>
      </c>
      <c r="AL24" s="72">
        <f>W24+W24*General!$B$25</f>
        <v>0</v>
      </c>
      <c r="AM24" s="72">
        <f>X24+X24*General!$B$25</f>
        <v>0</v>
      </c>
      <c r="AN24" s="72">
        <f>Y24+Y24*General!$B$25</f>
        <v>0</v>
      </c>
      <c r="AO24" s="72">
        <f>Z24+Z24*General!$B$25</f>
        <v>0</v>
      </c>
      <c r="AP24" s="72">
        <f>AA24+AA24*General!$B$25</f>
        <v>0</v>
      </c>
      <c r="AQ24" s="72">
        <f>AB24+AB24*General!$B$25</f>
        <v>0</v>
      </c>
      <c r="AR24" s="72">
        <f t="shared" si="2"/>
        <v>0</v>
      </c>
      <c r="AT24" s="78" t="s">
        <v>138</v>
      </c>
      <c r="AU24" s="72">
        <f>AF24+AF24*General!$B$25</f>
        <v>0</v>
      </c>
      <c r="AV24" s="72">
        <f>AG24+AG24*General!$B$25</f>
        <v>0</v>
      </c>
      <c r="AW24" s="72">
        <f>AH24+AH24*General!$B$25</f>
        <v>0</v>
      </c>
      <c r="AX24" s="72">
        <f>AI24+AI24*General!$B$25</f>
        <v>0</v>
      </c>
      <c r="AY24" s="72">
        <f>AJ24+AJ24*General!$B$25</f>
        <v>0</v>
      </c>
      <c r="AZ24" s="72">
        <f>AK24+AK24*General!$B$25</f>
        <v>0</v>
      </c>
      <c r="BA24" s="72">
        <f>AL24+AL24*General!$B$25</f>
        <v>0</v>
      </c>
      <c r="BB24" s="72">
        <f>AM24+AM24*General!$B$25</f>
        <v>0</v>
      </c>
      <c r="BC24" s="72">
        <f>AN24+AN24*General!$B$25</f>
        <v>0</v>
      </c>
      <c r="BD24" s="72">
        <f>AO24+AO24*General!$B$25</f>
        <v>0</v>
      </c>
      <c r="BE24" s="72">
        <f>AP24+AP24*General!$B$25</f>
        <v>0</v>
      </c>
      <c r="BF24" s="72">
        <f>AQ24+AQ24*General!$B$25</f>
        <v>0</v>
      </c>
      <c r="BG24" s="72">
        <f t="shared" si="3"/>
        <v>0</v>
      </c>
      <c r="BI24" s="8" t="s">
        <v>138</v>
      </c>
      <c r="BJ24" s="72">
        <f>AU24+AU24*General!$B$25</f>
        <v>0</v>
      </c>
      <c r="BK24" s="72">
        <f>AV24+AV24*General!$B$25</f>
        <v>0</v>
      </c>
      <c r="BL24" s="72">
        <f>AW24+AW24*General!$B$25</f>
        <v>0</v>
      </c>
      <c r="BM24" s="72">
        <f>AX24+AX24*General!$B$25</f>
        <v>0</v>
      </c>
      <c r="BN24" s="72">
        <f>AY24+AY24*General!$B$25</f>
        <v>0</v>
      </c>
      <c r="BO24" s="72">
        <f>AZ24+AZ24*General!$B$25</f>
        <v>0</v>
      </c>
      <c r="BP24" s="72">
        <f>BA24+BA24*General!$B$25</f>
        <v>0</v>
      </c>
      <c r="BQ24" s="72">
        <f>BB24+BB24*General!$B$25</f>
        <v>0</v>
      </c>
      <c r="BR24" s="72">
        <f>BC24+BC24*General!$B$25</f>
        <v>0</v>
      </c>
      <c r="BS24" s="72">
        <f>BD24+BD24*General!$B$25</f>
        <v>0</v>
      </c>
      <c r="BT24" s="72">
        <f>BE24+BE24*General!$B$25</f>
        <v>0</v>
      </c>
      <c r="BU24" s="72">
        <f>BF24+BF24*General!$B$25</f>
        <v>0</v>
      </c>
      <c r="BV24" s="72">
        <f t="shared" si="4"/>
        <v>0</v>
      </c>
    </row>
    <row r="25" spans="1:74" x14ac:dyDescent="0.25">
      <c r="A25" s="8" t="s">
        <v>139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f t="shared" si="0"/>
        <v>0</v>
      </c>
      <c r="P25" s="8" t="s">
        <v>139</v>
      </c>
      <c r="Q25" s="72">
        <f>B25+B25*General!$B$25</f>
        <v>0</v>
      </c>
      <c r="R25" s="72">
        <f>C25+C25*General!$B$25</f>
        <v>0</v>
      </c>
      <c r="S25" s="72">
        <f>D25+D25*General!$B$25</f>
        <v>0</v>
      </c>
      <c r="T25" s="72">
        <f>E25+E25*General!$B$25</f>
        <v>0</v>
      </c>
      <c r="U25" s="72">
        <f>F25+F25*General!$B$25</f>
        <v>0</v>
      </c>
      <c r="V25" s="72">
        <f>G25+G25*General!$B$25</f>
        <v>0</v>
      </c>
      <c r="W25" s="72">
        <f>H25+H25*General!$B$25</f>
        <v>0</v>
      </c>
      <c r="X25" s="72">
        <f>I25+I25*General!$B$25</f>
        <v>0</v>
      </c>
      <c r="Y25" s="72">
        <f>J25+J25*General!$B$25</f>
        <v>0</v>
      </c>
      <c r="Z25" s="72">
        <f>K25+K25*General!$B$25</f>
        <v>0</v>
      </c>
      <c r="AA25" s="72">
        <f>L25+L25*General!$B$25</f>
        <v>0</v>
      </c>
      <c r="AB25" s="72">
        <f>M25+M25*General!$B$25</f>
        <v>0</v>
      </c>
      <c r="AC25" s="72">
        <f t="shared" si="1"/>
        <v>0</v>
      </c>
      <c r="AE25" s="8" t="s">
        <v>139</v>
      </c>
      <c r="AF25" s="72">
        <f>Q25+Q25*General!$B$25</f>
        <v>0</v>
      </c>
      <c r="AG25" s="72">
        <f>R25+R25*General!$B$25</f>
        <v>0</v>
      </c>
      <c r="AH25" s="72">
        <f>S25+S25*General!$B$25</f>
        <v>0</v>
      </c>
      <c r="AI25" s="72">
        <f>T25+T25*General!$B$25</f>
        <v>0</v>
      </c>
      <c r="AJ25" s="72">
        <f>U25+U25*General!$B$25</f>
        <v>0</v>
      </c>
      <c r="AK25" s="72">
        <f>V25+V25*General!$B$25</f>
        <v>0</v>
      </c>
      <c r="AL25" s="72">
        <f>W25+W25*General!$B$25</f>
        <v>0</v>
      </c>
      <c r="AM25" s="72">
        <f>X25+X25*General!$B$25</f>
        <v>0</v>
      </c>
      <c r="AN25" s="72">
        <f>Y25+Y25*General!$B$25</f>
        <v>0</v>
      </c>
      <c r="AO25" s="72">
        <f>Z25+Z25*General!$B$25</f>
        <v>0</v>
      </c>
      <c r="AP25" s="72">
        <f>AA25+AA25*General!$B$25</f>
        <v>0</v>
      </c>
      <c r="AQ25" s="72">
        <f>AB25+AB25*General!$B$25</f>
        <v>0</v>
      </c>
      <c r="AR25" s="72">
        <f t="shared" si="2"/>
        <v>0</v>
      </c>
      <c r="AT25" s="78" t="s">
        <v>139</v>
      </c>
      <c r="AU25" s="72">
        <f>AF25+AF25*General!$B$25</f>
        <v>0</v>
      </c>
      <c r="AV25" s="72">
        <f>AG25+AG25*General!$B$25</f>
        <v>0</v>
      </c>
      <c r="AW25" s="72">
        <f>AH25+AH25*General!$B$25</f>
        <v>0</v>
      </c>
      <c r="AX25" s="72">
        <f>AI25+AI25*General!$B$25</f>
        <v>0</v>
      </c>
      <c r="AY25" s="72">
        <f>AJ25+AJ25*General!$B$25</f>
        <v>0</v>
      </c>
      <c r="AZ25" s="72">
        <f>AK25+AK25*General!$B$25</f>
        <v>0</v>
      </c>
      <c r="BA25" s="72">
        <f>AL25+AL25*General!$B$25</f>
        <v>0</v>
      </c>
      <c r="BB25" s="72">
        <f>AM25+AM25*General!$B$25</f>
        <v>0</v>
      </c>
      <c r="BC25" s="72">
        <f>AN25+AN25*General!$B$25</f>
        <v>0</v>
      </c>
      <c r="BD25" s="72">
        <f>AO25+AO25*General!$B$25</f>
        <v>0</v>
      </c>
      <c r="BE25" s="72">
        <f>AP25+AP25*General!$B$25</f>
        <v>0</v>
      </c>
      <c r="BF25" s="72">
        <f>AQ25+AQ25*General!$B$25</f>
        <v>0</v>
      </c>
      <c r="BG25" s="72">
        <f t="shared" si="3"/>
        <v>0</v>
      </c>
      <c r="BI25" s="8" t="s">
        <v>139</v>
      </c>
      <c r="BJ25" s="72">
        <f>AU25+AU25*General!$B$25</f>
        <v>0</v>
      </c>
      <c r="BK25" s="72">
        <f>AV25+AV25*General!$B$25</f>
        <v>0</v>
      </c>
      <c r="BL25" s="72">
        <f>AW25+AW25*General!$B$25</f>
        <v>0</v>
      </c>
      <c r="BM25" s="72">
        <f>AX25+AX25*General!$B$25</f>
        <v>0</v>
      </c>
      <c r="BN25" s="72">
        <f>AY25+AY25*General!$B$25</f>
        <v>0</v>
      </c>
      <c r="BO25" s="72">
        <f>AZ25+AZ25*General!$B$25</f>
        <v>0</v>
      </c>
      <c r="BP25" s="72">
        <f>BA25+BA25*General!$B$25</f>
        <v>0</v>
      </c>
      <c r="BQ25" s="72">
        <f>BB25+BB25*General!$B$25</f>
        <v>0</v>
      </c>
      <c r="BR25" s="72">
        <f>BC25+BC25*General!$B$25</f>
        <v>0</v>
      </c>
      <c r="BS25" s="72">
        <f>BD25+BD25*General!$B$25</f>
        <v>0</v>
      </c>
      <c r="BT25" s="72">
        <f>BE25+BE25*General!$B$25</f>
        <v>0</v>
      </c>
      <c r="BU25" s="72">
        <f>BF25+BF25*General!$B$25</f>
        <v>0</v>
      </c>
      <c r="BV25" s="72">
        <f t="shared" si="4"/>
        <v>0</v>
      </c>
    </row>
    <row r="26" spans="1:74" ht="45" x14ac:dyDescent="0.25">
      <c r="A26" s="108" t="s">
        <v>295</v>
      </c>
      <c r="B26" s="72">
        <f>'Ventas Proyectadas'!B6*0.6</f>
        <v>0</v>
      </c>
      <c r="C26" s="72">
        <f>'Ventas Proyectadas'!C6*0.6</f>
        <v>0</v>
      </c>
      <c r="D26" s="72">
        <f>'Ventas Proyectadas'!D6*0.6</f>
        <v>0</v>
      </c>
      <c r="E26" s="72">
        <f>'Ventas Proyectadas'!E6*0.6</f>
        <v>0</v>
      </c>
      <c r="F26" s="72">
        <f>'Ventas Proyectadas'!F6*0.6</f>
        <v>0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f t="shared" si="0"/>
        <v>0</v>
      </c>
      <c r="P26" s="108" t="s">
        <v>295</v>
      </c>
      <c r="Q26" s="72">
        <v>0</v>
      </c>
      <c r="R26" s="72">
        <v>0</v>
      </c>
      <c r="S26" s="72">
        <v>0</v>
      </c>
      <c r="T26" s="72">
        <v>0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72">
        <v>0</v>
      </c>
      <c r="AA26" s="72">
        <v>0</v>
      </c>
      <c r="AB26" s="72">
        <v>0</v>
      </c>
      <c r="AC26" s="72">
        <f t="shared" si="1"/>
        <v>0</v>
      </c>
      <c r="AE26" s="108" t="s">
        <v>295</v>
      </c>
      <c r="AF26" s="72">
        <f>Q26+Q26*General!$B$25</f>
        <v>0</v>
      </c>
      <c r="AG26" s="72">
        <f>R26+R26*General!$B$25</f>
        <v>0</v>
      </c>
      <c r="AH26" s="72">
        <f>S26+S26*General!$B$25</f>
        <v>0</v>
      </c>
      <c r="AI26" s="72">
        <f>T26+T26*General!$B$25</f>
        <v>0</v>
      </c>
      <c r="AJ26" s="72">
        <f>U26+U26*General!$B$25</f>
        <v>0</v>
      </c>
      <c r="AK26" s="72">
        <f>V26+V26*General!$B$25</f>
        <v>0</v>
      </c>
      <c r="AL26" s="72">
        <f>W26+W26*General!$B$25</f>
        <v>0</v>
      </c>
      <c r="AM26" s="72">
        <f>X26+X26*General!$B$25</f>
        <v>0</v>
      </c>
      <c r="AN26" s="72">
        <f>Y26+Y26*General!$B$25</f>
        <v>0</v>
      </c>
      <c r="AO26" s="72">
        <f>Z26+Z26*General!$B$25</f>
        <v>0</v>
      </c>
      <c r="AP26" s="72">
        <f>AA26+AA26*General!$B$25</f>
        <v>0</v>
      </c>
      <c r="AQ26" s="72">
        <f>AB26+AB26*General!$B$25</f>
        <v>0</v>
      </c>
      <c r="AR26" s="72">
        <f t="shared" si="2"/>
        <v>0</v>
      </c>
      <c r="AT26" s="108" t="s">
        <v>295</v>
      </c>
      <c r="AU26" s="72">
        <f>AF26+AF26*General!$B$25</f>
        <v>0</v>
      </c>
      <c r="AV26" s="72">
        <f>AG26+AG26*General!$B$25</f>
        <v>0</v>
      </c>
      <c r="AW26" s="72">
        <f>AH26+AH26*General!$B$25</f>
        <v>0</v>
      </c>
      <c r="AX26" s="72">
        <f>AI26+AI26*General!$B$25</f>
        <v>0</v>
      </c>
      <c r="AY26" s="72">
        <f>AJ26+AJ26*General!$B$25</f>
        <v>0</v>
      </c>
      <c r="AZ26" s="72">
        <f>AK26+AK26*General!$B$25</f>
        <v>0</v>
      </c>
      <c r="BA26" s="72">
        <f>AL26+AL26*General!$B$25</f>
        <v>0</v>
      </c>
      <c r="BB26" s="72">
        <f>AM26+AM26*General!$B$25</f>
        <v>0</v>
      </c>
      <c r="BC26" s="72">
        <f>AN26+AN26*General!$B$25</f>
        <v>0</v>
      </c>
      <c r="BD26" s="72">
        <f>AO26+AO26*General!$B$25</f>
        <v>0</v>
      </c>
      <c r="BE26" s="72">
        <f>AP26+AP26*General!$B$25</f>
        <v>0</v>
      </c>
      <c r="BF26" s="72">
        <f>AQ26+AQ26*General!$B$25</f>
        <v>0</v>
      </c>
      <c r="BG26" s="72">
        <f t="shared" si="3"/>
        <v>0</v>
      </c>
      <c r="BI26" s="108" t="s">
        <v>295</v>
      </c>
      <c r="BJ26" s="72">
        <f>AU26+AU26*General!$B$25</f>
        <v>0</v>
      </c>
      <c r="BK26" s="72">
        <f>AV26+AV26*General!$B$25</f>
        <v>0</v>
      </c>
      <c r="BL26" s="72">
        <f>AW26+AW26*General!$B$25</f>
        <v>0</v>
      </c>
      <c r="BM26" s="72">
        <f>AX26+AX26*General!$B$25</f>
        <v>0</v>
      </c>
      <c r="BN26" s="72">
        <f>AY26+AY26*General!$B$25</f>
        <v>0</v>
      </c>
      <c r="BO26" s="72">
        <f>AZ26+AZ26*General!$B$25</f>
        <v>0</v>
      </c>
      <c r="BP26" s="72">
        <f>BA26+BA26*General!$B$25</f>
        <v>0</v>
      </c>
      <c r="BQ26" s="72">
        <f>BB26+BB26*General!$B$25</f>
        <v>0</v>
      </c>
      <c r="BR26" s="72">
        <f>BC26+BC26*General!$B$25</f>
        <v>0</v>
      </c>
      <c r="BS26" s="72">
        <f>BD26+BD26*General!$B$25</f>
        <v>0</v>
      </c>
      <c r="BT26" s="72">
        <f>BE26+BE26*General!$B$25</f>
        <v>0</v>
      </c>
      <c r="BU26" s="72">
        <f>BF26+BF26*General!$B$25</f>
        <v>0</v>
      </c>
      <c r="BV26" s="72">
        <f t="shared" si="4"/>
        <v>0</v>
      </c>
    </row>
    <row r="27" spans="1:74" x14ac:dyDescent="0.25">
      <c r="A27" s="8" t="s">
        <v>170</v>
      </c>
      <c r="B27" s="72">
        <f>Salarios!$D$82/12+Salarios!$C$150/12</f>
        <v>38634087.963466667</v>
      </c>
      <c r="C27" s="72">
        <f>Salarios!$D$82/12+Salarios!$C$150/12</f>
        <v>38634087.963466667</v>
      </c>
      <c r="D27" s="72">
        <f>Salarios!$D$82/12+Salarios!$C$150/12</f>
        <v>38634087.963466667</v>
      </c>
      <c r="E27" s="72">
        <f>Salarios!$D$82/12+Salarios!$C$150/12</f>
        <v>38634087.963466667</v>
      </c>
      <c r="F27" s="72">
        <f>Salarios!$D$82/12+Salarios!$C$150/12</f>
        <v>38634087.963466667</v>
      </c>
      <c r="G27" s="72">
        <f>Salarios!$D$82/12+Salarios!$C$150/12</f>
        <v>38634087.963466667</v>
      </c>
      <c r="H27" s="72">
        <f>Salarios!$D$82/12+Salarios!$C$150/12</f>
        <v>38634087.963466667</v>
      </c>
      <c r="I27" s="72">
        <f>Salarios!$D$82/12+Salarios!$C$150/12</f>
        <v>38634087.963466667</v>
      </c>
      <c r="J27" s="72">
        <f>Salarios!$D$82/12+Salarios!$C$150/12</f>
        <v>38634087.963466667</v>
      </c>
      <c r="K27" s="72">
        <f>Salarios!$D$82/12+Salarios!$C$150/12</f>
        <v>38634087.963466667</v>
      </c>
      <c r="L27" s="72">
        <f>Salarios!$D$82/12+Salarios!$C$150/12</f>
        <v>38634087.963466667</v>
      </c>
      <c r="M27" s="72">
        <f>Salarios!$D$82/12+Salarios!$C$150/12</f>
        <v>38634087.963466667</v>
      </c>
      <c r="N27" s="72">
        <f t="shared" si="0"/>
        <v>463609055.56159991</v>
      </c>
      <c r="P27" s="8" t="s">
        <v>170</v>
      </c>
      <c r="Q27" s="72">
        <f>Salarios!$D$83/12+Salarios!$C$151/12</f>
        <v>42969457.850275397</v>
      </c>
      <c r="R27" s="72">
        <f>Salarios!$D$83/12+Salarios!$C$151/12</f>
        <v>42969457.850275397</v>
      </c>
      <c r="S27" s="72">
        <f>Salarios!$D$83/12+Salarios!$C$151/12</f>
        <v>42969457.850275397</v>
      </c>
      <c r="T27" s="72">
        <f>Salarios!$D$83/12+Salarios!$C$151/12</f>
        <v>42969457.850275397</v>
      </c>
      <c r="U27" s="72">
        <f>Salarios!$D$83/12+Salarios!$C$151/12</f>
        <v>42969457.850275397</v>
      </c>
      <c r="V27" s="72">
        <f>Salarios!$D$83/12+Salarios!$C$151/12</f>
        <v>42969457.850275397</v>
      </c>
      <c r="W27" s="72">
        <f>Salarios!$D$83/12+Salarios!$C$151/12</f>
        <v>42969457.850275397</v>
      </c>
      <c r="X27" s="72">
        <f>Salarios!$D$83/12+Salarios!$C$151/12</f>
        <v>42969457.850275397</v>
      </c>
      <c r="Y27" s="72">
        <f>Salarios!$D$83/12+Salarios!$C$151/12</f>
        <v>42969457.850275397</v>
      </c>
      <c r="Z27" s="72">
        <f>Salarios!$D$83/12+Salarios!$C$151/12</f>
        <v>42969457.850275397</v>
      </c>
      <c r="AA27" s="72">
        <f>Salarios!$D$83/12+Salarios!$C$151/12</f>
        <v>42969457.850275397</v>
      </c>
      <c r="AB27" s="72">
        <f>Salarios!$D$83/12+Salarios!$C$151/12</f>
        <v>42969457.850275397</v>
      </c>
      <c r="AC27" s="72">
        <f t="shared" si="1"/>
        <v>515633494.20330477</v>
      </c>
      <c r="AE27" s="8" t="s">
        <v>170</v>
      </c>
      <c r="AF27" s="72">
        <f>Salarios!$D$84/12+Salarios!$C$152/12</f>
        <v>47791326.397883929</v>
      </c>
      <c r="AG27" s="72">
        <f>Salarios!$D$84/12+Salarios!$C$152/12</f>
        <v>47791326.397883929</v>
      </c>
      <c r="AH27" s="72">
        <f>Salarios!$D$84/12+Salarios!$C$152/12</f>
        <v>47791326.397883929</v>
      </c>
      <c r="AI27" s="72">
        <f>Salarios!$D$84/12+Salarios!$C$152/12</f>
        <v>47791326.397883929</v>
      </c>
      <c r="AJ27" s="72">
        <f>Salarios!$D$84/12+Salarios!$C$152/12</f>
        <v>47791326.397883929</v>
      </c>
      <c r="AK27" s="72">
        <f>Salarios!$D$84/12+Salarios!$C$152/12</f>
        <v>47791326.397883929</v>
      </c>
      <c r="AL27" s="72">
        <f>Salarios!$D$84/12+Salarios!$C$152/12</f>
        <v>47791326.397883929</v>
      </c>
      <c r="AM27" s="72">
        <f>Salarios!$D$84/12+Salarios!$C$152/12</f>
        <v>47791326.397883929</v>
      </c>
      <c r="AN27" s="72">
        <f>Salarios!$D$84/12+Salarios!$C$152/12</f>
        <v>47791326.397883929</v>
      </c>
      <c r="AO27" s="72">
        <f>Salarios!$D$84/12+Salarios!$C$152/12</f>
        <v>47791326.397883929</v>
      </c>
      <c r="AP27" s="72">
        <f>Salarios!$D$84/12+Salarios!$C$152/12</f>
        <v>47791326.397883929</v>
      </c>
      <c r="AQ27" s="72">
        <f>Salarios!$D$84/12+Salarios!$C$152/12</f>
        <v>47791326.397883929</v>
      </c>
      <c r="AR27" s="72">
        <f t="shared" si="2"/>
        <v>573495916.7746073</v>
      </c>
      <c r="AT27" s="78" t="s">
        <v>170</v>
      </c>
      <c r="AU27" s="72">
        <f>Salarios!$D$85/12+Salarios!$C$153/12</f>
        <v>51136389.365306489</v>
      </c>
      <c r="AV27" s="72">
        <f>Salarios!$D$85/12+Salarios!$C$153/12</f>
        <v>51136389.365306489</v>
      </c>
      <c r="AW27" s="72">
        <f>Salarios!$D$85/12+Salarios!$C$153/12</f>
        <v>51136389.365306489</v>
      </c>
      <c r="AX27" s="72">
        <f>Salarios!$D$85/12+Salarios!$C$153/12</f>
        <v>51136389.365306489</v>
      </c>
      <c r="AY27" s="72">
        <f>Salarios!$D$85/12+Salarios!$C$153/12</f>
        <v>51136389.365306489</v>
      </c>
      <c r="AZ27" s="72">
        <f>Salarios!$D$85/12+Salarios!$C$153/12</f>
        <v>51136389.365306489</v>
      </c>
      <c r="BA27" s="72">
        <f>Salarios!$D$85/12+Salarios!$C$153/12</f>
        <v>51136389.365306489</v>
      </c>
      <c r="BB27" s="72">
        <f>Salarios!$D$85/12+Salarios!$C$153/12</f>
        <v>51136389.365306489</v>
      </c>
      <c r="BC27" s="72">
        <f>Salarios!$D$85/12+Salarios!$C$153/12</f>
        <v>51136389.365306489</v>
      </c>
      <c r="BD27" s="72">
        <f>Salarios!$D$85/12+Salarios!$C$153/12</f>
        <v>51136389.365306489</v>
      </c>
      <c r="BE27" s="72">
        <f>Salarios!$D$85/12+Salarios!$C$153/12</f>
        <v>51136389.365306489</v>
      </c>
      <c r="BF27" s="72">
        <f>Salarios!$D$85/12+Salarios!$C$153/12</f>
        <v>51136389.365306489</v>
      </c>
      <c r="BG27" s="72">
        <f t="shared" si="3"/>
        <v>613636672.38367784</v>
      </c>
      <c r="BI27" s="8" t="s">
        <v>170</v>
      </c>
      <c r="BJ27" s="72">
        <f>Salarios!$D$86/12+Salarios!$C$154/12</f>
        <v>56874719.794747889</v>
      </c>
      <c r="BK27" s="72">
        <f>Salarios!$D$86/12+Salarios!$C$154/12</f>
        <v>56874719.794747889</v>
      </c>
      <c r="BL27" s="72">
        <f>Salarios!$D$86/12+Salarios!$C$154/12</f>
        <v>56874719.794747889</v>
      </c>
      <c r="BM27" s="72">
        <f>Salarios!$D$86/12+Salarios!$C$154/12</f>
        <v>56874719.794747889</v>
      </c>
      <c r="BN27" s="72">
        <f>Salarios!$D$86/12+Salarios!$C$154/12</f>
        <v>56874719.794747889</v>
      </c>
      <c r="BO27" s="72">
        <f>Salarios!$D$86/12+Salarios!$C$154/12</f>
        <v>56874719.794747889</v>
      </c>
      <c r="BP27" s="72">
        <f>Salarios!$D$86/12+Salarios!$C$154/12</f>
        <v>56874719.794747889</v>
      </c>
      <c r="BQ27" s="72">
        <f>Salarios!$D$86/12+Salarios!$C$154/12</f>
        <v>56874719.794747889</v>
      </c>
      <c r="BR27" s="72">
        <f>Salarios!$D$86/12+Salarios!$C$154/12</f>
        <v>56874719.794747889</v>
      </c>
      <c r="BS27" s="72">
        <f>Salarios!$D$86/12+Salarios!$C$154/12</f>
        <v>56874719.794747889</v>
      </c>
      <c r="BT27" s="72">
        <f>Salarios!$D$86/12+Salarios!$C$154/12</f>
        <v>56874719.794747889</v>
      </c>
      <c r="BU27" s="72">
        <f>Salarios!$D$86/12+Salarios!$C$154/12</f>
        <v>56874719.794747889</v>
      </c>
      <c r="BV27" s="72">
        <f t="shared" si="4"/>
        <v>682496637.53697467</v>
      </c>
    </row>
    <row r="28" spans="1:74" x14ac:dyDescent="0.25">
      <c r="A28" s="77" t="s">
        <v>16</v>
      </c>
      <c r="B28" s="72">
        <f t="shared" ref="B28:N28" si="16">SUM(B4:B27)</f>
        <v>54497585.238200001</v>
      </c>
      <c r="C28" s="72">
        <f t="shared" si="16"/>
        <v>54497585.238200001</v>
      </c>
      <c r="D28" s="72">
        <f t="shared" si="16"/>
        <v>54497585.238200001</v>
      </c>
      <c r="E28" s="72">
        <f t="shared" si="16"/>
        <v>54497585.238200001</v>
      </c>
      <c r="F28" s="72">
        <f t="shared" si="16"/>
        <v>54497585.238200001</v>
      </c>
      <c r="G28" s="72">
        <f t="shared" si="16"/>
        <v>56737585.238199994</v>
      </c>
      <c r="H28" s="72">
        <f t="shared" si="16"/>
        <v>54497585.238200001</v>
      </c>
      <c r="I28" s="72">
        <f t="shared" si="16"/>
        <v>54497585.238200001</v>
      </c>
      <c r="J28" s="72">
        <f t="shared" si="16"/>
        <v>54497585.238200001</v>
      </c>
      <c r="K28" s="72">
        <f t="shared" si="16"/>
        <v>54497585.238200001</v>
      </c>
      <c r="L28" s="72">
        <f t="shared" si="16"/>
        <v>54497585.238200001</v>
      </c>
      <c r="M28" s="72">
        <f t="shared" si="16"/>
        <v>56737585.238199994</v>
      </c>
      <c r="N28" s="72">
        <f t="shared" si="16"/>
        <v>658451022.85839987</v>
      </c>
      <c r="P28" s="77" t="s">
        <v>16</v>
      </c>
      <c r="Q28" s="72">
        <f t="shared" ref="Q28:AC28" si="17">SUM(Q4:Q27)</f>
        <v>58935070.750008732</v>
      </c>
      <c r="R28" s="72">
        <f t="shared" si="17"/>
        <v>58935070.750008732</v>
      </c>
      <c r="S28" s="72">
        <f t="shared" si="17"/>
        <v>58935070.750008732</v>
      </c>
      <c r="T28" s="72">
        <f t="shared" si="17"/>
        <v>58935070.750008732</v>
      </c>
      <c r="U28" s="72">
        <f t="shared" si="17"/>
        <v>58935070.750008732</v>
      </c>
      <c r="V28" s="72">
        <f t="shared" si="17"/>
        <v>61286650.750008732</v>
      </c>
      <c r="W28" s="72">
        <f t="shared" si="17"/>
        <v>58935070.750008732</v>
      </c>
      <c r="X28" s="72">
        <f t="shared" si="17"/>
        <v>58935070.750008732</v>
      </c>
      <c r="Y28" s="72">
        <f t="shared" si="17"/>
        <v>58935070.750008732</v>
      </c>
      <c r="Z28" s="72">
        <f t="shared" si="17"/>
        <v>58935070.750008732</v>
      </c>
      <c r="AA28" s="72">
        <f t="shared" si="17"/>
        <v>58935070.750008732</v>
      </c>
      <c r="AB28" s="72">
        <f t="shared" si="17"/>
        <v>61286650.750008732</v>
      </c>
      <c r="AC28" s="72">
        <f t="shared" si="17"/>
        <v>711924009.00010467</v>
      </c>
      <c r="AE28" s="77" t="s">
        <v>16</v>
      </c>
      <c r="AF28" s="72">
        <f t="shared" ref="AF28:AR28" si="18">SUM(AF4:AF27)</f>
        <v>63864141.557187572</v>
      </c>
      <c r="AG28" s="72">
        <f t="shared" si="18"/>
        <v>63864141.557187572</v>
      </c>
      <c r="AH28" s="72">
        <f t="shared" si="18"/>
        <v>63864141.557187572</v>
      </c>
      <c r="AI28" s="72">
        <f t="shared" si="18"/>
        <v>63864141.557187572</v>
      </c>
      <c r="AJ28" s="72">
        <f t="shared" si="18"/>
        <v>63864141.557187572</v>
      </c>
      <c r="AK28" s="72">
        <f t="shared" si="18"/>
        <v>66332859.635937572</v>
      </c>
      <c r="AL28" s="72">
        <f t="shared" si="18"/>
        <v>63864141.557187572</v>
      </c>
      <c r="AM28" s="72">
        <f t="shared" si="18"/>
        <v>63864141.557187572</v>
      </c>
      <c r="AN28" s="72">
        <f t="shared" si="18"/>
        <v>63864141.557187572</v>
      </c>
      <c r="AO28" s="72">
        <f t="shared" si="18"/>
        <v>63864141.557187572</v>
      </c>
      <c r="AP28" s="72">
        <f t="shared" si="18"/>
        <v>63864141.557187572</v>
      </c>
      <c r="AQ28" s="72">
        <f t="shared" si="18"/>
        <v>66332859.635937572</v>
      </c>
      <c r="AR28" s="72">
        <f t="shared" si="18"/>
        <v>771307134.84375095</v>
      </c>
      <c r="AT28" s="71" t="s">
        <v>16</v>
      </c>
      <c r="AU28" s="72">
        <f t="shared" ref="AU28:BG28" si="19">SUM(AU4:AU27)</f>
        <v>67321746.796735287</v>
      </c>
      <c r="AV28" s="72">
        <f t="shared" si="19"/>
        <v>67321746.796735287</v>
      </c>
      <c r="AW28" s="72">
        <f t="shared" si="19"/>
        <v>67321746.796735287</v>
      </c>
      <c r="AX28" s="72">
        <f t="shared" si="19"/>
        <v>67321746.796735287</v>
      </c>
      <c r="AY28" s="72">
        <f t="shared" si="19"/>
        <v>67321746.796735287</v>
      </c>
      <c r="AZ28" s="72">
        <f t="shared" si="19"/>
        <v>69913437.89478302</v>
      </c>
      <c r="BA28" s="72">
        <f t="shared" si="19"/>
        <v>67321746.796735287</v>
      </c>
      <c r="BB28" s="72">
        <f t="shared" si="19"/>
        <v>67321746.796735287</v>
      </c>
      <c r="BC28" s="72">
        <f t="shared" si="19"/>
        <v>67321746.796735287</v>
      </c>
      <c r="BD28" s="72">
        <f t="shared" si="19"/>
        <v>67321746.796735287</v>
      </c>
      <c r="BE28" s="72">
        <f t="shared" si="19"/>
        <v>67321746.796735287</v>
      </c>
      <c r="BF28" s="72">
        <f t="shared" si="19"/>
        <v>69913437.89478302</v>
      </c>
      <c r="BG28" s="72">
        <f t="shared" si="19"/>
        <v>813044343.75691891</v>
      </c>
      <c r="BI28" s="77" t="s">
        <v>16</v>
      </c>
      <c r="BJ28" s="72">
        <f t="shared" ref="BJ28:BV28" si="20">SUM(BJ4:BJ27)</f>
        <v>73178225.510232091</v>
      </c>
      <c r="BK28" s="72">
        <f t="shared" si="20"/>
        <v>73178225.510232091</v>
      </c>
      <c r="BL28" s="72">
        <f t="shared" si="20"/>
        <v>73178225.510232091</v>
      </c>
      <c r="BM28" s="72">
        <f t="shared" si="20"/>
        <v>73178225.510232091</v>
      </c>
      <c r="BN28" s="72">
        <f t="shared" si="20"/>
        <v>73178225.510232091</v>
      </c>
      <c r="BO28" s="72">
        <f t="shared" si="20"/>
        <v>75899015.221101314</v>
      </c>
      <c r="BP28" s="72">
        <f t="shared" si="20"/>
        <v>73178225.510232091</v>
      </c>
      <c r="BQ28" s="72">
        <f t="shared" si="20"/>
        <v>73178225.510232091</v>
      </c>
      <c r="BR28" s="72">
        <f t="shared" si="20"/>
        <v>73178225.510232091</v>
      </c>
      <c r="BS28" s="72">
        <f t="shared" si="20"/>
        <v>73178225.510232091</v>
      </c>
      <c r="BT28" s="72">
        <f t="shared" si="20"/>
        <v>73178225.510232091</v>
      </c>
      <c r="BU28" s="72">
        <f t="shared" si="20"/>
        <v>75899015.221101314</v>
      </c>
      <c r="BV28" s="72">
        <f t="shared" si="20"/>
        <v>883580285.54452348</v>
      </c>
    </row>
  </sheetData>
  <mergeCells count="5">
    <mergeCell ref="BI2:BV2"/>
    <mergeCell ref="A2:N2"/>
    <mergeCell ref="P2:AC2"/>
    <mergeCell ref="AE2:AR2"/>
    <mergeCell ref="AT2:B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</sheetPr>
  <dimension ref="A1:BX76"/>
  <sheetViews>
    <sheetView zoomScaleNormal="100" workbookViewId="0">
      <selection sqref="A1:B1"/>
    </sheetView>
  </sheetViews>
  <sheetFormatPr baseColWidth="10" defaultRowHeight="15" x14ac:dyDescent="0.25"/>
  <cols>
    <col min="1" max="1" width="23.7109375" customWidth="1"/>
    <col min="2" max="13" width="16.7109375" customWidth="1"/>
    <col min="14" max="14" width="17.5703125" bestFit="1" customWidth="1"/>
    <col min="15" max="15" width="18.5703125" bestFit="1" customWidth="1"/>
    <col min="16" max="16" width="19.28515625" bestFit="1" customWidth="1"/>
    <col min="17" max="18" width="15.85546875" bestFit="1" customWidth="1"/>
    <col min="19" max="26" width="17.5703125" bestFit="1" customWidth="1"/>
    <col min="27" max="28" width="15.85546875" bestFit="1" customWidth="1"/>
    <col min="29" max="29" width="18.5703125" bestFit="1" customWidth="1"/>
    <col min="30" max="30" width="12.42578125" bestFit="1" customWidth="1"/>
    <col min="31" max="31" width="19.28515625" bestFit="1" customWidth="1"/>
    <col min="32" max="33" width="15.85546875" bestFit="1" customWidth="1"/>
    <col min="34" max="34" width="17.5703125" bestFit="1" customWidth="1"/>
    <col min="35" max="36" width="18.5703125" bestFit="1" customWidth="1"/>
    <col min="37" max="41" width="17.5703125" bestFit="1" customWidth="1"/>
    <col min="42" max="43" width="15.85546875" bestFit="1" customWidth="1"/>
    <col min="44" max="44" width="18.5703125" bestFit="1" customWidth="1"/>
    <col min="46" max="46" width="19.28515625" bestFit="1" customWidth="1"/>
    <col min="47" max="48" width="15.85546875" bestFit="1" customWidth="1"/>
    <col min="49" max="56" width="17.5703125" bestFit="1" customWidth="1"/>
    <col min="57" max="58" width="15.85546875" bestFit="1" customWidth="1"/>
    <col min="59" max="59" width="18.5703125" bestFit="1" customWidth="1"/>
    <col min="61" max="61" width="19.28515625" bestFit="1" customWidth="1"/>
    <col min="62" max="63" width="15.85546875" bestFit="1" customWidth="1"/>
    <col min="64" max="71" width="17.5703125" bestFit="1" customWidth="1"/>
    <col min="72" max="73" width="15.85546875" bestFit="1" customWidth="1"/>
    <col min="74" max="74" width="18.5703125" bestFit="1" customWidth="1"/>
    <col min="76" max="76" width="17.85546875" bestFit="1" customWidth="1"/>
  </cols>
  <sheetData>
    <row r="1" spans="1:76" x14ac:dyDescent="0.25">
      <c r="A1" s="200" t="s">
        <v>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1"/>
      <c r="P1" s="200" t="s">
        <v>22</v>
      </c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1"/>
      <c r="AE1" s="200" t="s">
        <v>24</v>
      </c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1"/>
      <c r="AT1" s="200" t="s">
        <v>26</v>
      </c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1"/>
      <c r="BI1" s="200" t="s">
        <v>28</v>
      </c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1"/>
    </row>
    <row r="2" spans="1:76" x14ac:dyDescent="0.25">
      <c r="A2" s="1" t="s">
        <v>0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P2" s="1" t="s">
        <v>0</v>
      </c>
      <c r="Q2" s="1" t="s">
        <v>4</v>
      </c>
      <c r="R2" s="1" t="s">
        <v>5</v>
      </c>
      <c r="S2" s="1" t="s">
        <v>6</v>
      </c>
      <c r="T2" s="1" t="s">
        <v>7</v>
      </c>
      <c r="U2" s="1" t="s">
        <v>8</v>
      </c>
      <c r="V2" s="1" t="s">
        <v>9</v>
      </c>
      <c r="W2" s="1" t="s">
        <v>10</v>
      </c>
      <c r="X2" s="1" t="s">
        <v>11</v>
      </c>
      <c r="Y2" s="1" t="s">
        <v>12</v>
      </c>
      <c r="Z2" s="1" t="s">
        <v>13</v>
      </c>
      <c r="AA2" s="1" t="s">
        <v>14</v>
      </c>
      <c r="AB2" s="1" t="s">
        <v>15</v>
      </c>
      <c r="AC2" s="1" t="s">
        <v>16</v>
      </c>
      <c r="AE2" s="1" t="s">
        <v>0</v>
      </c>
      <c r="AF2" s="1" t="s">
        <v>4</v>
      </c>
      <c r="AG2" s="1" t="s">
        <v>5</v>
      </c>
      <c r="AH2" s="1" t="s">
        <v>6</v>
      </c>
      <c r="AI2" s="1" t="s">
        <v>7</v>
      </c>
      <c r="AJ2" s="1" t="s">
        <v>8</v>
      </c>
      <c r="AK2" s="1" t="s">
        <v>9</v>
      </c>
      <c r="AL2" s="1" t="s">
        <v>10</v>
      </c>
      <c r="AM2" s="1" t="s">
        <v>11</v>
      </c>
      <c r="AN2" s="1" t="s">
        <v>12</v>
      </c>
      <c r="AO2" s="1" t="s">
        <v>13</v>
      </c>
      <c r="AP2" s="1" t="s">
        <v>14</v>
      </c>
      <c r="AQ2" s="1" t="s">
        <v>15</v>
      </c>
      <c r="AR2" s="1" t="s">
        <v>16</v>
      </c>
      <c r="AT2" s="1" t="s">
        <v>0</v>
      </c>
      <c r="AU2" s="1" t="s">
        <v>4</v>
      </c>
      <c r="AV2" s="1" t="s">
        <v>5</v>
      </c>
      <c r="AW2" s="1" t="s">
        <v>6</v>
      </c>
      <c r="AX2" s="1" t="s">
        <v>7</v>
      </c>
      <c r="AY2" s="1" t="s">
        <v>8</v>
      </c>
      <c r="AZ2" s="1" t="s">
        <v>9</v>
      </c>
      <c r="BA2" s="1" t="s">
        <v>10</v>
      </c>
      <c r="BB2" s="1" t="s">
        <v>11</v>
      </c>
      <c r="BC2" s="1" t="s">
        <v>12</v>
      </c>
      <c r="BD2" s="1" t="s">
        <v>13</v>
      </c>
      <c r="BE2" s="1" t="s">
        <v>14</v>
      </c>
      <c r="BF2" s="1" t="s">
        <v>15</v>
      </c>
      <c r="BG2" s="1" t="s">
        <v>16</v>
      </c>
      <c r="BI2" s="1" t="s">
        <v>0</v>
      </c>
      <c r="BJ2" s="1" t="s">
        <v>4</v>
      </c>
      <c r="BK2" s="1" t="s">
        <v>5</v>
      </c>
      <c r="BL2" s="1" t="s">
        <v>6</v>
      </c>
      <c r="BM2" s="1" t="s">
        <v>7</v>
      </c>
      <c r="BN2" s="1" t="s">
        <v>8</v>
      </c>
      <c r="BO2" s="1" t="s">
        <v>9</v>
      </c>
      <c r="BP2" s="1" t="s">
        <v>10</v>
      </c>
      <c r="BQ2" s="1" t="s">
        <v>11</v>
      </c>
      <c r="BR2" s="1" t="s">
        <v>12</v>
      </c>
      <c r="BS2" s="1" t="s">
        <v>13</v>
      </c>
      <c r="BT2" s="1" t="s">
        <v>14</v>
      </c>
      <c r="BU2" s="1" t="s">
        <v>15</v>
      </c>
      <c r="BV2" s="1" t="s">
        <v>16</v>
      </c>
    </row>
    <row r="3" spans="1:76" x14ac:dyDescent="0.25">
      <c r="A3" s="2" t="s">
        <v>396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P3" s="2" t="str">
        <f>$A3</f>
        <v>Eventos a Supervisar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t="s">
        <v>411</v>
      </c>
      <c r="AE3" s="2" t="str">
        <f>$A3</f>
        <v>Eventos a Supervisar</v>
      </c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T3" s="2" t="str">
        <f>$A3</f>
        <v>Eventos a Supervisar</v>
      </c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I3" s="2" t="str">
        <f>$A3</f>
        <v>Eventos a Supervisar</v>
      </c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</row>
    <row r="4" spans="1:76" x14ac:dyDescent="0.25">
      <c r="A4" s="2" t="s">
        <v>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f>G$76</f>
        <v>4301.4800000000005</v>
      </c>
      <c r="H4" s="3">
        <f t="shared" ref="H4:L4" si="0">H$76</f>
        <v>4161.2000000000007</v>
      </c>
      <c r="I4" s="3">
        <f t="shared" si="0"/>
        <v>3539.7724124355027</v>
      </c>
      <c r="J4" s="3">
        <f t="shared" si="0"/>
        <v>3394.0395365141399</v>
      </c>
      <c r="K4" s="3">
        <f t="shared" si="0"/>
        <v>4067.6739163780135</v>
      </c>
      <c r="L4" s="3">
        <f t="shared" si="0"/>
        <v>4254.6857469268343</v>
      </c>
      <c r="M4" s="3">
        <f>M$76</f>
        <v>3628.1600000000003</v>
      </c>
      <c r="N4" s="4">
        <f>SUM(B4:M4)</f>
        <v>27347.01161225449</v>
      </c>
      <c r="P4" s="2" t="s">
        <v>2</v>
      </c>
      <c r="Q4" s="3">
        <f>B76+B76*General!$K$2</f>
        <v>3716.7610330572779</v>
      </c>
      <c r="R4" s="3">
        <f>C76+C76*General!$K$2</f>
        <v>3563.7415133398467</v>
      </c>
      <c r="S4" s="3">
        <f>D76+D76*General!$K$2</f>
        <v>4271.0576121969143</v>
      </c>
      <c r="T4" s="3">
        <f>E76+E76*General!$K$2</f>
        <v>4467.4200342731765</v>
      </c>
      <c r="U4" s="3">
        <f>F76+F76*General!$K$2</f>
        <v>4762.0416990224276</v>
      </c>
      <c r="V4" s="3">
        <f>G4+G4*General!$K$2</f>
        <v>4516.5540000000001</v>
      </c>
      <c r="W4" s="3">
        <f>H4+H4*General!$K$2</f>
        <v>4369.2600000000011</v>
      </c>
      <c r="X4" s="3">
        <f>I4+I4*General!$K$2</f>
        <v>3716.7610330572779</v>
      </c>
      <c r="Y4" s="3">
        <f>J4+J4*General!$K$2</f>
        <v>3563.7415133398467</v>
      </c>
      <c r="Z4" s="3">
        <f>K4+K4*General!$K$2</f>
        <v>4271.0576121969143</v>
      </c>
      <c r="AA4" s="3">
        <f>L4+L4*General!$K$2</f>
        <v>4467.4200342731765</v>
      </c>
      <c r="AB4" s="3">
        <f>M4+M4*General!$K$2</f>
        <v>3809.5680000000002</v>
      </c>
      <c r="AC4" s="229">
        <f>SUM(Q4:AB4)</f>
        <v>49495.384084756857</v>
      </c>
      <c r="AD4" s="230">
        <f>AC4+N4</f>
        <v>76842.39569701135</v>
      </c>
      <c r="AE4" s="2" t="s">
        <v>2</v>
      </c>
      <c r="AF4" s="3">
        <f>Q4+Q4*General!$K$2</f>
        <v>3902.5990847101421</v>
      </c>
      <c r="AG4" s="3">
        <f>R4+R4*General!$K$2</f>
        <v>3741.928589006839</v>
      </c>
      <c r="AH4" s="233">
        <f>S4+S4*General!$K$2</f>
        <v>4484.6104928067598</v>
      </c>
      <c r="AI4" s="3">
        <f>T4+T4*General!$K$2</f>
        <v>4690.7910359868356</v>
      </c>
      <c r="AJ4" s="3">
        <f>U4+U4*General!$K$2</f>
        <v>5000.143783973549</v>
      </c>
      <c r="AK4" s="3">
        <f>V4+V4*General!$K$2</f>
        <v>4742.3816999999999</v>
      </c>
      <c r="AL4" s="3">
        <f>W4+W4*General!$K$2</f>
        <v>4587.7230000000009</v>
      </c>
      <c r="AM4" s="3">
        <f>X4+X4*General!$K$2</f>
        <v>3902.5990847101421</v>
      </c>
      <c r="AN4" s="3">
        <f>Y4+Y4*General!$K$2</f>
        <v>3741.928589006839</v>
      </c>
      <c r="AO4" s="3">
        <f>Z4+Z4*General!$K$2</f>
        <v>4484.6104928067598</v>
      </c>
      <c r="AP4" s="3">
        <f>AA4+AA4*General!$K$2</f>
        <v>4690.7910359868356</v>
      </c>
      <c r="AQ4" s="3">
        <f>AB4+AB4*General!$K$2</f>
        <v>4000.0464000000002</v>
      </c>
      <c r="AR4" s="229">
        <f>SUM(AF4:AQ4)</f>
        <v>51970.153288994705</v>
      </c>
      <c r="AT4" s="2" t="s">
        <v>2</v>
      </c>
      <c r="AU4" s="3">
        <f>AF4+AF4*General!$K$2</f>
        <v>4097.7290389456493</v>
      </c>
      <c r="AV4" s="3">
        <f>AG4+AG4*General!$K$2</f>
        <v>3929.025018457181</v>
      </c>
      <c r="AW4" s="3">
        <f>AH4+AH4*General!$K$2</f>
        <v>4708.8410174470973</v>
      </c>
      <c r="AX4" s="3">
        <f>AI4+AI4*General!$K$2</f>
        <v>4925.3305877861776</v>
      </c>
      <c r="AY4" s="3">
        <f>AJ4+AJ4*General!$K$2</f>
        <v>5250.1509731722263</v>
      </c>
      <c r="AZ4" s="3">
        <f>AK4+AK4*General!$K$2</f>
        <v>4979.5007850000002</v>
      </c>
      <c r="BA4" s="3">
        <f>AL4+AL4*General!$K$2</f>
        <v>4817.1091500000011</v>
      </c>
      <c r="BB4" s="3">
        <f>AM4+AM4*General!$K$2</f>
        <v>4097.7290389456493</v>
      </c>
      <c r="BC4" s="3">
        <f>AN4+AN4*General!$K$2</f>
        <v>3929.025018457181</v>
      </c>
      <c r="BD4" s="3">
        <f>AO4+AO4*General!$K$2</f>
        <v>4708.8410174470973</v>
      </c>
      <c r="BE4" s="3">
        <f>AP4+AP4*General!$K$2</f>
        <v>4925.3305877861776</v>
      </c>
      <c r="BF4" s="3">
        <f>AQ4+AQ4*General!$K$2</f>
        <v>4200.0487199999998</v>
      </c>
      <c r="BG4" s="229">
        <f>SUM(AU4:BF4)</f>
        <v>54568.660953444436</v>
      </c>
      <c r="BI4" s="2" t="s">
        <v>2</v>
      </c>
      <c r="BJ4" s="3">
        <f>AU4+AU4*General!$K$2</f>
        <v>4302.615490892932</v>
      </c>
      <c r="BK4" s="3">
        <f>AV4+AV4*General!$K$2</f>
        <v>4125.4762693800403</v>
      </c>
      <c r="BL4" s="3">
        <f>AW4+AW4*General!$K$2</f>
        <v>4944.2830683194525</v>
      </c>
      <c r="BM4" s="3">
        <f>AX4+AX4*General!$K$2</f>
        <v>5171.5971171754863</v>
      </c>
      <c r="BN4" s="3">
        <f>AY4+AY4*General!$K$2</f>
        <v>5512.6585218308373</v>
      </c>
      <c r="BO4" s="3">
        <f>AZ4+AZ4*General!$K$2</f>
        <v>5228.4758242500002</v>
      </c>
      <c r="BP4" s="3">
        <f>BA4+BA4*General!$K$2</f>
        <v>5057.964607500001</v>
      </c>
      <c r="BQ4" s="3">
        <f>BB4+BB4*General!$K$2</f>
        <v>4302.615490892932</v>
      </c>
      <c r="BR4" s="3">
        <f>BC4+BC4*General!$K$2</f>
        <v>4125.4762693800403</v>
      </c>
      <c r="BS4" s="3">
        <f>BD4+BD4*General!$K$2</f>
        <v>4944.2830683194525</v>
      </c>
      <c r="BT4" s="3">
        <f>BE4+BE4*General!$K$2</f>
        <v>5171.5971171754863</v>
      </c>
      <c r="BU4" s="3">
        <f>BF4+BF4*General!$K$2</f>
        <v>4410.0511559999995</v>
      </c>
      <c r="BV4" s="229">
        <f>SUM(BJ4:BU4)</f>
        <v>57297.094001116668</v>
      </c>
      <c r="BX4" s="230">
        <f>BV4+BG4+AR4+AC4+N4</f>
        <v>240678.30394056716</v>
      </c>
    </row>
    <row r="5" spans="1:76" x14ac:dyDescent="0.25">
      <c r="A5" s="2" t="s">
        <v>3</v>
      </c>
      <c r="B5" s="5">
        <f>Recetas!$G$35</f>
        <v>43803.490801266933</v>
      </c>
      <c r="C5" s="5">
        <f>Recetas!$G$35</f>
        <v>43803.490801266933</v>
      </c>
      <c r="D5" s="5">
        <f>Recetas!$G$35</f>
        <v>43803.490801266933</v>
      </c>
      <c r="E5" s="5">
        <f>Recetas!$G$35</f>
        <v>43803.490801266933</v>
      </c>
      <c r="F5" s="5">
        <f>Recetas!$G$35</f>
        <v>43803.490801266933</v>
      </c>
      <c r="G5" s="5">
        <f>Recetas!$G$35</f>
        <v>43803.490801266933</v>
      </c>
      <c r="H5" s="5">
        <f>Recetas!$G$35</f>
        <v>43803.490801266933</v>
      </c>
      <c r="I5" s="5">
        <f>Recetas!$G$35</f>
        <v>43803.490801266933</v>
      </c>
      <c r="J5" s="5">
        <f>Recetas!$G$35</f>
        <v>43803.490801266933</v>
      </c>
      <c r="K5" s="5">
        <f>Recetas!$G$35</f>
        <v>43803.490801266933</v>
      </c>
      <c r="L5" s="5">
        <f>Recetas!$G$35</f>
        <v>43803.490801266933</v>
      </c>
      <c r="M5" s="5">
        <f>Recetas!$G$35</f>
        <v>43803.490801266933</v>
      </c>
      <c r="N5" s="6"/>
      <c r="O5" s="22"/>
      <c r="P5" s="2" t="s">
        <v>3</v>
      </c>
      <c r="Q5" s="5">
        <f>B5+B5*General!$B$25</f>
        <v>45985.452186805043</v>
      </c>
      <c r="R5" s="5">
        <f>C5+C5*General!$B$25</f>
        <v>45985.452186805043</v>
      </c>
      <c r="S5" s="5">
        <f>D5+D5*General!$B$25</f>
        <v>45985.452186805043</v>
      </c>
      <c r="T5" s="5">
        <f>E5+E5*General!$B$25</f>
        <v>45985.452186805043</v>
      </c>
      <c r="U5" s="5">
        <f>F5+F5*General!$B$25</f>
        <v>45985.452186805043</v>
      </c>
      <c r="V5" s="5">
        <f>G5+G5*General!$B$25</f>
        <v>45985.452186805043</v>
      </c>
      <c r="W5" s="5">
        <f>H5+H5*General!$B$25</f>
        <v>45985.452186805043</v>
      </c>
      <c r="X5" s="5">
        <f>I5+I5*General!$B$25</f>
        <v>45985.452186805043</v>
      </c>
      <c r="Y5" s="5">
        <f>J5+J5*General!$B$25</f>
        <v>45985.452186805043</v>
      </c>
      <c r="Z5" s="5">
        <f>K5+K5*General!$B$25</f>
        <v>45985.452186805043</v>
      </c>
      <c r="AA5" s="5">
        <f>L5+L5*General!$B$25</f>
        <v>45985.452186805043</v>
      </c>
      <c r="AB5" s="5">
        <f>M5+M5*General!$B$25</f>
        <v>45985.452186805043</v>
      </c>
      <c r="AC5" s="6">
        <f>SUM(Q5:AB5)</f>
        <v>551825.42624166037</v>
      </c>
      <c r="AE5" s="2" t="s">
        <v>3</v>
      </c>
      <c r="AF5" s="5">
        <f>Q5+Q5*General!$B$25</f>
        <v>48276.102523860267</v>
      </c>
      <c r="AG5" s="5">
        <f>R5+R5*General!$B$25</f>
        <v>48276.102523860267</v>
      </c>
      <c r="AH5" s="5">
        <f>S5+S5*General!$B$25</f>
        <v>48276.102523860267</v>
      </c>
      <c r="AI5" s="5">
        <f>T5+T5*General!$B$25</f>
        <v>48276.102523860267</v>
      </c>
      <c r="AJ5" s="5">
        <f>U5+U5*General!$B$25</f>
        <v>48276.102523860267</v>
      </c>
      <c r="AK5" s="5">
        <f>V5+V5*General!$B$25</f>
        <v>48276.102523860267</v>
      </c>
      <c r="AL5" s="5">
        <f>W5+W5*General!$B$25</f>
        <v>48276.102523860267</v>
      </c>
      <c r="AM5" s="5">
        <f>X5+X5*General!$B$25</f>
        <v>48276.102523860267</v>
      </c>
      <c r="AN5" s="5">
        <f>Y5+Y5*General!$B$25</f>
        <v>48276.102523860267</v>
      </c>
      <c r="AO5" s="5">
        <f>Z5+Z5*General!$B$25</f>
        <v>48276.102523860267</v>
      </c>
      <c r="AP5" s="5">
        <f>AA5+AA5*General!$B$25</f>
        <v>48276.102523860267</v>
      </c>
      <c r="AQ5" s="5">
        <f>AB5+AB5*General!$B$25</f>
        <v>48276.102523860267</v>
      </c>
      <c r="AR5" s="6">
        <f>SUM(AF5:AQ5)</f>
        <v>579313.23028632335</v>
      </c>
      <c r="AT5" s="2" t="s">
        <v>3</v>
      </c>
      <c r="AU5" s="5">
        <f>AF5+AF5*General!$B$25</f>
        <v>50680.855880830059</v>
      </c>
      <c r="AV5" s="5">
        <f>AG5+AG5*General!$B$25</f>
        <v>50680.855880830059</v>
      </c>
      <c r="AW5" s="5">
        <f>AH5+AH5*General!$B$25</f>
        <v>50680.855880830059</v>
      </c>
      <c r="AX5" s="5">
        <f>AI5+AI5*General!$B$25</f>
        <v>50680.855880830059</v>
      </c>
      <c r="AY5" s="5">
        <f>AJ5+AJ5*General!$B$25</f>
        <v>50680.855880830059</v>
      </c>
      <c r="AZ5" s="5">
        <f>AK5+AK5*General!$B$25</f>
        <v>50680.855880830059</v>
      </c>
      <c r="BA5" s="5">
        <f>AL5+AL5*General!$B$25</f>
        <v>50680.855880830059</v>
      </c>
      <c r="BB5" s="5">
        <f>AM5+AM5*General!$B$25</f>
        <v>50680.855880830059</v>
      </c>
      <c r="BC5" s="5">
        <f>AN5+AN5*General!$B$25</f>
        <v>50680.855880830059</v>
      </c>
      <c r="BD5" s="5">
        <f>AO5+AO5*General!$B$25</f>
        <v>50680.855880830059</v>
      </c>
      <c r="BE5" s="5">
        <f>AP5+AP5*General!$B$25</f>
        <v>50680.855880830059</v>
      </c>
      <c r="BF5" s="5">
        <f>AQ5+AQ5*General!$B$25</f>
        <v>50680.855880830059</v>
      </c>
      <c r="BG5" s="6">
        <f>SUM(AU5:BF5)</f>
        <v>608170.27056996082</v>
      </c>
      <c r="BI5" s="2" t="s">
        <v>3</v>
      </c>
      <c r="BJ5" s="5">
        <f>AU5+AU5*General!$B$25</f>
        <v>53205.396014393904</v>
      </c>
      <c r="BK5" s="5">
        <f>AV5+AV5*General!$B$25</f>
        <v>53205.396014393904</v>
      </c>
      <c r="BL5" s="5">
        <f>AW5+AW5*General!$B$25</f>
        <v>53205.396014393904</v>
      </c>
      <c r="BM5" s="5">
        <f>AX5+AX5*General!$B$25</f>
        <v>53205.396014393904</v>
      </c>
      <c r="BN5" s="5">
        <f>AY5+AY5*General!$B$25</f>
        <v>53205.396014393904</v>
      </c>
      <c r="BO5" s="5">
        <f>AZ5+AZ5*General!$B$25</f>
        <v>53205.396014393904</v>
      </c>
      <c r="BP5" s="5">
        <f>BA5+BA5*General!$B$25</f>
        <v>53205.396014393904</v>
      </c>
      <c r="BQ5" s="5">
        <f>BB5+BB5*General!$B$25</f>
        <v>53205.396014393904</v>
      </c>
      <c r="BR5" s="5">
        <f>BC5+BC5*General!$B$25</f>
        <v>53205.396014393904</v>
      </c>
      <c r="BS5" s="5">
        <f>BD5+BD5*General!$B$25</f>
        <v>53205.396014393904</v>
      </c>
      <c r="BT5" s="5">
        <f>BE5+BE5*General!$B$25</f>
        <v>53205.396014393904</v>
      </c>
      <c r="BU5" s="5">
        <f>BF5+BF5*General!$B$25</f>
        <v>53205.396014393904</v>
      </c>
      <c r="BV5" s="6">
        <f>SUM(BJ5:BU5)</f>
        <v>638464.75217272679</v>
      </c>
      <c r="BX5" s="230"/>
    </row>
    <row r="6" spans="1:76" x14ac:dyDescent="0.25">
      <c r="A6" s="2" t="s">
        <v>16</v>
      </c>
      <c r="B6" s="5">
        <f>B4*B5</f>
        <v>0</v>
      </c>
      <c r="C6" s="5">
        <f t="shared" ref="C6:M6" si="1">C4*C5</f>
        <v>0</v>
      </c>
      <c r="D6" s="5">
        <f t="shared" si="1"/>
        <v>0</v>
      </c>
      <c r="E6" s="5">
        <f t="shared" si="1"/>
        <v>0</v>
      </c>
      <c r="F6" s="5">
        <f t="shared" si="1"/>
        <v>0</v>
      </c>
      <c r="G6" s="5">
        <f t="shared" si="1"/>
        <v>188419839.61183372</v>
      </c>
      <c r="H6" s="5">
        <f t="shared" si="1"/>
        <v>182275085.922232</v>
      </c>
      <c r="I6" s="5">
        <f t="shared" si="1"/>
        <v>155054388.30669701</v>
      </c>
      <c r="J6" s="5">
        <f t="shared" si="1"/>
        <v>148670779.61683342</v>
      </c>
      <c r="K6" s="5">
        <f t="shared" si="1"/>
        <v>178178316.97861776</v>
      </c>
      <c r="L6" s="5">
        <f t="shared" si="1"/>
        <v>186370087.97779113</v>
      </c>
      <c r="M6" s="5">
        <f t="shared" si="1"/>
        <v>158926073.18552464</v>
      </c>
      <c r="N6" s="6">
        <f>SUM(B6:M6)</f>
        <v>1197894571.5995297</v>
      </c>
      <c r="P6" s="2" t="s">
        <v>16</v>
      </c>
      <c r="Q6" s="5">
        <f t="shared" ref="Q6:AB6" si="2">Q4*Q5</f>
        <v>170916936.77543557</v>
      </c>
      <c r="R6" s="5">
        <f t="shared" si="2"/>
        <v>163880264.96782178</v>
      </c>
      <c r="S6" s="5">
        <f t="shared" si="2"/>
        <v>196406515.61277092</v>
      </c>
      <c r="T6" s="5">
        <f t="shared" si="2"/>
        <v>205436330.38444412</v>
      </c>
      <c r="U6" s="5">
        <f t="shared" si="2"/>
        <v>218984640.86196768</v>
      </c>
      <c r="V6" s="5">
        <f t="shared" si="2"/>
        <v>207695778.01612306</v>
      </c>
      <c r="W6" s="5">
        <f t="shared" si="2"/>
        <v>200922396.82171986</v>
      </c>
      <c r="X6" s="5">
        <f t="shared" si="2"/>
        <v>170916936.77543557</v>
      </c>
      <c r="Y6" s="5">
        <f t="shared" si="2"/>
        <v>163880264.96782178</v>
      </c>
      <c r="Z6" s="5">
        <f t="shared" si="2"/>
        <v>196406515.61277092</v>
      </c>
      <c r="AA6" s="5">
        <f t="shared" si="2"/>
        <v>205436330.38444412</v>
      </c>
      <c r="AB6" s="5">
        <f t="shared" si="2"/>
        <v>175184707.11638254</v>
      </c>
      <c r="AC6" s="6">
        <f>SUM(Q6:AB6)</f>
        <v>2276067618.2971382</v>
      </c>
      <c r="AE6" s="2" t="s">
        <v>16</v>
      </c>
      <c r="AF6" s="5">
        <f t="shared" ref="AF6:AQ6" si="3">AF4*AF5</f>
        <v>188402273.52299005</v>
      </c>
      <c r="AG6" s="5">
        <f t="shared" si="3"/>
        <v>180645728.19985795</v>
      </c>
      <c r="AH6" s="5">
        <f t="shared" si="3"/>
        <v>216499515.93031865</v>
      </c>
      <c r="AI6" s="5">
        <f t="shared" si="3"/>
        <v>226453108.97130519</v>
      </c>
      <c r="AJ6" s="5">
        <f t="shared" si="3"/>
        <v>241387453.94914967</v>
      </c>
      <c r="AK6" s="5">
        <f t="shared" si="3"/>
        <v>228943705.15647873</v>
      </c>
      <c r="AL6" s="5">
        <f t="shared" si="3"/>
        <v>221477385.89907184</v>
      </c>
      <c r="AM6" s="5">
        <f t="shared" si="3"/>
        <v>188402273.52299005</v>
      </c>
      <c r="AN6" s="5">
        <f t="shared" si="3"/>
        <v>180645728.19985795</v>
      </c>
      <c r="AO6" s="5">
        <f t="shared" si="3"/>
        <v>216499515.93031865</v>
      </c>
      <c r="AP6" s="5">
        <f t="shared" si="3"/>
        <v>226453108.97130519</v>
      </c>
      <c r="AQ6" s="5">
        <f t="shared" si="3"/>
        <v>193106650.10659817</v>
      </c>
      <c r="AR6" s="6">
        <f>SUM(AF6:AQ6)</f>
        <v>2508916448.3602424</v>
      </c>
      <c r="AT6" s="2" t="s">
        <v>16</v>
      </c>
      <c r="AU6" s="5">
        <f t="shared" ref="AU6:BF6" si="4">AU4*AU5</f>
        <v>207676414.86149672</v>
      </c>
      <c r="AV6" s="5">
        <f t="shared" si="4"/>
        <v>199126350.71260405</v>
      </c>
      <c r="AW6" s="5">
        <f t="shared" si="4"/>
        <v>238648092.97097751</v>
      </c>
      <c r="AX6" s="5">
        <f t="shared" si="4"/>
        <v>249619969.68503526</v>
      </c>
      <c r="AY6" s="5">
        <f t="shared" si="4"/>
        <v>266082144.82394129</v>
      </c>
      <c r="AZ6" s="5">
        <f t="shared" si="4"/>
        <v>252365361.64306515</v>
      </c>
      <c r="BA6" s="5">
        <f t="shared" si="4"/>
        <v>244135214.59337783</v>
      </c>
      <c r="BB6" s="5">
        <f t="shared" si="4"/>
        <v>207676414.86149672</v>
      </c>
      <c r="BC6" s="5">
        <f t="shared" si="4"/>
        <v>199126350.71260405</v>
      </c>
      <c r="BD6" s="5">
        <f t="shared" si="4"/>
        <v>238648092.97097751</v>
      </c>
      <c r="BE6" s="5">
        <f t="shared" si="4"/>
        <v>249619969.68503526</v>
      </c>
      <c r="BF6" s="5">
        <f t="shared" si="4"/>
        <v>212862063.87078476</v>
      </c>
      <c r="BG6" s="6">
        <f>SUM(AU6:BF6)</f>
        <v>2765586441.391396</v>
      </c>
      <c r="BI6" s="2" t="s">
        <v>16</v>
      </c>
      <c r="BJ6" s="5">
        <f t="shared" ref="BJ6:BU6" si="5">BJ4*BJ5</f>
        <v>228922361.09062427</v>
      </c>
      <c r="BK6" s="5">
        <f t="shared" si="5"/>
        <v>219497598.66034943</v>
      </c>
      <c r="BL6" s="5">
        <f t="shared" si="5"/>
        <v>263062538.65719905</v>
      </c>
      <c r="BM6" s="5">
        <f t="shared" si="5"/>
        <v>275156872.64621961</v>
      </c>
      <c r="BN6" s="5">
        <f t="shared" si="5"/>
        <v>293303179.74613303</v>
      </c>
      <c r="BO6" s="5">
        <f t="shared" si="5"/>
        <v>278183126.78090584</v>
      </c>
      <c r="BP6" s="5">
        <f t="shared" si="5"/>
        <v>269111009.968826</v>
      </c>
      <c r="BQ6" s="5">
        <f t="shared" si="5"/>
        <v>228922361.09062427</v>
      </c>
      <c r="BR6" s="5">
        <f t="shared" si="5"/>
        <v>219497598.66034943</v>
      </c>
      <c r="BS6" s="5">
        <f t="shared" si="5"/>
        <v>263062538.65719905</v>
      </c>
      <c r="BT6" s="5">
        <f t="shared" si="5"/>
        <v>275156872.64621961</v>
      </c>
      <c r="BU6" s="5">
        <f t="shared" si="5"/>
        <v>234638518.1987156</v>
      </c>
      <c r="BV6" s="6">
        <f>SUM(BJ6:BU6)</f>
        <v>3048514576.8033657</v>
      </c>
      <c r="BX6" s="230">
        <f>BV6+BG6+AR6+AC6+N6</f>
        <v>11796979656.451672</v>
      </c>
    </row>
    <row r="7" spans="1:76" hidden="1" x14ac:dyDescent="0.25"/>
    <row r="8" spans="1:76" hidden="1" x14ac:dyDescent="0.25">
      <c r="A8" s="2" t="s">
        <v>17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P8" s="2" t="s">
        <v>17</v>
      </c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E8" s="2" t="s">
        <v>17</v>
      </c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T8" s="2" t="s">
        <v>17</v>
      </c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I8" s="2" t="s">
        <v>17</v>
      </c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</row>
    <row r="9" spans="1:76" hidden="1" x14ac:dyDescent="0.25">
      <c r="A9" s="2" t="s">
        <v>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f>G$74</f>
        <v>1076.68</v>
      </c>
      <c r="H9" s="3">
        <f t="shared" ref="H9:M9" si="6">H$74</f>
        <v>1129.32</v>
      </c>
      <c r="I9" s="3">
        <f t="shared" si="6"/>
        <v>1003.16796</v>
      </c>
      <c r="J9" s="3">
        <f t="shared" si="6"/>
        <v>986.39908000000014</v>
      </c>
      <c r="K9" s="3">
        <f t="shared" si="6"/>
        <v>1134.7048400000001</v>
      </c>
      <c r="L9" s="3">
        <f t="shared" si="6"/>
        <v>1123.9294</v>
      </c>
      <c r="M9" s="3">
        <f t="shared" si="6"/>
        <v>814.88</v>
      </c>
      <c r="N9" s="4">
        <f>SUM(B9:M9)</f>
        <v>7269.0812800000003</v>
      </c>
      <c r="P9" s="2" t="s">
        <v>2</v>
      </c>
      <c r="Q9" s="3">
        <v>5</v>
      </c>
      <c r="R9" s="3">
        <f>C9+C9*General!$K$2</f>
        <v>0</v>
      </c>
      <c r="S9" s="3">
        <f>D9+D9*General!$K$2</f>
        <v>0</v>
      </c>
      <c r="T9" s="3">
        <f>E9+E9*General!$K$2</f>
        <v>0</v>
      </c>
      <c r="U9" s="3">
        <f>F9+F9*General!$K$2</f>
        <v>0</v>
      </c>
      <c r="V9" s="3">
        <f>G9+G9*General!$K$2</f>
        <v>1130.5140000000001</v>
      </c>
      <c r="W9" s="3">
        <f>H9+H9*General!$K$2</f>
        <v>1185.7859999999998</v>
      </c>
      <c r="X9" s="3">
        <f>I9+I9*General!$K$2</f>
        <v>1053.326358</v>
      </c>
      <c r="Y9" s="3">
        <f>J9+J9*General!$K$2</f>
        <v>1035.7190340000002</v>
      </c>
      <c r="Z9" s="3">
        <f>K9+K9*General!$K$2</f>
        <v>1191.4400820000001</v>
      </c>
      <c r="AA9" s="3">
        <f>L9+L9*General!$K$2</f>
        <v>1180.1258700000001</v>
      </c>
      <c r="AB9" s="3">
        <f>M9+M9*General!$K$2</f>
        <v>855.62400000000002</v>
      </c>
      <c r="AC9" s="4"/>
      <c r="AE9" s="2" t="s">
        <v>2</v>
      </c>
      <c r="AF9" s="3">
        <f>Q9+Q9*General!$K$2</f>
        <v>5.25</v>
      </c>
      <c r="AG9" s="3">
        <f>R9+R9*General!$K$2</f>
        <v>0</v>
      </c>
      <c r="AH9" s="3">
        <f>S9+S9*General!$K$2</f>
        <v>0</v>
      </c>
      <c r="AI9" s="3">
        <f>T9+T9*General!$K$2</f>
        <v>0</v>
      </c>
      <c r="AJ9" s="3">
        <f>U9+U9*General!$K$2</f>
        <v>0</v>
      </c>
      <c r="AK9" s="3">
        <f>V9+V9*General!$K$2</f>
        <v>1187.0397</v>
      </c>
      <c r="AL9" s="3">
        <f>W9+W9*General!$K$2</f>
        <v>1245.0752999999997</v>
      </c>
      <c r="AM9" s="3">
        <f>X9+X9*General!$K$2</f>
        <v>1105.9926759</v>
      </c>
      <c r="AN9" s="3">
        <f>Y9+Y9*General!$K$2</f>
        <v>1087.5049857000001</v>
      </c>
      <c r="AO9" s="3">
        <f>Z9+Z9*General!$K$2</f>
        <v>1251.0120861</v>
      </c>
      <c r="AP9" s="3">
        <f>AA9+AA9*General!$K$2</f>
        <v>1239.1321635000002</v>
      </c>
      <c r="AQ9" s="3">
        <f>AB9+AB9*General!$K$2</f>
        <v>898.40520000000004</v>
      </c>
      <c r="AR9" s="4"/>
      <c r="AT9" s="2" t="s">
        <v>2</v>
      </c>
      <c r="AU9" s="3">
        <f>AF9+AF9*General!$K$2</f>
        <v>5.5125000000000002</v>
      </c>
      <c r="AV9" s="3">
        <f>AG9+AG9*General!$K$2</f>
        <v>0</v>
      </c>
      <c r="AW9" s="3">
        <f>AH9+AH9*General!$K$2</f>
        <v>0</v>
      </c>
      <c r="AX9" s="3">
        <f>AI9+AI9*General!$K$2</f>
        <v>0</v>
      </c>
      <c r="AY9" s="3">
        <f>AJ9+AJ9*General!$K$2</f>
        <v>0</v>
      </c>
      <c r="AZ9" s="3">
        <f>AK9+AK9*General!$K$2</f>
        <v>1246.3916850000001</v>
      </c>
      <c r="BA9" s="3">
        <f>AL9+AL9*General!$K$2</f>
        <v>1307.3290649999997</v>
      </c>
      <c r="BB9" s="3">
        <f>AM9+AM9*General!$K$2</f>
        <v>1161.2923096950001</v>
      </c>
      <c r="BC9" s="3">
        <f>AN9+AN9*General!$K$2</f>
        <v>1141.8802349850002</v>
      </c>
      <c r="BD9" s="3">
        <f>AO9+AO9*General!$K$2</f>
        <v>1313.562690405</v>
      </c>
      <c r="BE9" s="3">
        <f>AP9+AP9*General!$K$2</f>
        <v>1301.0887716750001</v>
      </c>
      <c r="BF9" s="3">
        <f>AQ9+AQ9*General!$K$2</f>
        <v>943.32546000000002</v>
      </c>
      <c r="BG9" s="4"/>
      <c r="BI9" s="2" t="s">
        <v>2</v>
      </c>
      <c r="BJ9" s="3">
        <f>AU9+AU9*General!$K$2</f>
        <v>5.788125</v>
      </c>
      <c r="BK9" s="3">
        <f>AV9+AV9*General!$K$2</f>
        <v>0</v>
      </c>
      <c r="BL9" s="3">
        <f>AW9+AW9*General!$K$2</f>
        <v>0</v>
      </c>
      <c r="BM9" s="3">
        <f>AX9+AX9*General!$K$2</f>
        <v>0</v>
      </c>
      <c r="BN9" s="3">
        <f>AY9+AY9*General!$K$2</f>
        <v>0</v>
      </c>
      <c r="BO9" s="3">
        <f>AZ9+AZ9*General!$K$2</f>
        <v>1308.71126925</v>
      </c>
      <c r="BP9" s="3">
        <f>BA9+BA9*General!$K$2</f>
        <v>1372.6955182499996</v>
      </c>
      <c r="BQ9" s="3">
        <f>BB9+BB9*General!$K$2</f>
        <v>1219.3569251797501</v>
      </c>
      <c r="BR9" s="3">
        <f>BC9+BC9*General!$K$2</f>
        <v>1198.9742467342503</v>
      </c>
      <c r="BS9" s="3">
        <f>BD9+BD9*General!$K$2</f>
        <v>1379.2408249252501</v>
      </c>
      <c r="BT9" s="3">
        <f>BE9+BE9*General!$K$2</f>
        <v>1366.1432102587501</v>
      </c>
      <c r="BU9" s="3">
        <f>BF9+BF9*General!$K$2</f>
        <v>990.49173300000007</v>
      </c>
      <c r="BV9" s="4"/>
    </row>
    <row r="10" spans="1:76" hidden="1" x14ac:dyDescent="0.25">
      <c r="A10" s="2" t="s">
        <v>3</v>
      </c>
      <c r="B10" s="5">
        <f>Recetas!$N$35</f>
        <v>0</v>
      </c>
      <c r="C10" s="5">
        <f>Recetas!$N$35</f>
        <v>0</v>
      </c>
      <c r="D10" s="5">
        <f>Recetas!$N$35</f>
        <v>0</v>
      </c>
      <c r="E10" s="5">
        <f>Recetas!$N$35</f>
        <v>0</v>
      </c>
      <c r="F10" s="5">
        <f>Recetas!$N$35</f>
        <v>0</v>
      </c>
      <c r="G10" s="5">
        <f>Recetas!$N$35</f>
        <v>0</v>
      </c>
      <c r="H10" s="5">
        <f>Recetas!$N$35</f>
        <v>0</v>
      </c>
      <c r="I10" s="5">
        <f>Recetas!$N$35</f>
        <v>0</v>
      </c>
      <c r="J10" s="5">
        <f>Recetas!$N$35</f>
        <v>0</v>
      </c>
      <c r="K10" s="5">
        <f>Recetas!$N$35</f>
        <v>0</v>
      </c>
      <c r="L10" s="5">
        <f>Recetas!$N$35</f>
        <v>0</v>
      </c>
      <c r="M10" s="5">
        <f>Recetas!$N$35</f>
        <v>0</v>
      </c>
      <c r="N10" s="6">
        <f>SUM(B10:M10)</f>
        <v>0</v>
      </c>
      <c r="P10" s="2" t="s">
        <v>3</v>
      </c>
      <c r="Q10" s="5">
        <f>B10+B10*General!$B$25</f>
        <v>0</v>
      </c>
      <c r="R10" s="5">
        <f>C10+C10*General!$B$25</f>
        <v>0</v>
      </c>
      <c r="S10" s="5">
        <f>D10+D10*General!$B$25</f>
        <v>0</v>
      </c>
      <c r="T10" s="5">
        <f>E10+E10*General!$B$25</f>
        <v>0</v>
      </c>
      <c r="U10" s="5">
        <f>F10+F10*General!$B$25</f>
        <v>0</v>
      </c>
      <c r="V10" s="5">
        <f>G10+G10*General!$B$25</f>
        <v>0</v>
      </c>
      <c r="W10" s="5">
        <f>H10+H10*General!$B$25</f>
        <v>0</v>
      </c>
      <c r="X10" s="5">
        <f>I10+I10*General!$B$25</f>
        <v>0</v>
      </c>
      <c r="Y10" s="5">
        <f>J10+J10*General!$B$25</f>
        <v>0</v>
      </c>
      <c r="Z10" s="5">
        <f>K10+K10*General!$B$25</f>
        <v>0</v>
      </c>
      <c r="AA10" s="5">
        <f>L10+L10*General!$B$25</f>
        <v>0</v>
      </c>
      <c r="AB10" s="5">
        <f>M10+M10*General!$B$25</f>
        <v>0</v>
      </c>
      <c r="AC10" s="6">
        <f>SUM(Q10:AB10)</f>
        <v>0</v>
      </c>
      <c r="AE10" s="2" t="s">
        <v>3</v>
      </c>
      <c r="AF10" s="5">
        <f>Q10+Q10*General!$B$25</f>
        <v>0</v>
      </c>
      <c r="AG10" s="5">
        <f>R10+R10*General!$B$25</f>
        <v>0</v>
      </c>
      <c r="AH10" s="5">
        <f>S10+S10*General!$B$25</f>
        <v>0</v>
      </c>
      <c r="AI10" s="5">
        <f>T10+T10*General!$B$25</f>
        <v>0</v>
      </c>
      <c r="AJ10" s="5">
        <f>U10+U10*General!$B$25</f>
        <v>0</v>
      </c>
      <c r="AK10" s="5">
        <f>V10+V10*General!$B$25</f>
        <v>0</v>
      </c>
      <c r="AL10" s="5">
        <f>W10+W10*General!$B$25</f>
        <v>0</v>
      </c>
      <c r="AM10" s="5">
        <f>X10+X10*General!$B$25</f>
        <v>0</v>
      </c>
      <c r="AN10" s="5">
        <f>Y10+Y10*General!$B$25</f>
        <v>0</v>
      </c>
      <c r="AO10" s="5">
        <f>Z10+Z10*General!$B$25</f>
        <v>0</v>
      </c>
      <c r="AP10" s="5">
        <f>AA10+AA10*General!$B$25</f>
        <v>0</v>
      </c>
      <c r="AQ10" s="5">
        <f>AB10+AB10*General!$B$25</f>
        <v>0</v>
      </c>
      <c r="AR10" s="6">
        <f>SUM(AF10:AQ10)</f>
        <v>0</v>
      </c>
      <c r="AT10" s="2" t="s">
        <v>3</v>
      </c>
      <c r="AU10" s="5">
        <f>AF10+AF10*General!$B$25</f>
        <v>0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6">
        <f>SUM(AU10:BF10)</f>
        <v>0</v>
      </c>
      <c r="BI10" s="2" t="s">
        <v>3</v>
      </c>
      <c r="BJ10" s="5">
        <f>AU10+AU10*General!$B$25</f>
        <v>0</v>
      </c>
      <c r="BK10" s="5">
        <f>AV10+AV10*General!$B$25</f>
        <v>0</v>
      </c>
      <c r="BL10" s="5">
        <f>AW10+AW10*General!$B$25</f>
        <v>0</v>
      </c>
      <c r="BM10" s="5">
        <f>AX10+AX10*General!$B$25</f>
        <v>0</v>
      </c>
      <c r="BN10" s="5">
        <f>AY10+AY10*General!$B$25</f>
        <v>0</v>
      </c>
      <c r="BO10" s="5">
        <f>AZ10+AZ10*General!$B$25</f>
        <v>0</v>
      </c>
      <c r="BP10" s="5">
        <f>BA10+BA10*General!$B$25</f>
        <v>0</v>
      </c>
      <c r="BQ10" s="5">
        <f>BB10+BB10*General!$B$25</f>
        <v>0</v>
      </c>
      <c r="BR10" s="5">
        <f>BC10+BC10*General!$B$25</f>
        <v>0</v>
      </c>
      <c r="BS10" s="5">
        <f>BD10+BD10*General!$B$25</f>
        <v>0</v>
      </c>
      <c r="BT10" s="5">
        <f>BE10+BE10*General!$B$25</f>
        <v>0</v>
      </c>
      <c r="BU10" s="5">
        <f>BF10+BF10*General!$B$25</f>
        <v>0</v>
      </c>
      <c r="BV10" s="6">
        <f>SUM(BJ10:BU10)</f>
        <v>0</v>
      </c>
    </row>
    <row r="11" spans="1:76" hidden="1" x14ac:dyDescent="0.25">
      <c r="A11" s="2" t="s">
        <v>16</v>
      </c>
      <c r="B11" s="5">
        <f t="shared" ref="B11:M11" si="7">B9*B10</f>
        <v>0</v>
      </c>
      <c r="C11" s="5">
        <f t="shared" si="7"/>
        <v>0</v>
      </c>
      <c r="D11" s="5">
        <f t="shared" si="7"/>
        <v>0</v>
      </c>
      <c r="E11" s="5">
        <f t="shared" si="7"/>
        <v>0</v>
      </c>
      <c r="F11" s="5">
        <f t="shared" si="7"/>
        <v>0</v>
      </c>
      <c r="G11" s="5">
        <f t="shared" si="7"/>
        <v>0</v>
      </c>
      <c r="H11" s="5">
        <f t="shared" si="7"/>
        <v>0</v>
      </c>
      <c r="I11" s="5">
        <f t="shared" si="7"/>
        <v>0</v>
      </c>
      <c r="J11" s="5">
        <f t="shared" si="7"/>
        <v>0</v>
      </c>
      <c r="K11" s="5">
        <f t="shared" si="7"/>
        <v>0</v>
      </c>
      <c r="L11" s="5">
        <f t="shared" si="7"/>
        <v>0</v>
      </c>
      <c r="M11" s="5">
        <f t="shared" si="7"/>
        <v>0</v>
      </c>
      <c r="N11" s="6">
        <f>SUM(B11:M11)</f>
        <v>0</v>
      </c>
      <c r="P11" s="2" t="s">
        <v>16</v>
      </c>
      <c r="Q11" s="5">
        <f t="shared" ref="Q11:AB11" si="8">Q9*Q10</f>
        <v>0</v>
      </c>
      <c r="R11" s="5">
        <f t="shared" si="8"/>
        <v>0</v>
      </c>
      <c r="S11" s="5">
        <f t="shared" si="8"/>
        <v>0</v>
      </c>
      <c r="T11" s="5">
        <f t="shared" si="8"/>
        <v>0</v>
      </c>
      <c r="U11" s="5">
        <f t="shared" si="8"/>
        <v>0</v>
      </c>
      <c r="V11" s="5">
        <f t="shared" si="8"/>
        <v>0</v>
      </c>
      <c r="W11" s="5">
        <f t="shared" si="8"/>
        <v>0</v>
      </c>
      <c r="X11" s="5">
        <f t="shared" si="8"/>
        <v>0</v>
      </c>
      <c r="Y11" s="5">
        <f t="shared" si="8"/>
        <v>0</v>
      </c>
      <c r="Z11" s="5">
        <f t="shared" si="8"/>
        <v>0</v>
      </c>
      <c r="AA11" s="5">
        <f t="shared" si="8"/>
        <v>0</v>
      </c>
      <c r="AB11" s="5">
        <f t="shared" si="8"/>
        <v>0</v>
      </c>
      <c r="AC11" s="6">
        <f>SUM(Q11:AB11)</f>
        <v>0</v>
      </c>
      <c r="AE11" s="2" t="s">
        <v>16</v>
      </c>
      <c r="AF11" s="5">
        <f t="shared" ref="AF11:AQ11" si="9">AF9*AF10</f>
        <v>0</v>
      </c>
      <c r="AG11" s="5">
        <f t="shared" si="9"/>
        <v>0</v>
      </c>
      <c r="AH11" s="5">
        <f t="shared" si="9"/>
        <v>0</v>
      </c>
      <c r="AI11" s="5">
        <f t="shared" si="9"/>
        <v>0</v>
      </c>
      <c r="AJ11" s="5">
        <f t="shared" si="9"/>
        <v>0</v>
      </c>
      <c r="AK11" s="5">
        <f t="shared" si="9"/>
        <v>0</v>
      </c>
      <c r="AL11" s="5">
        <f t="shared" si="9"/>
        <v>0</v>
      </c>
      <c r="AM11" s="5">
        <f t="shared" si="9"/>
        <v>0</v>
      </c>
      <c r="AN11" s="5">
        <f t="shared" si="9"/>
        <v>0</v>
      </c>
      <c r="AO11" s="5">
        <f t="shared" si="9"/>
        <v>0</v>
      </c>
      <c r="AP11" s="5">
        <f t="shared" si="9"/>
        <v>0</v>
      </c>
      <c r="AQ11" s="5">
        <f t="shared" si="9"/>
        <v>0</v>
      </c>
      <c r="AR11" s="6">
        <f>SUM(AF11:AQ11)</f>
        <v>0</v>
      </c>
      <c r="AT11" s="2" t="s">
        <v>16</v>
      </c>
      <c r="AU11" s="5">
        <f t="shared" ref="AU11:BF11" si="10">AU9*AU10</f>
        <v>0</v>
      </c>
      <c r="AV11" s="5">
        <f t="shared" si="10"/>
        <v>0</v>
      </c>
      <c r="AW11" s="5">
        <f t="shared" si="10"/>
        <v>0</v>
      </c>
      <c r="AX11" s="5">
        <f t="shared" si="10"/>
        <v>0</v>
      </c>
      <c r="AY11" s="5">
        <f t="shared" si="10"/>
        <v>0</v>
      </c>
      <c r="AZ11" s="5">
        <f t="shared" si="10"/>
        <v>0</v>
      </c>
      <c r="BA11" s="5">
        <f t="shared" si="10"/>
        <v>0</v>
      </c>
      <c r="BB11" s="5">
        <f t="shared" si="10"/>
        <v>0</v>
      </c>
      <c r="BC11" s="5">
        <f t="shared" si="10"/>
        <v>0</v>
      </c>
      <c r="BD11" s="5">
        <f t="shared" si="10"/>
        <v>0</v>
      </c>
      <c r="BE11" s="5">
        <f t="shared" si="10"/>
        <v>0</v>
      </c>
      <c r="BF11" s="5">
        <f t="shared" si="10"/>
        <v>0</v>
      </c>
      <c r="BG11" s="6">
        <f>SUM(AU11:BF11)</f>
        <v>0</v>
      </c>
      <c r="BI11" s="2" t="s">
        <v>16</v>
      </c>
      <c r="BJ11" s="5">
        <f t="shared" ref="BJ11:BU11" si="11">BJ9*BJ10</f>
        <v>0</v>
      </c>
      <c r="BK11" s="5">
        <f t="shared" si="11"/>
        <v>0</v>
      </c>
      <c r="BL11" s="5">
        <f t="shared" si="11"/>
        <v>0</v>
      </c>
      <c r="BM11" s="5">
        <f t="shared" si="11"/>
        <v>0</v>
      </c>
      <c r="BN11" s="5">
        <f t="shared" si="11"/>
        <v>0</v>
      </c>
      <c r="BO11" s="5">
        <f t="shared" si="11"/>
        <v>0</v>
      </c>
      <c r="BP11" s="5">
        <f t="shared" si="11"/>
        <v>0</v>
      </c>
      <c r="BQ11" s="5">
        <f t="shared" si="11"/>
        <v>0</v>
      </c>
      <c r="BR11" s="5">
        <f t="shared" si="11"/>
        <v>0</v>
      </c>
      <c r="BS11" s="5">
        <f t="shared" si="11"/>
        <v>0</v>
      </c>
      <c r="BT11" s="5">
        <f t="shared" si="11"/>
        <v>0</v>
      </c>
      <c r="BU11" s="5">
        <f t="shared" si="11"/>
        <v>0</v>
      </c>
      <c r="BV11" s="6">
        <f>SUM(BJ11:BU11)</f>
        <v>0</v>
      </c>
    </row>
    <row r="12" spans="1:76" hidden="1" x14ac:dyDescent="0.25"/>
    <row r="13" spans="1:76" hidden="1" x14ac:dyDescent="0.25">
      <c r="A13" s="2" t="s">
        <v>18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P13" s="2" t="s">
        <v>18</v>
      </c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E13" s="2" t="s">
        <v>18</v>
      </c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T13" s="2" t="s">
        <v>18</v>
      </c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I13" s="2" t="s">
        <v>18</v>
      </c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</row>
    <row r="14" spans="1:76" hidden="1" x14ac:dyDescent="0.25">
      <c r="A14" s="2" t="s">
        <v>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f>G$75</f>
        <v>2292.84</v>
      </c>
      <c r="H14" s="3">
        <f t="shared" ref="H14:M14" si="12">H$75</f>
        <v>2138.2800000000002</v>
      </c>
      <c r="I14" s="3">
        <f t="shared" si="12"/>
        <v>1723.804452435503</v>
      </c>
      <c r="J14" s="3">
        <f t="shared" si="12"/>
        <v>1539.6804565141397</v>
      </c>
      <c r="K14" s="3">
        <f t="shared" si="12"/>
        <v>2023.9690763780134</v>
      </c>
      <c r="L14" s="3">
        <f t="shared" si="12"/>
        <v>2252.5963469268345</v>
      </c>
      <c r="M14" s="3">
        <f t="shared" si="12"/>
        <v>2049.36</v>
      </c>
      <c r="N14" s="4">
        <f>SUM(B14:M14)</f>
        <v>14020.53033225449</v>
      </c>
      <c r="P14" s="2" t="s">
        <v>2</v>
      </c>
      <c r="Q14" s="3">
        <v>1</v>
      </c>
      <c r="R14" s="3">
        <v>1</v>
      </c>
      <c r="S14" s="3">
        <v>1</v>
      </c>
      <c r="T14" s="3">
        <v>2</v>
      </c>
      <c r="U14" s="3">
        <f>F14+F14*General!$K$2</f>
        <v>0</v>
      </c>
      <c r="V14" s="3">
        <f>G14+G14*General!$K$2</f>
        <v>2407.482</v>
      </c>
      <c r="W14" s="3">
        <f>H14+H14*General!$K$2</f>
        <v>2245.1940000000004</v>
      </c>
      <c r="X14" s="3">
        <f>I14+I14*General!$K$2</f>
        <v>1809.9946750572781</v>
      </c>
      <c r="Y14" s="3">
        <f>J14+J14*General!$K$2</f>
        <v>1616.6644793398466</v>
      </c>
      <c r="Z14" s="3">
        <f>K14+K14*General!$K$2</f>
        <v>2125.167530196914</v>
      </c>
      <c r="AA14" s="3">
        <f>L14+L14*General!$K$2</f>
        <v>2365.2261642731764</v>
      </c>
      <c r="AB14" s="3">
        <f>M14+M14*General!$K$2</f>
        <v>2151.828</v>
      </c>
      <c r="AC14" s="4"/>
      <c r="AE14" s="2" t="s">
        <v>2</v>
      </c>
      <c r="AF14" s="3">
        <f>Q14+Q14*General!$K$2</f>
        <v>1.05</v>
      </c>
      <c r="AG14" s="3">
        <f>R14+R14*General!$K$2</f>
        <v>1.05</v>
      </c>
      <c r="AH14" s="3">
        <f>S14+S14*General!$K$2</f>
        <v>1.05</v>
      </c>
      <c r="AI14" s="3">
        <f>T14+T14*General!$K$2</f>
        <v>2.1</v>
      </c>
      <c r="AJ14" s="3">
        <f>U14+U14*General!$K$2</f>
        <v>0</v>
      </c>
      <c r="AK14" s="3">
        <f>V14+V14*General!$K$2</f>
        <v>2527.8561</v>
      </c>
      <c r="AL14" s="3">
        <f>W14+W14*General!$K$2</f>
        <v>2357.4537000000005</v>
      </c>
      <c r="AM14" s="3">
        <f>X14+X14*General!$K$2</f>
        <v>1900.494408810142</v>
      </c>
      <c r="AN14" s="3">
        <f>Y14+Y14*General!$K$2</f>
        <v>1697.497703306839</v>
      </c>
      <c r="AO14" s="3">
        <f>Z14+Z14*General!$K$2</f>
        <v>2231.4259067067596</v>
      </c>
      <c r="AP14" s="3">
        <f>AA14+AA14*General!$K$2</f>
        <v>2483.487472486835</v>
      </c>
      <c r="AQ14" s="3">
        <f>AB14+AB14*General!$K$2</f>
        <v>2259.4193999999998</v>
      </c>
      <c r="AR14" s="4"/>
      <c r="AT14" s="2" t="s">
        <v>2</v>
      </c>
      <c r="AU14" s="3">
        <f>AF14+AF14*General!$K$2</f>
        <v>1.1025</v>
      </c>
      <c r="AV14" s="3">
        <f>AG14+AG14*General!$K$2</f>
        <v>1.1025</v>
      </c>
      <c r="AW14" s="3">
        <f>AH14+AH14*General!$K$2</f>
        <v>1.1025</v>
      </c>
      <c r="AX14" s="3">
        <f>AI14+AI14*General!$K$2</f>
        <v>2.2050000000000001</v>
      </c>
      <c r="AY14" s="3">
        <f>AJ14+AJ14*General!$K$2</f>
        <v>0</v>
      </c>
      <c r="AZ14" s="3">
        <f>AK14+AK14*General!$K$2</f>
        <v>2654.2489049999999</v>
      </c>
      <c r="BA14" s="3">
        <f>AL14+AL14*General!$K$2</f>
        <v>2475.3263850000003</v>
      </c>
      <c r="BB14" s="3">
        <f>AM14+AM14*General!$K$2</f>
        <v>1995.519129250649</v>
      </c>
      <c r="BC14" s="3">
        <f>AN14+AN14*General!$K$2</f>
        <v>1782.372588472181</v>
      </c>
      <c r="BD14" s="3">
        <f>AO14+AO14*General!$K$2</f>
        <v>2342.9972020420978</v>
      </c>
      <c r="BE14" s="3">
        <f>AP14+AP14*General!$K$2</f>
        <v>2607.6618461111766</v>
      </c>
      <c r="BF14" s="3">
        <f>AQ14+AQ14*General!$K$2</f>
        <v>2372.3903699999996</v>
      </c>
      <c r="BG14" s="4"/>
      <c r="BI14" s="2" t="s">
        <v>2</v>
      </c>
      <c r="BJ14" s="3">
        <f>AU14+AU14*General!$K$2</f>
        <v>1.1576250000000001</v>
      </c>
      <c r="BK14" s="3">
        <f>AV14+AV14*General!$K$2</f>
        <v>1.1576250000000001</v>
      </c>
      <c r="BL14" s="3">
        <f>AW14+AW14*General!$K$2</f>
        <v>1.1576250000000001</v>
      </c>
      <c r="BM14" s="3">
        <f>AX14+AX14*General!$K$2</f>
        <v>2.3152500000000003</v>
      </c>
      <c r="BN14" s="3">
        <f>AY14+AY14*General!$K$2</f>
        <v>0</v>
      </c>
      <c r="BO14" s="3">
        <f>AZ14+AZ14*General!$K$2</f>
        <v>2786.9613502500001</v>
      </c>
      <c r="BP14" s="3">
        <f>BA14+BA14*General!$K$2</f>
        <v>2599.0927042500002</v>
      </c>
      <c r="BQ14" s="3">
        <f>BB14+BB14*General!$K$2</f>
        <v>2095.2950857131814</v>
      </c>
      <c r="BR14" s="3">
        <f>BC14+BC14*General!$K$2</f>
        <v>1871.49121789579</v>
      </c>
      <c r="BS14" s="3">
        <f>BD14+BD14*General!$K$2</f>
        <v>2460.1470621442027</v>
      </c>
      <c r="BT14" s="3">
        <f>BE14+BE14*General!$K$2</f>
        <v>2738.0449384167355</v>
      </c>
      <c r="BU14" s="3">
        <f>BF14+BF14*General!$K$2</f>
        <v>2491.0098884999998</v>
      </c>
      <c r="BV14" s="4"/>
    </row>
    <row r="15" spans="1:76" hidden="1" x14ac:dyDescent="0.25">
      <c r="A15" s="2" t="s">
        <v>3</v>
      </c>
      <c r="B15" s="5">
        <f>Recetas!$U$35</f>
        <v>0</v>
      </c>
      <c r="C15" s="5">
        <f>Recetas!$U$35</f>
        <v>0</v>
      </c>
      <c r="D15" s="5">
        <f>Recetas!$U$35</f>
        <v>0</v>
      </c>
      <c r="E15" s="5">
        <f>Recetas!$U$35</f>
        <v>0</v>
      </c>
      <c r="F15" s="5">
        <f>Recetas!$U$35</f>
        <v>0</v>
      </c>
      <c r="G15" s="5">
        <f>Recetas!$U$35</f>
        <v>0</v>
      </c>
      <c r="H15" s="5">
        <f>Recetas!$U$35</f>
        <v>0</v>
      </c>
      <c r="I15" s="5">
        <f>Recetas!$U$35</f>
        <v>0</v>
      </c>
      <c r="J15" s="5">
        <f>Recetas!$U$35</f>
        <v>0</v>
      </c>
      <c r="K15" s="5">
        <f>Recetas!$U$35</f>
        <v>0</v>
      </c>
      <c r="L15" s="5">
        <f>Recetas!$U$35</f>
        <v>0</v>
      </c>
      <c r="M15" s="5">
        <f>Recetas!$U$35</f>
        <v>0</v>
      </c>
      <c r="N15" s="6">
        <f>SUM(B15:M15)</f>
        <v>0</v>
      </c>
      <c r="P15" s="2" t="s">
        <v>3</v>
      </c>
      <c r="Q15" s="5">
        <f>B15+B15*General!$B$25</f>
        <v>0</v>
      </c>
      <c r="R15" s="5">
        <f>C15+C15*General!$B$25</f>
        <v>0</v>
      </c>
      <c r="S15" s="5">
        <f>D15+D15*General!$B$25</f>
        <v>0</v>
      </c>
      <c r="T15" s="5">
        <f>E15+E15*General!$B$25</f>
        <v>0</v>
      </c>
      <c r="U15" s="5">
        <f>F15+F15*General!$B$25</f>
        <v>0</v>
      </c>
      <c r="V15" s="5">
        <f>G15+G15*General!$B$25</f>
        <v>0</v>
      </c>
      <c r="W15" s="5">
        <f>H15+H15*General!$B$25</f>
        <v>0</v>
      </c>
      <c r="X15" s="5">
        <f>I15+I15*General!$B$25</f>
        <v>0</v>
      </c>
      <c r="Y15" s="5">
        <f>J15+J15*General!$B$25</f>
        <v>0</v>
      </c>
      <c r="Z15" s="5">
        <f>K15+K15*General!$B$25</f>
        <v>0</v>
      </c>
      <c r="AA15" s="5">
        <f>L15+L15*General!$B$25</f>
        <v>0</v>
      </c>
      <c r="AB15" s="5">
        <f>M15+M15*General!$B$25</f>
        <v>0</v>
      </c>
      <c r="AC15" s="6">
        <f>SUM(Q15:AB15)</f>
        <v>0</v>
      </c>
      <c r="AE15" s="2" t="s">
        <v>3</v>
      </c>
      <c r="AF15" s="5">
        <f>Q15+Q15*General!$B$25</f>
        <v>0</v>
      </c>
      <c r="AG15" s="5">
        <f>R15+R15*General!$B$25</f>
        <v>0</v>
      </c>
      <c r="AH15" s="5">
        <f>S15+S15*General!$B$25</f>
        <v>0</v>
      </c>
      <c r="AI15" s="5">
        <f>T15+T15*General!$B$25</f>
        <v>0</v>
      </c>
      <c r="AJ15" s="5">
        <f>U15+U15*General!$B$25</f>
        <v>0</v>
      </c>
      <c r="AK15" s="5">
        <f>V15+V15*General!$B$25</f>
        <v>0</v>
      </c>
      <c r="AL15" s="5">
        <f>W15+W15*General!$B$25</f>
        <v>0</v>
      </c>
      <c r="AM15" s="5">
        <f>X15+X15*General!$B$25</f>
        <v>0</v>
      </c>
      <c r="AN15" s="5">
        <f>Y15+Y15*General!$B$25</f>
        <v>0</v>
      </c>
      <c r="AO15" s="5">
        <f>Z15+Z15*General!$B$25</f>
        <v>0</v>
      </c>
      <c r="AP15" s="5">
        <f>AA15+AA15*General!$B$25</f>
        <v>0</v>
      </c>
      <c r="AQ15" s="5">
        <f>AB15+AB15*General!$B$25</f>
        <v>0</v>
      </c>
      <c r="AR15" s="6">
        <f>SUM(AF15:AQ15)</f>
        <v>0</v>
      </c>
      <c r="AT15" s="2" t="s">
        <v>3</v>
      </c>
      <c r="AU15" s="5">
        <f>AF15+AF15*General!$B$25</f>
        <v>0</v>
      </c>
      <c r="AV15" s="5">
        <f>AG15+AG15*General!$B$25</f>
        <v>0</v>
      </c>
      <c r="AW15" s="5">
        <f>AH15+AH15*General!$B$25</f>
        <v>0</v>
      </c>
      <c r="AX15" s="5">
        <f>AI15+AI15*General!$B$25</f>
        <v>0</v>
      </c>
      <c r="AY15" s="5">
        <f>AJ15+AJ15*General!$B$25</f>
        <v>0</v>
      </c>
      <c r="AZ15" s="5">
        <f>AK15+AK15*General!$B$25</f>
        <v>0</v>
      </c>
      <c r="BA15" s="5">
        <f>AL15+AL15*General!$B$25</f>
        <v>0</v>
      </c>
      <c r="BB15" s="5">
        <f>AM15+AM15*General!$B$25</f>
        <v>0</v>
      </c>
      <c r="BC15" s="5">
        <f>AN15+AN15*General!$B$25</f>
        <v>0</v>
      </c>
      <c r="BD15" s="5">
        <f>AO15+AO15*General!$B$25</f>
        <v>0</v>
      </c>
      <c r="BE15" s="5">
        <f>AP15+AP15*General!$B$25</f>
        <v>0</v>
      </c>
      <c r="BF15" s="5">
        <f>AQ15+AQ15*General!$B$25</f>
        <v>0</v>
      </c>
      <c r="BG15" s="6">
        <f>SUM(AU15:BF15)</f>
        <v>0</v>
      </c>
      <c r="BI15" s="2" t="s">
        <v>3</v>
      </c>
      <c r="BJ15" s="5">
        <f>AU15+AU15*General!$B$25</f>
        <v>0</v>
      </c>
      <c r="BK15" s="5">
        <f>AV15+AV15*General!$B$25</f>
        <v>0</v>
      </c>
      <c r="BL15" s="5">
        <f>AW15+AW15*General!$B$25</f>
        <v>0</v>
      </c>
      <c r="BM15" s="5">
        <f>AX15+AX15*General!$B$25</f>
        <v>0</v>
      </c>
      <c r="BN15" s="5">
        <f>AY15+AY15*General!$B$25</f>
        <v>0</v>
      </c>
      <c r="BO15" s="5">
        <f>AZ15+AZ15*General!$B$25</f>
        <v>0</v>
      </c>
      <c r="BP15" s="5">
        <f>BA15+BA15*General!$B$25</f>
        <v>0</v>
      </c>
      <c r="BQ15" s="5">
        <f>BB15+BB15*General!$B$25</f>
        <v>0</v>
      </c>
      <c r="BR15" s="5">
        <f>BC15+BC15*General!$B$25</f>
        <v>0</v>
      </c>
      <c r="BS15" s="5">
        <f>BD15+BD15*General!$B$25</f>
        <v>0</v>
      </c>
      <c r="BT15" s="5">
        <f>BE15+BE15*General!$B$25</f>
        <v>0</v>
      </c>
      <c r="BU15" s="5">
        <f>BF15+BF15*General!$B$25</f>
        <v>0</v>
      </c>
      <c r="BV15" s="6">
        <f>SUM(BJ15:BU15)</f>
        <v>0</v>
      </c>
    </row>
    <row r="16" spans="1:76" hidden="1" x14ac:dyDescent="0.25">
      <c r="A16" s="2" t="s">
        <v>16</v>
      </c>
      <c r="B16" s="5">
        <f t="shared" ref="B16:M16" si="13">B14*B15</f>
        <v>0</v>
      </c>
      <c r="C16" s="5">
        <f t="shared" si="13"/>
        <v>0</v>
      </c>
      <c r="D16" s="5">
        <f t="shared" si="13"/>
        <v>0</v>
      </c>
      <c r="E16" s="5">
        <f t="shared" si="13"/>
        <v>0</v>
      </c>
      <c r="F16" s="5">
        <f t="shared" si="13"/>
        <v>0</v>
      </c>
      <c r="G16" s="5">
        <f t="shared" si="13"/>
        <v>0</v>
      </c>
      <c r="H16" s="5">
        <f t="shared" si="13"/>
        <v>0</v>
      </c>
      <c r="I16" s="5">
        <f t="shared" si="13"/>
        <v>0</v>
      </c>
      <c r="J16" s="5">
        <f t="shared" si="13"/>
        <v>0</v>
      </c>
      <c r="K16" s="5">
        <f t="shared" si="13"/>
        <v>0</v>
      </c>
      <c r="L16" s="5">
        <f t="shared" si="13"/>
        <v>0</v>
      </c>
      <c r="M16" s="5">
        <f t="shared" si="13"/>
        <v>0</v>
      </c>
      <c r="N16" s="6">
        <f>SUM(B16:M16)</f>
        <v>0</v>
      </c>
      <c r="P16" s="2" t="s">
        <v>16</v>
      </c>
      <c r="Q16" s="5">
        <f t="shared" ref="Q16:AB16" si="14">Q14*Q15</f>
        <v>0</v>
      </c>
      <c r="R16" s="5">
        <f t="shared" si="14"/>
        <v>0</v>
      </c>
      <c r="S16" s="5">
        <f t="shared" si="14"/>
        <v>0</v>
      </c>
      <c r="T16" s="5">
        <f t="shared" si="14"/>
        <v>0</v>
      </c>
      <c r="U16" s="5">
        <f t="shared" si="14"/>
        <v>0</v>
      </c>
      <c r="V16" s="5">
        <f t="shared" si="14"/>
        <v>0</v>
      </c>
      <c r="W16" s="5">
        <f t="shared" si="14"/>
        <v>0</v>
      </c>
      <c r="X16" s="5">
        <f t="shared" si="14"/>
        <v>0</v>
      </c>
      <c r="Y16" s="5">
        <f t="shared" si="14"/>
        <v>0</v>
      </c>
      <c r="Z16" s="5">
        <f t="shared" si="14"/>
        <v>0</v>
      </c>
      <c r="AA16" s="5">
        <f t="shared" si="14"/>
        <v>0</v>
      </c>
      <c r="AB16" s="5">
        <f t="shared" si="14"/>
        <v>0</v>
      </c>
      <c r="AC16" s="6">
        <f>SUM(Q16:AB16)</f>
        <v>0</v>
      </c>
      <c r="AE16" s="2" t="s">
        <v>16</v>
      </c>
      <c r="AF16" s="5">
        <f t="shared" ref="AF16:AQ16" si="15">AF14*AF15</f>
        <v>0</v>
      </c>
      <c r="AG16" s="5">
        <f t="shared" si="15"/>
        <v>0</v>
      </c>
      <c r="AH16" s="5">
        <f t="shared" si="15"/>
        <v>0</v>
      </c>
      <c r="AI16" s="5">
        <f t="shared" si="15"/>
        <v>0</v>
      </c>
      <c r="AJ16" s="5">
        <f t="shared" si="15"/>
        <v>0</v>
      </c>
      <c r="AK16" s="5">
        <f t="shared" si="15"/>
        <v>0</v>
      </c>
      <c r="AL16" s="5">
        <f t="shared" si="15"/>
        <v>0</v>
      </c>
      <c r="AM16" s="5">
        <f t="shared" si="15"/>
        <v>0</v>
      </c>
      <c r="AN16" s="5">
        <f t="shared" si="15"/>
        <v>0</v>
      </c>
      <c r="AO16" s="5">
        <f t="shared" si="15"/>
        <v>0</v>
      </c>
      <c r="AP16" s="5">
        <f t="shared" si="15"/>
        <v>0</v>
      </c>
      <c r="AQ16" s="5">
        <f t="shared" si="15"/>
        <v>0</v>
      </c>
      <c r="AR16" s="6">
        <f>SUM(AF16:AQ16)</f>
        <v>0</v>
      </c>
      <c r="AT16" s="2" t="s">
        <v>16</v>
      </c>
      <c r="AU16" s="5">
        <f t="shared" ref="AU16:BF16" si="16">AU14*AU15</f>
        <v>0</v>
      </c>
      <c r="AV16" s="5">
        <f t="shared" si="16"/>
        <v>0</v>
      </c>
      <c r="AW16" s="5">
        <f t="shared" si="16"/>
        <v>0</v>
      </c>
      <c r="AX16" s="5">
        <f t="shared" si="16"/>
        <v>0</v>
      </c>
      <c r="AY16" s="5">
        <f t="shared" si="16"/>
        <v>0</v>
      </c>
      <c r="AZ16" s="5">
        <f t="shared" si="16"/>
        <v>0</v>
      </c>
      <c r="BA16" s="5">
        <f t="shared" si="16"/>
        <v>0</v>
      </c>
      <c r="BB16" s="5">
        <f t="shared" si="16"/>
        <v>0</v>
      </c>
      <c r="BC16" s="5">
        <f t="shared" si="16"/>
        <v>0</v>
      </c>
      <c r="BD16" s="5">
        <f t="shared" si="16"/>
        <v>0</v>
      </c>
      <c r="BE16" s="5">
        <f t="shared" si="16"/>
        <v>0</v>
      </c>
      <c r="BF16" s="5">
        <f t="shared" si="16"/>
        <v>0</v>
      </c>
      <c r="BG16" s="6">
        <f>SUM(AU16:BF16)</f>
        <v>0</v>
      </c>
      <c r="BI16" s="2" t="s">
        <v>16</v>
      </c>
      <c r="BJ16" s="5">
        <f t="shared" ref="BJ16:BU16" si="17">BJ14*BJ15</f>
        <v>0</v>
      </c>
      <c r="BK16" s="5">
        <f t="shared" si="17"/>
        <v>0</v>
      </c>
      <c r="BL16" s="5">
        <f t="shared" si="17"/>
        <v>0</v>
      </c>
      <c r="BM16" s="5">
        <f t="shared" si="17"/>
        <v>0</v>
      </c>
      <c r="BN16" s="5">
        <f t="shared" si="17"/>
        <v>0</v>
      </c>
      <c r="BO16" s="5">
        <f t="shared" si="17"/>
        <v>0</v>
      </c>
      <c r="BP16" s="5">
        <f t="shared" si="17"/>
        <v>0</v>
      </c>
      <c r="BQ16" s="5">
        <f t="shared" si="17"/>
        <v>0</v>
      </c>
      <c r="BR16" s="5">
        <f t="shared" si="17"/>
        <v>0</v>
      </c>
      <c r="BS16" s="5">
        <f t="shared" si="17"/>
        <v>0</v>
      </c>
      <c r="BT16" s="5">
        <f t="shared" si="17"/>
        <v>0</v>
      </c>
      <c r="BU16" s="5">
        <f t="shared" si="17"/>
        <v>0</v>
      </c>
      <c r="BV16" s="6">
        <f>SUM(BJ16:BU16)</f>
        <v>0</v>
      </c>
    </row>
    <row r="17" spans="1:74" hidden="1" x14ac:dyDescent="0.25"/>
    <row r="18" spans="1:74" hidden="1" x14ac:dyDescent="0.25">
      <c r="A18" s="2" t="s">
        <v>19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P18" s="2" t="s">
        <v>19</v>
      </c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E18" s="2" t="s">
        <v>19</v>
      </c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T18" s="2" t="s">
        <v>19</v>
      </c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I18" s="2" t="s">
        <v>19</v>
      </c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</row>
    <row r="19" spans="1:74" hidden="1" x14ac:dyDescent="0.25">
      <c r="A19" s="2" t="s">
        <v>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"/>
      <c r="P19" s="2" t="s">
        <v>2</v>
      </c>
      <c r="Q19" s="3">
        <f>B19+B19*General!$K$2</f>
        <v>0</v>
      </c>
      <c r="R19" s="3">
        <f>C19+C19*General!$K$2</f>
        <v>0</v>
      </c>
      <c r="S19" s="3">
        <f>D19+D19*General!$K$2</f>
        <v>0</v>
      </c>
      <c r="T19" s="3">
        <f>E19+E19*General!$K$2</f>
        <v>0</v>
      </c>
      <c r="U19" s="3">
        <f>F19+F19*General!$K$2</f>
        <v>0</v>
      </c>
      <c r="V19" s="3">
        <f>G19+G19*General!$K$2</f>
        <v>0</v>
      </c>
      <c r="W19" s="3">
        <f>H19+H19*General!$K$2</f>
        <v>0</v>
      </c>
      <c r="X19" s="3">
        <f>I19+I19*General!$K$2</f>
        <v>0</v>
      </c>
      <c r="Y19" s="3">
        <f>J19+J19*General!$K$2</f>
        <v>0</v>
      </c>
      <c r="Z19" s="3">
        <f>K19+K19*General!$K$2</f>
        <v>0</v>
      </c>
      <c r="AA19" s="3">
        <f>L19+L19*General!$K$2</f>
        <v>0</v>
      </c>
      <c r="AB19" s="3">
        <f>M19+M19*General!$K$2</f>
        <v>0</v>
      </c>
      <c r="AC19" s="4"/>
      <c r="AE19" s="2" t="s">
        <v>2</v>
      </c>
      <c r="AF19" s="3">
        <f>Q19+Q19*General!$K$2</f>
        <v>0</v>
      </c>
      <c r="AG19" s="3">
        <f>R19+R19*General!$K$2</f>
        <v>0</v>
      </c>
      <c r="AH19" s="3">
        <f>S19+S19*General!$K$2</f>
        <v>0</v>
      </c>
      <c r="AI19" s="3">
        <f>T19+T19*General!$K$2</f>
        <v>0</v>
      </c>
      <c r="AJ19" s="3">
        <f>U19+U19*General!$K$2</f>
        <v>0</v>
      </c>
      <c r="AK19" s="3">
        <f>V19+V19*General!$K$2</f>
        <v>0</v>
      </c>
      <c r="AL19" s="3">
        <f>W19+W19*General!$K$2</f>
        <v>0</v>
      </c>
      <c r="AM19" s="3">
        <f>X19+X19*General!$K$2</f>
        <v>0</v>
      </c>
      <c r="AN19" s="3">
        <f>Y19+Y19*General!$K$2</f>
        <v>0</v>
      </c>
      <c r="AO19" s="3">
        <f>Z19+Z19*General!$K$2</f>
        <v>0</v>
      </c>
      <c r="AP19" s="3">
        <f>AA19+AA19*General!$K$2</f>
        <v>0</v>
      </c>
      <c r="AQ19" s="3">
        <f>AB19+AB19*General!$K$2</f>
        <v>0</v>
      </c>
      <c r="AR19" s="4"/>
      <c r="AT19" s="2" t="s">
        <v>2</v>
      </c>
      <c r="AU19" s="3">
        <f>AF19+AF19*General!$K$2</f>
        <v>0</v>
      </c>
      <c r="AV19" s="3">
        <f>AG19+AG19*General!$K$2</f>
        <v>0</v>
      </c>
      <c r="AW19" s="3">
        <f>AH19+AH19*General!$K$2</f>
        <v>0</v>
      </c>
      <c r="AX19" s="3">
        <f>AI19+AI19*General!$K$2</f>
        <v>0</v>
      </c>
      <c r="AY19" s="3">
        <f>AJ19+AJ19*General!$K$2</f>
        <v>0</v>
      </c>
      <c r="AZ19" s="3">
        <f>AK19+AK19*General!$K$2</f>
        <v>0</v>
      </c>
      <c r="BA19" s="3">
        <f>AL19+AL19*General!$K$2</f>
        <v>0</v>
      </c>
      <c r="BB19" s="3">
        <f>AM19+AM19*General!$K$2</f>
        <v>0</v>
      </c>
      <c r="BC19" s="3">
        <f>AN19+AN19*General!$K$2</f>
        <v>0</v>
      </c>
      <c r="BD19" s="3">
        <f>AO19+AO19*General!$K$2</f>
        <v>0</v>
      </c>
      <c r="BE19" s="3">
        <f>AP19+AP19*General!$K$2</f>
        <v>0</v>
      </c>
      <c r="BF19" s="3">
        <f>AQ19+AQ19*General!$K$2</f>
        <v>0</v>
      </c>
      <c r="BG19" s="4"/>
      <c r="BI19" s="2" t="s">
        <v>2</v>
      </c>
      <c r="BJ19" s="3">
        <f>AU19+AU19*General!$K$2</f>
        <v>0</v>
      </c>
      <c r="BK19" s="3">
        <f>AV19+AV19*General!$K$2</f>
        <v>0</v>
      </c>
      <c r="BL19" s="3">
        <f>AW19+AW19*General!$K$2</f>
        <v>0</v>
      </c>
      <c r="BM19" s="3">
        <f>AX19+AX19*General!$K$2</f>
        <v>0</v>
      </c>
      <c r="BN19" s="3">
        <f>AY19+AY19*General!$K$2</f>
        <v>0</v>
      </c>
      <c r="BO19" s="3">
        <f>AZ19+AZ19*General!$K$2</f>
        <v>0</v>
      </c>
      <c r="BP19" s="3">
        <f>BA19+BA19*General!$K$2</f>
        <v>0</v>
      </c>
      <c r="BQ19" s="3">
        <f>BB19+BB19*General!$K$2</f>
        <v>0</v>
      </c>
      <c r="BR19" s="3">
        <f>BC19+BC19*General!$K$2</f>
        <v>0</v>
      </c>
      <c r="BS19" s="3">
        <f>BD19+BD19*General!$K$2</f>
        <v>0</v>
      </c>
      <c r="BT19" s="3">
        <f>BE19+BE19*General!$K$2</f>
        <v>0</v>
      </c>
      <c r="BU19" s="3">
        <f>BF19+BF19*General!$K$2</f>
        <v>0</v>
      </c>
      <c r="BV19" s="4"/>
    </row>
    <row r="20" spans="1:74" hidden="1" x14ac:dyDescent="0.25">
      <c r="A20" s="2" t="s">
        <v>3</v>
      </c>
      <c r="B20" s="5">
        <f>Recetas!$AB$35</f>
        <v>0</v>
      </c>
      <c r="C20" s="5">
        <f>Recetas!$AB$35</f>
        <v>0</v>
      </c>
      <c r="D20" s="5">
        <f>Recetas!$AB$35</f>
        <v>0</v>
      </c>
      <c r="E20" s="5">
        <f>Recetas!$AB$35</f>
        <v>0</v>
      </c>
      <c r="F20" s="5">
        <f>Recetas!$AB$35</f>
        <v>0</v>
      </c>
      <c r="G20" s="5">
        <f>Recetas!$AB$35</f>
        <v>0</v>
      </c>
      <c r="H20" s="5">
        <f>Recetas!$AB$35</f>
        <v>0</v>
      </c>
      <c r="I20" s="5">
        <f>Recetas!$AB$35</f>
        <v>0</v>
      </c>
      <c r="J20" s="5">
        <f>Recetas!$AB$35</f>
        <v>0</v>
      </c>
      <c r="K20" s="5">
        <f>Recetas!$AB$35</f>
        <v>0</v>
      </c>
      <c r="L20" s="5">
        <f>Recetas!$AB$35</f>
        <v>0</v>
      </c>
      <c r="M20" s="5">
        <f>Recetas!$AB$35</f>
        <v>0</v>
      </c>
      <c r="N20" s="6">
        <f>SUM(B20:M20)</f>
        <v>0</v>
      </c>
      <c r="P20" s="2" t="s">
        <v>3</v>
      </c>
      <c r="Q20" s="5">
        <f>B20+B20*General!$B$25</f>
        <v>0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6">
        <f>SUM(Q20:AB20)</f>
        <v>0</v>
      </c>
      <c r="AE20" s="2" t="s">
        <v>3</v>
      </c>
      <c r="AF20" s="5">
        <f>Q20+Q20*General!$B$25</f>
        <v>0</v>
      </c>
      <c r="AG20" s="5">
        <f>R20+R20*General!$B$25</f>
        <v>0</v>
      </c>
      <c r="AH20" s="5">
        <f>S20+S20*General!$B$25</f>
        <v>0</v>
      </c>
      <c r="AI20" s="5">
        <f>T20+T20*General!$B$25</f>
        <v>0</v>
      </c>
      <c r="AJ20" s="5">
        <f>U20+U20*General!$B$25</f>
        <v>0</v>
      </c>
      <c r="AK20" s="5">
        <f>V20+V20*General!$B$25</f>
        <v>0</v>
      </c>
      <c r="AL20" s="5">
        <f>W20+W20*General!$B$25</f>
        <v>0</v>
      </c>
      <c r="AM20" s="5">
        <f>X20+X20*General!$B$25</f>
        <v>0</v>
      </c>
      <c r="AN20" s="5">
        <f>Y20+Y20*General!$B$25</f>
        <v>0</v>
      </c>
      <c r="AO20" s="5">
        <f>Z20+Z20*General!$B$25</f>
        <v>0</v>
      </c>
      <c r="AP20" s="5">
        <f>AA20+AA20*General!$B$25</f>
        <v>0</v>
      </c>
      <c r="AQ20" s="5">
        <f>AB20+AB20*General!$B$25</f>
        <v>0</v>
      </c>
      <c r="AR20" s="6">
        <f>SUM(AF20:AQ20)</f>
        <v>0</v>
      </c>
      <c r="AT20" s="2" t="s">
        <v>3</v>
      </c>
      <c r="AU20" s="5">
        <f>AF20+AF20*General!$B$25</f>
        <v>0</v>
      </c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6">
        <f>SUM(AU20:BF20)</f>
        <v>0</v>
      </c>
      <c r="BI20" s="2" t="s">
        <v>3</v>
      </c>
      <c r="BJ20" s="5">
        <f>AU20+AU20*General!$B$25</f>
        <v>0</v>
      </c>
      <c r="BK20" s="5">
        <f>AV20+AV20*General!$B$25</f>
        <v>0</v>
      </c>
      <c r="BL20" s="5">
        <f>AW20+AW20*General!$B$25</f>
        <v>0</v>
      </c>
      <c r="BM20" s="5">
        <f>AX20+AX20*General!$B$25</f>
        <v>0</v>
      </c>
      <c r="BN20" s="5">
        <f>AY20+AY20*General!$B$25</f>
        <v>0</v>
      </c>
      <c r="BO20" s="5">
        <f>AZ20+AZ20*General!$B$25</f>
        <v>0</v>
      </c>
      <c r="BP20" s="5">
        <f>BA20+BA20*General!$B$25</f>
        <v>0</v>
      </c>
      <c r="BQ20" s="5">
        <f>BB20+BB20*General!$B$25</f>
        <v>0</v>
      </c>
      <c r="BR20" s="5">
        <f>BC20+BC20*General!$B$25</f>
        <v>0</v>
      </c>
      <c r="BS20" s="5">
        <f>BD20+BD20*General!$B$25</f>
        <v>0</v>
      </c>
      <c r="BT20" s="5">
        <f>BE20+BE20*General!$B$25</f>
        <v>0</v>
      </c>
      <c r="BU20" s="5">
        <f>BF20+BF20*General!$B$25</f>
        <v>0</v>
      </c>
      <c r="BV20" s="6">
        <f>SUM(BJ20:BU20)</f>
        <v>0</v>
      </c>
    </row>
    <row r="21" spans="1:74" hidden="1" x14ac:dyDescent="0.25">
      <c r="A21" s="2" t="s">
        <v>16</v>
      </c>
      <c r="B21" s="5">
        <f t="shared" ref="B21:M21" si="18">B19*B20</f>
        <v>0</v>
      </c>
      <c r="C21" s="5">
        <f t="shared" si="18"/>
        <v>0</v>
      </c>
      <c r="D21" s="5">
        <f t="shared" si="18"/>
        <v>0</v>
      </c>
      <c r="E21" s="5">
        <f t="shared" si="18"/>
        <v>0</v>
      </c>
      <c r="F21" s="5">
        <f t="shared" si="18"/>
        <v>0</v>
      </c>
      <c r="G21" s="5">
        <f t="shared" si="18"/>
        <v>0</v>
      </c>
      <c r="H21" s="5">
        <f t="shared" si="18"/>
        <v>0</v>
      </c>
      <c r="I21" s="5">
        <f t="shared" si="18"/>
        <v>0</v>
      </c>
      <c r="J21" s="5">
        <f t="shared" si="18"/>
        <v>0</v>
      </c>
      <c r="K21" s="5">
        <f t="shared" si="18"/>
        <v>0</v>
      </c>
      <c r="L21" s="5">
        <f t="shared" si="18"/>
        <v>0</v>
      </c>
      <c r="M21" s="5">
        <f t="shared" si="18"/>
        <v>0</v>
      </c>
      <c r="N21" s="6">
        <f>SUM(B21:M21)</f>
        <v>0</v>
      </c>
      <c r="P21" s="2" t="s">
        <v>16</v>
      </c>
      <c r="Q21" s="5">
        <f t="shared" ref="Q21:AB21" si="19">Q19*Q20</f>
        <v>0</v>
      </c>
      <c r="R21" s="5">
        <f t="shared" si="19"/>
        <v>0</v>
      </c>
      <c r="S21" s="5">
        <f t="shared" si="19"/>
        <v>0</v>
      </c>
      <c r="T21" s="5">
        <f t="shared" si="19"/>
        <v>0</v>
      </c>
      <c r="U21" s="5">
        <f t="shared" si="19"/>
        <v>0</v>
      </c>
      <c r="V21" s="5">
        <f t="shared" si="19"/>
        <v>0</v>
      </c>
      <c r="W21" s="5">
        <f t="shared" si="19"/>
        <v>0</v>
      </c>
      <c r="X21" s="5">
        <f t="shared" si="19"/>
        <v>0</v>
      </c>
      <c r="Y21" s="5">
        <f t="shared" si="19"/>
        <v>0</v>
      </c>
      <c r="Z21" s="5">
        <f t="shared" si="19"/>
        <v>0</v>
      </c>
      <c r="AA21" s="5">
        <f t="shared" si="19"/>
        <v>0</v>
      </c>
      <c r="AB21" s="5">
        <f t="shared" si="19"/>
        <v>0</v>
      </c>
      <c r="AC21" s="6">
        <f>SUM(Q21:AB21)</f>
        <v>0</v>
      </c>
      <c r="AE21" s="2" t="s">
        <v>16</v>
      </c>
      <c r="AF21" s="5">
        <f t="shared" ref="AF21:AQ21" si="20">AF19*AF20</f>
        <v>0</v>
      </c>
      <c r="AG21" s="5">
        <f t="shared" si="20"/>
        <v>0</v>
      </c>
      <c r="AH21" s="5">
        <f t="shared" si="20"/>
        <v>0</v>
      </c>
      <c r="AI21" s="5">
        <f t="shared" si="20"/>
        <v>0</v>
      </c>
      <c r="AJ21" s="5">
        <f t="shared" si="20"/>
        <v>0</v>
      </c>
      <c r="AK21" s="5">
        <f t="shared" si="20"/>
        <v>0</v>
      </c>
      <c r="AL21" s="5">
        <f t="shared" si="20"/>
        <v>0</v>
      </c>
      <c r="AM21" s="5">
        <f t="shared" si="20"/>
        <v>0</v>
      </c>
      <c r="AN21" s="5">
        <f t="shared" si="20"/>
        <v>0</v>
      </c>
      <c r="AO21" s="5">
        <f t="shared" si="20"/>
        <v>0</v>
      </c>
      <c r="AP21" s="5">
        <f t="shared" si="20"/>
        <v>0</v>
      </c>
      <c r="AQ21" s="5">
        <f t="shared" si="20"/>
        <v>0</v>
      </c>
      <c r="AR21" s="6">
        <f>SUM(AF21:AQ21)</f>
        <v>0</v>
      </c>
      <c r="AT21" s="2" t="s">
        <v>16</v>
      </c>
      <c r="AU21" s="5">
        <f t="shared" ref="AU21:BF21" si="21">AU19*AU20</f>
        <v>0</v>
      </c>
      <c r="AV21" s="5">
        <f t="shared" si="21"/>
        <v>0</v>
      </c>
      <c r="AW21" s="5">
        <f t="shared" si="21"/>
        <v>0</v>
      </c>
      <c r="AX21" s="5">
        <f t="shared" si="21"/>
        <v>0</v>
      </c>
      <c r="AY21" s="5">
        <f t="shared" si="21"/>
        <v>0</v>
      </c>
      <c r="AZ21" s="5">
        <f t="shared" si="21"/>
        <v>0</v>
      </c>
      <c r="BA21" s="5">
        <f t="shared" si="21"/>
        <v>0</v>
      </c>
      <c r="BB21" s="5">
        <f t="shared" si="21"/>
        <v>0</v>
      </c>
      <c r="BC21" s="5">
        <f t="shared" si="21"/>
        <v>0</v>
      </c>
      <c r="BD21" s="5">
        <f t="shared" si="21"/>
        <v>0</v>
      </c>
      <c r="BE21" s="5">
        <f t="shared" si="21"/>
        <v>0</v>
      </c>
      <c r="BF21" s="5">
        <f t="shared" si="21"/>
        <v>0</v>
      </c>
      <c r="BG21" s="6">
        <f>SUM(AU21:BF21)</f>
        <v>0</v>
      </c>
      <c r="BI21" s="2" t="s">
        <v>16</v>
      </c>
      <c r="BJ21" s="5">
        <f t="shared" ref="BJ21:BU21" si="22">BJ19*BJ20</f>
        <v>0</v>
      </c>
      <c r="BK21" s="5">
        <f t="shared" si="22"/>
        <v>0</v>
      </c>
      <c r="BL21" s="5">
        <f t="shared" si="22"/>
        <v>0</v>
      </c>
      <c r="BM21" s="5">
        <f t="shared" si="22"/>
        <v>0</v>
      </c>
      <c r="BN21" s="5">
        <f t="shared" si="22"/>
        <v>0</v>
      </c>
      <c r="BO21" s="5">
        <f t="shared" si="22"/>
        <v>0</v>
      </c>
      <c r="BP21" s="5">
        <f t="shared" si="22"/>
        <v>0</v>
      </c>
      <c r="BQ21" s="5">
        <f t="shared" si="22"/>
        <v>0</v>
      </c>
      <c r="BR21" s="5">
        <f t="shared" si="22"/>
        <v>0</v>
      </c>
      <c r="BS21" s="5">
        <f t="shared" si="22"/>
        <v>0</v>
      </c>
      <c r="BT21" s="5">
        <f t="shared" si="22"/>
        <v>0</v>
      </c>
      <c r="BU21" s="5">
        <f t="shared" si="22"/>
        <v>0</v>
      </c>
      <c r="BV21" s="6">
        <f>SUM(BJ21:BU21)</f>
        <v>0</v>
      </c>
    </row>
    <row r="22" spans="1:74" hidden="1" x14ac:dyDescent="0.25"/>
    <row r="23" spans="1:74" hidden="1" x14ac:dyDescent="0.25">
      <c r="A23" s="2" t="s">
        <v>20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P23" s="2" t="s">
        <v>20</v>
      </c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E23" s="2" t="s">
        <v>20</v>
      </c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T23" s="2" t="s">
        <v>20</v>
      </c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I23" s="2" t="s">
        <v>20</v>
      </c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</row>
    <row r="24" spans="1:74" hidden="1" x14ac:dyDescent="0.25">
      <c r="A24" s="2" t="s">
        <v>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P24" s="2" t="s">
        <v>2</v>
      </c>
      <c r="Q24" s="3">
        <f>B24+B24*General!$K$2</f>
        <v>0</v>
      </c>
      <c r="R24" s="3">
        <f>C24+C24*General!$K$2</f>
        <v>0</v>
      </c>
      <c r="S24" s="3">
        <f>D24+D24*General!$K$2</f>
        <v>0</v>
      </c>
      <c r="T24" s="3">
        <f>E24+E24*General!$K$2</f>
        <v>0</v>
      </c>
      <c r="U24" s="3">
        <f>F24+F24*General!$K$2</f>
        <v>0</v>
      </c>
      <c r="V24" s="3">
        <f>G24+G24*General!$K$2</f>
        <v>0</v>
      </c>
      <c r="W24" s="3">
        <f>H24+H24*General!$K$2</f>
        <v>0</v>
      </c>
      <c r="X24" s="3">
        <f>I24+I24*General!$K$2</f>
        <v>0</v>
      </c>
      <c r="Y24" s="3">
        <f>J24+J24*General!$K$2</f>
        <v>0</v>
      </c>
      <c r="Z24" s="3">
        <f>K24+K24*General!$K$2</f>
        <v>0</v>
      </c>
      <c r="AA24" s="3">
        <f>L24+L24*General!$K$2</f>
        <v>0</v>
      </c>
      <c r="AB24" s="3">
        <f>M24+M24*General!$K$2</f>
        <v>0</v>
      </c>
      <c r="AC24" s="4"/>
      <c r="AE24" s="2" t="s">
        <v>2</v>
      </c>
      <c r="AF24" s="3">
        <f>Q24+Q24*General!$K$2</f>
        <v>0</v>
      </c>
      <c r="AG24" s="3">
        <f>R24+R24*General!$K$2</f>
        <v>0</v>
      </c>
      <c r="AH24" s="3">
        <f>S24+S24*General!$K$2</f>
        <v>0</v>
      </c>
      <c r="AI24" s="3">
        <f>T24+T24*General!$K$2</f>
        <v>0</v>
      </c>
      <c r="AJ24" s="3">
        <f>U24+U24*General!$K$2</f>
        <v>0</v>
      </c>
      <c r="AK24" s="3">
        <f>V24+V24*General!$K$2</f>
        <v>0</v>
      </c>
      <c r="AL24" s="3">
        <f>W24+W24*General!$K$2</f>
        <v>0</v>
      </c>
      <c r="AM24" s="3">
        <f>X24+X24*General!$K$2</f>
        <v>0</v>
      </c>
      <c r="AN24" s="3">
        <f>Y24+Y24*General!$K$2</f>
        <v>0</v>
      </c>
      <c r="AO24" s="3">
        <f>Z24+Z24*General!$K$2</f>
        <v>0</v>
      </c>
      <c r="AP24" s="3">
        <f>AA24+AA24*General!$K$2</f>
        <v>0</v>
      </c>
      <c r="AQ24" s="3">
        <f>AB24+AB24*General!$K$2</f>
        <v>0</v>
      </c>
      <c r="AR24" s="4"/>
      <c r="AT24" s="2" t="s">
        <v>2</v>
      </c>
      <c r="AU24" s="3">
        <f>AF24+AF24*General!$K$2</f>
        <v>0</v>
      </c>
      <c r="AV24" s="3">
        <f>AG24+AG24*General!$K$2</f>
        <v>0</v>
      </c>
      <c r="AW24" s="3">
        <f>AH24+AH24*General!$K$2</f>
        <v>0</v>
      </c>
      <c r="AX24" s="3">
        <f>AI24+AI24*General!$K$2</f>
        <v>0</v>
      </c>
      <c r="AY24" s="3">
        <f>AJ24+AJ24*General!$K$2</f>
        <v>0</v>
      </c>
      <c r="AZ24" s="3">
        <f>AK24+AK24*General!$K$2</f>
        <v>0</v>
      </c>
      <c r="BA24" s="3">
        <f>AL24+AL24*General!$K$2</f>
        <v>0</v>
      </c>
      <c r="BB24" s="3">
        <f>AM24+AM24*General!$K$2</f>
        <v>0</v>
      </c>
      <c r="BC24" s="3">
        <f>AN24+AN24*General!$K$2</f>
        <v>0</v>
      </c>
      <c r="BD24" s="3">
        <f>AO24+AO24*General!$K$2</f>
        <v>0</v>
      </c>
      <c r="BE24" s="3">
        <f>AP24+AP24*General!$K$2</f>
        <v>0</v>
      </c>
      <c r="BF24" s="3">
        <f>AQ24+AQ24*General!$K$2</f>
        <v>0</v>
      </c>
      <c r="BG24" s="4"/>
      <c r="BI24" s="2" t="s">
        <v>2</v>
      </c>
      <c r="BJ24" s="3">
        <f>AU24+AU24*General!$K$2</f>
        <v>0</v>
      </c>
      <c r="BK24" s="3">
        <f>AV24+AV24*General!$K$2</f>
        <v>0</v>
      </c>
      <c r="BL24" s="3">
        <f>AW24+AW24*General!$K$2</f>
        <v>0</v>
      </c>
      <c r="BM24" s="3">
        <f>AX24+AX24*General!$K$2</f>
        <v>0</v>
      </c>
      <c r="BN24" s="3">
        <f>AY24+AY24*General!$K$2</f>
        <v>0</v>
      </c>
      <c r="BO24" s="3">
        <f>AZ24+AZ24*General!$K$2</f>
        <v>0</v>
      </c>
      <c r="BP24" s="3">
        <f>BA24+BA24*General!$K$2</f>
        <v>0</v>
      </c>
      <c r="BQ24" s="3">
        <f>BB24+BB24*General!$K$2</f>
        <v>0</v>
      </c>
      <c r="BR24" s="3">
        <f>BC24+BC24*General!$K$2</f>
        <v>0</v>
      </c>
      <c r="BS24" s="3">
        <f>BD24+BD24*General!$K$2</f>
        <v>0</v>
      </c>
      <c r="BT24" s="3">
        <f>BE24+BE24*General!$K$2</f>
        <v>0</v>
      </c>
      <c r="BU24" s="3">
        <f>BF24+BF24*General!$K$2</f>
        <v>0</v>
      </c>
      <c r="BV24" s="4"/>
    </row>
    <row r="25" spans="1:74" hidden="1" x14ac:dyDescent="0.25">
      <c r="A25" s="2" t="s">
        <v>3</v>
      </c>
      <c r="B25" s="5">
        <f>Recetas!$AI$35</f>
        <v>0</v>
      </c>
      <c r="C25" s="5">
        <f>Recetas!$AI$35</f>
        <v>0</v>
      </c>
      <c r="D25" s="5">
        <f>Recetas!$AI$35</f>
        <v>0</v>
      </c>
      <c r="E25" s="5">
        <f>Recetas!$AI$35</f>
        <v>0</v>
      </c>
      <c r="F25" s="5">
        <f>Recetas!$AI$35</f>
        <v>0</v>
      </c>
      <c r="G25" s="5">
        <f>Recetas!$AI$35</f>
        <v>0</v>
      </c>
      <c r="H25" s="5">
        <f>Recetas!$AI$35</f>
        <v>0</v>
      </c>
      <c r="I25" s="5">
        <f>Recetas!$AI$35</f>
        <v>0</v>
      </c>
      <c r="J25" s="5">
        <f>Recetas!$AI$35</f>
        <v>0</v>
      </c>
      <c r="K25" s="5">
        <f>Recetas!$AI$35</f>
        <v>0</v>
      </c>
      <c r="L25" s="5">
        <f>Recetas!$AI$35</f>
        <v>0</v>
      </c>
      <c r="M25" s="5">
        <f>Recetas!$AI$35</f>
        <v>0</v>
      </c>
      <c r="N25" s="6">
        <f>SUM(B25:M25)</f>
        <v>0</v>
      </c>
      <c r="P25" s="2" t="s">
        <v>3</v>
      </c>
      <c r="Q25" s="5">
        <f>B25+B25*General!$B$25</f>
        <v>0</v>
      </c>
      <c r="R25" s="5">
        <f>C25+C25*General!$B$25</f>
        <v>0</v>
      </c>
      <c r="S25" s="5">
        <f>D25+D25*General!$B$25</f>
        <v>0</v>
      </c>
      <c r="T25" s="5">
        <f>E25+E25*General!$B$25</f>
        <v>0</v>
      </c>
      <c r="U25" s="5">
        <f>F25+F25*General!$B$25</f>
        <v>0</v>
      </c>
      <c r="V25" s="5">
        <f>G25+G25*General!$B$25</f>
        <v>0</v>
      </c>
      <c r="W25" s="5">
        <f>H25+H25*General!$B$25</f>
        <v>0</v>
      </c>
      <c r="X25" s="5">
        <f>I25+I25*General!$B$25</f>
        <v>0</v>
      </c>
      <c r="Y25" s="5">
        <f>J25+J25*General!$B$25</f>
        <v>0</v>
      </c>
      <c r="Z25" s="5">
        <f>K25+K25*General!$B$25</f>
        <v>0</v>
      </c>
      <c r="AA25" s="5">
        <f>L25+L25*General!$B$25</f>
        <v>0</v>
      </c>
      <c r="AB25" s="5">
        <f>M25+M25*General!$B$25</f>
        <v>0</v>
      </c>
      <c r="AC25" s="6">
        <f>SUM(Q25:AB25)</f>
        <v>0</v>
      </c>
      <c r="AE25" s="2" t="s">
        <v>3</v>
      </c>
      <c r="AF25" s="5">
        <f>Q25+Q25*General!$B$25</f>
        <v>0</v>
      </c>
      <c r="AG25" s="5">
        <f>R25+R25*General!$B$25</f>
        <v>0</v>
      </c>
      <c r="AH25" s="5">
        <f>S25+S25*General!$B$25</f>
        <v>0</v>
      </c>
      <c r="AI25" s="5">
        <f>T25+T25*General!$B$25</f>
        <v>0</v>
      </c>
      <c r="AJ25" s="5">
        <f>U25+U25*General!$B$25</f>
        <v>0</v>
      </c>
      <c r="AK25" s="5">
        <f>V25+V25*General!$B$25</f>
        <v>0</v>
      </c>
      <c r="AL25" s="5">
        <f>W25+W25*General!$B$25</f>
        <v>0</v>
      </c>
      <c r="AM25" s="5">
        <f>X25+X25*General!$B$25</f>
        <v>0</v>
      </c>
      <c r="AN25" s="5">
        <f>Y25+Y25*General!$B$25</f>
        <v>0</v>
      </c>
      <c r="AO25" s="5">
        <f>Z25+Z25*General!$B$25</f>
        <v>0</v>
      </c>
      <c r="AP25" s="5">
        <f>AA25+AA25*General!$B$25</f>
        <v>0</v>
      </c>
      <c r="AQ25" s="5">
        <f>AB25+AB25*General!$B$25</f>
        <v>0</v>
      </c>
      <c r="AR25" s="6">
        <f>SUM(AF25:AQ25)</f>
        <v>0</v>
      </c>
      <c r="AT25" s="2" t="s">
        <v>3</v>
      </c>
      <c r="AU25" s="5">
        <f>AF25+AF25*General!$B$25</f>
        <v>0</v>
      </c>
      <c r="AV25" s="5">
        <f>AG25+AG25*General!$B$25</f>
        <v>0</v>
      </c>
      <c r="AW25" s="5">
        <f>AH25+AH25*General!$B$25</f>
        <v>0</v>
      </c>
      <c r="AX25" s="5">
        <f>AI25+AI25*General!$B$25</f>
        <v>0</v>
      </c>
      <c r="AY25" s="5">
        <f>AJ25+AJ25*General!$B$25</f>
        <v>0</v>
      </c>
      <c r="AZ25" s="5">
        <f>AK25+AK25*General!$B$25</f>
        <v>0</v>
      </c>
      <c r="BA25" s="5">
        <f>AL25+AL25*General!$B$25</f>
        <v>0</v>
      </c>
      <c r="BB25" s="5">
        <f>AM25+AM25*General!$B$25</f>
        <v>0</v>
      </c>
      <c r="BC25" s="5">
        <f>AN25+AN25*General!$B$25</f>
        <v>0</v>
      </c>
      <c r="BD25" s="5">
        <f>AO25+AO25*General!$B$25</f>
        <v>0</v>
      </c>
      <c r="BE25" s="5">
        <f>AP25+AP25*General!$B$25</f>
        <v>0</v>
      </c>
      <c r="BF25" s="5">
        <f>AQ25+AQ25*General!$B$25</f>
        <v>0</v>
      </c>
      <c r="BG25" s="6">
        <f>SUM(AU25:BF25)</f>
        <v>0</v>
      </c>
      <c r="BI25" s="2" t="s">
        <v>3</v>
      </c>
      <c r="BJ25" s="5">
        <f>AU25+AU25*General!$B$25</f>
        <v>0</v>
      </c>
      <c r="BK25" s="5">
        <f>AV25+AV25*General!$B$25</f>
        <v>0</v>
      </c>
      <c r="BL25" s="5">
        <f>AW25+AW25*General!$B$25</f>
        <v>0</v>
      </c>
      <c r="BM25" s="5">
        <f>AX25+AX25*General!$B$25</f>
        <v>0</v>
      </c>
      <c r="BN25" s="5">
        <f>AY25+AY25*General!$B$25</f>
        <v>0</v>
      </c>
      <c r="BO25" s="5">
        <f>AZ25+AZ25*General!$B$25</f>
        <v>0</v>
      </c>
      <c r="BP25" s="5">
        <f>BA25+BA25*General!$B$25</f>
        <v>0</v>
      </c>
      <c r="BQ25" s="5">
        <f>BB25+BB25*General!$B$25</f>
        <v>0</v>
      </c>
      <c r="BR25" s="5">
        <f>BC25+BC25*General!$B$25</f>
        <v>0</v>
      </c>
      <c r="BS25" s="5">
        <f>BD25+BD25*General!$B$25</f>
        <v>0</v>
      </c>
      <c r="BT25" s="5">
        <f>BE25+BE25*General!$B$25</f>
        <v>0</v>
      </c>
      <c r="BU25" s="5">
        <f>BF25+BF25*General!$B$25</f>
        <v>0</v>
      </c>
      <c r="BV25" s="6">
        <f>SUM(BJ25:BU25)</f>
        <v>0</v>
      </c>
    </row>
    <row r="26" spans="1:74" hidden="1" x14ac:dyDescent="0.25">
      <c r="A26" s="2" t="s">
        <v>16</v>
      </c>
      <c r="B26" s="5">
        <f t="shared" ref="B26:M26" si="23">B24*B25</f>
        <v>0</v>
      </c>
      <c r="C26" s="5">
        <f t="shared" si="23"/>
        <v>0</v>
      </c>
      <c r="D26" s="5">
        <f t="shared" si="23"/>
        <v>0</v>
      </c>
      <c r="E26" s="5">
        <f t="shared" si="23"/>
        <v>0</v>
      </c>
      <c r="F26" s="5">
        <f t="shared" si="23"/>
        <v>0</v>
      </c>
      <c r="G26" s="5">
        <f t="shared" si="23"/>
        <v>0</v>
      </c>
      <c r="H26" s="5">
        <f t="shared" si="23"/>
        <v>0</v>
      </c>
      <c r="I26" s="5">
        <f t="shared" si="23"/>
        <v>0</v>
      </c>
      <c r="J26" s="5">
        <f t="shared" si="23"/>
        <v>0</v>
      </c>
      <c r="K26" s="5">
        <f t="shared" si="23"/>
        <v>0</v>
      </c>
      <c r="L26" s="5">
        <f t="shared" si="23"/>
        <v>0</v>
      </c>
      <c r="M26" s="5">
        <f t="shared" si="23"/>
        <v>0</v>
      </c>
      <c r="N26" s="6">
        <f>SUM(B26:M26)</f>
        <v>0</v>
      </c>
      <c r="P26" s="2" t="s">
        <v>16</v>
      </c>
      <c r="Q26" s="5">
        <f t="shared" ref="Q26:AB26" si="24">Q24*Q25</f>
        <v>0</v>
      </c>
      <c r="R26" s="5">
        <f t="shared" si="24"/>
        <v>0</v>
      </c>
      <c r="S26" s="5">
        <f t="shared" si="24"/>
        <v>0</v>
      </c>
      <c r="T26" s="5">
        <f t="shared" si="24"/>
        <v>0</v>
      </c>
      <c r="U26" s="5">
        <f t="shared" si="24"/>
        <v>0</v>
      </c>
      <c r="V26" s="5">
        <f t="shared" si="24"/>
        <v>0</v>
      </c>
      <c r="W26" s="5">
        <f t="shared" si="24"/>
        <v>0</v>
      </c>
      <c r="X26" s="5">
        <f t="shared" si="24"/>
        <v>0</v>
      </c>
      <c r="Y26" s="5">
        <f t="shared" si="24"/>
        <v>0</v>
      </c>
      <c r="Z26" s="5">
        <f t="shared" si="24"/>
        <v>0</v>
      </c>
      <c r="AA26" s="5">
        <f t="shared" si="24"/>
        <v>0</v>
      </c>
      <c r="AB26" s="5">
        <f t="shared" si="24"/>
        <v>0</v>
      </c>
      <c r="AC26" s="6">
        <f>SUM(Q26:AB26)</f>
        <v>0</v>
      </c>
      <c r="AE26" s="2" t="s">
        <v>16</v>
      </c>
      <c r="AF26" s="5">
        <f t="shared" ref="AF26:AQ26" si="25">AF24*AF25</f>
        <v>0</v>
      </c>
      <c r="AG26" s="5">
        <f t="shared" si="25"/>
        <v>0</v>
      </c>
      <c r="AH26" s="5">
        <f t="shared" si="25"/>
        <v>0</v>
      </c>
      <c r="AI26" s="5">
        <f t="shared" si="25"/>
        <v>0</v>
      </c>
      <c r="AJ26" s="5">
        <f t="shared" si="25"/>
        <v>0</v>
      </c>
      <c r="AK26" s="5">
        <f t="shared" si="25"/>
        <v>0</v>
      </c>
      <c r="AL26" s="5">
        <f t="shared" si="25"/>
        <v>0</v>
      </c>
      <c r="AM26" s="5">
        <f t="shared" si="25"/>
        <v>0</v>
      </c>
      <c r="AN26" s="5">
        <f t="shared" si="25"/>
        <v>0</v>
      </c>
      <c r="AO26" s="5">
        <f t="shared" si="25"/>
        <v>0</v>
      </c>
      <c r="AP26" s="5">
        <f t="shared" si="25"/>
        <v>0</v>
      </c>
      <c r="AQ26" s="5">
        <f t="shared" si="25"/>
        <v>0</v>
      </c>
      <c r="AR26" s="6">
        <f>SUM(AF26:AQ26)</f>
        <v>0</v>
      </c>
      <c r="AT26" s="2" t="s">
        <v>16</v>
      </c>
      <c r="AU26" s="5">
        <f t="shared" ref="AU26:BF26" si="26">AU24*AU25</f>
        <v>0</v>
      </c>
      <c r="AV26" s="5">
        <f t="shared" si="26"/>
        <v>0</v>
      </c>
      <c r="AW26" s="5">
        <f t="shared" si="26"/>
        <v>0</v>
      </c>
      <c r="AX26" s="5">
        <f t="shared" si="26"/>
        <v>0</v>
      </c>
      <c r="AY26" s="5">
        <f t="shared" si="26"/>
        <v>0</v>
      </c>
      <c r="AZ26" s="5">
        <f t="shared" si="26"/>
        <v>0</v>
      </c>
      <c r="BA26" s="5">
        <f t="shared" si="26"/>
        <v>0</v>
      </c>
      <c r="BB26" s="5">
        <f t="shared" si="26"/>
        <v>0</v>
      </c>
      <c r="BC26" s="5">
        <f t="shared" si="26"/>
        <v>0</v>
      </c>
      <c r="BD26" s="5">
        <f t="shared" si="26"/>
        <v>0</v>
      </c>
      <c r="BE26" s="5">
        <f t="shared" si="26"/>
        <v>0</v>
      </c>
      <c r="BF26" s="5">
        <f t="shared" si="26"/>
        <v>0</v>
      </c>
      <c r="BG26" s="6">
        <f>SUM(AU26:BF26)</f>
        <v>0</v>
      </c>
      <c r="BI26" s="2" t="s">
        <v>16</v>
      </c>
      <c r="BJ26" s="5">
        <f t="shared" ref="BJ26:BU26" si="27">BJ24*BJ25</f>
        <v>0</v>
      </c>
      <c r="BK26" s="5">
        <f t="shared" si="27"/>
        <v>0</v>
      </c>
      <c r="BL26" s="5">
        <f t="shared" si="27"/>
        <v>0</v>
      </c>
      <c r="BM26" s="5">
        <f t="shared" si="27"/>
        <v>0</v>
      </c>
      <c r="BN26" s="5">
        <f t="shared" si="27"/>
        <v>0</v>
      </c>
      <c r="BO26" s="5">
        <f t="shared" si="27"/>
        <v>0</v>
      </c>
      <c r="BP26" s="5">
        <f t="shared" si="27"/>
        <v>0</v>
      </c>
      <c r="BQ26" s="5">
        <f t="shared" si="27"/>
        <v>0</v>
      </c>
      <c r="BR26" s="5">
        <f t="shared" si="27"/>
        <v>0</v>
      </c>
      <c r="BS26" s="5">
        <f t="shared" si="27"/>
        <v>0</v>
      </c>
      <c r="BT26" s="5">
        <f t="shared" si="27"/>
        <v>0</v>
      </c>
      <c r="BU26" s="5">
        <f t="shared" si="27"/>
        <v>0</v>
      </c>
      <c r="BV26" s="6">
        <f>SUM(BJ26:BU26)</f>
        <v>0</v>
      </c>
    </row>
    <row r="28" spans="1:74" x14ac:dyDescent="0.25">
      <c r="A28" s="79" t="s">
        <v>172</v>
      </c>
      <c r="B28" s="80">
        <f>B6+B11+B16+B21+B26</f>
        <v>0</v>
      </c>
      <c r="C28" s="80">
        <f>C6+C11+C16+C21+C26</f>
        <v>0</v>
      </c>
      <c r="D28" s="80">
        <f t="shared" ref="D28:M28" si="28">D6+D11+D16+D21+D26</f>
        <v>0</v>
      </c>
      <c r="E28" s="80">
        <f t="shared" si="28"/>
        <v>0</v>
      </c>
      <c r="F28" s="80">
        <f t="shared" si="28"/>
        <v>0</v>
      </c>
      <c r="G28" s="80">
        <f t="shared" si="28"/>
        <v>188419839.61183372</v>
      </c>
      <c r="H28" s="80">
        <f t="shared" si="28"/>
        <v>182275085.922232</v>
      </c>
      <c r="I28" s="80">
        <f t="shared" si="28"/>
        <v>155054388.30669701</v>
      </c>
      <c r="J28" s="80">
        <f t="shared" si="28"/>
        <v>148670779.61683342</v>
      </c>
      <c r="K28" s="80">
        <f t="shared" si="28"/>
        <v>178178316.97861776</v>
      </c>
      <c r="L28" s="80">
        <f t="shared" si="28"/>
        <v>186370087.97779113</v>
      </c>
      <c r="M28" s="80">
        <f t="shared" si="28"/>
        <v>158926073.18552464</v>
      </c>
      <c r="N28" s="80">
        <f>SUM(B28:M28)</f>
        <v>1197894571.5995297</v>
      </c>
      <c r="P28" s="79" t="s">
        <v>172</v>
      </c>
      <c r="Q28" s="80">
        <f>Q6+Q11+Q16+Q21+Q26</f>
        <v>170916936.77543557</v>
      </c>
      <c r="R28" s="80">
        <f>R6+R11+R16+R21+R26</f>
        <v>163880264.96782178</v>
      </c>
      <c r="S28" s="80">
        <f t="shared" ref="S28:AB28" si="29">S6+S11+S16+S21+S26</f>
        <v>196406515.61277092</v>
      </c>
      <c r="T28" s="80">
        <f t="shared" si="29"/>
        <v>205436330.38444412</v>
      </c>
      <c r="U28" s="80">
        <f t="shared" si="29"/>
        <v>218984640.86196768</v>
      </c>
      <c r="V28" s="80">
        <f t="shared" si="29"/>
        <v>207695778.01612306</v>
      </c>
      <c r="W28" s="80">
        <f t="shared" si="29"/>
        <v>200922396.82171986</v>
      </c>
      <c r="X28" s="80">
        <f t="shared" si="29"/>
        <v>170916936.77543557</v>
      </c>
      <c r="Y28" s="80">
        <f t="shared" si="29"/>
        <v>163880264.96782178</v>
      </c>
      <c r="Z28" s="80">
        <f t="shared" si="29"/>
        <v>196406515.61277092</v>
      </c>
      <c r="AA28" s="80">
        <f t="shared" si="29"/>
        <v>205436330.38444412</v>
      </c>
      <c r="AB28" s="80">
        <f t="shared" si="29"/>
        <v>175184707.11638254</v>
      </c>
      <c r="AC28" s="80">
        <f>SUM(Q28:AB28)</f>
        <v>2276067618.2971382</v>
      </c>
      <c r="AE28" s="79" t="s">
        <v>172</v>
      </c>
      <c r="AF28" s="80">
        <f>AF6+AF11+AF16+AF21+AF26</f>
        <v>188402273.52299005</v>
      </c>
      <c r="AG28" s="80">
        <f>AG6+AG11+AG16+AG21+AG26</f>
        <v>180645728.19985795</v>
      </c>
      <c r="AH28" s="80">
        <f t="shared" ref="AH28:AQ28" si="30">AH6+AH11+AH16+AH21+AH26</f>
        <v>216499515.93031865</v>
      </c>
      <c r="AI28" s="80">
        <f t="shared" si="30"/>
        <v>226453108.97130519</v>
      </c>
      <c r="AJ28" s="80">
        <f t="shared" si="30"/>
        <v>241387453.94914967</v>
      </c>
      <c r="AK28" s="80">
        <f t="shared" si="30"/>
        <v>228943705.15647873</v>
      </c>
      <c r="AL28" s="80">
        <f t="shared" si="30"/>
        <v>221477385.89907184</v>
      </c>
      <c r="AM28" s="80">
        <f t="shared" si="30"/>
        <v>188402273.52299005</v>
      </c>
      <c r="AN28" s="80">
        <f t="shared" si="30"/>
        <v>180645728.19985795</v>
      </c>
      <c r="AO28" s="80">
        <f t="shared" si="30"/>
        <v>216499515.93031865</v>
      </c>
      <c r="AP28" s="80">
        <f t="shared" si="30"/>
        <v>226453108.97130519</v>
      </c>
      <c r="AQ28" s="80">
        <f t="shared" si="30"/>
        <v>193106650.10659817</v>
      </c>
      <c r="AR28" s="80">
        <f>SUM(AF28:AQ28)</f>
        <v>2508916448.3602424</v>
      </c>
      <c r="AT28" s="79" t="s">
        <v>172</v>
      </c>
      <c r="AU28" s="80">
        <f>AU6+AU11+AU16+AU21+AU26</f>
        <v>207676414.86149672</v>
      </c>
      <c r="AV28" s="80">
        <f>AV6+AV11+AV16+AV21+AV26</f>
        <v>199126350.71260405</v>
      </c>
      <c r="AW28" s="80">
        <f t="shared" ref="AW28:BF28" si="31">AW6+AW11+AW16+AW21+AW26</f>
        <v>238648092.97097751</v>
      </c>
      <c r="AX28" s="80">
        <f t="shared" si="31"/>
        <v>249619969.68503526</v>
      </c>
      <c r="AY28" s="80">
        <f t="shared" si="31"/>
        <v>266082144.82394129</v>
      </c>
      <c r="AZ28" s="80">
        <f t="shared" si="31"/>
        <v>252365361.64306515</v>
      </c>
      <c r="BA28" s="80">
        <f t="shared" si="31"/>
        <v>244135214.59337783</v>
      </c>
      <c r="BB28" s="80">
        <f t="shared" si="31"/>
        <v>207676414.86149672</v>
      </c>
      <c r="BC28" s="80">
        <f t="shared" si="31"/>
        <v>199126350.71260405</v>
      </c>
      <c r="BD28" s="80">
        <f t="shared" si="31"/>
        <v>238648092.97097751</v>
      </c>
      <c r="BE28" s="80">
        <f t="shared" si="31"/>
        <v>249619969.68503526</v>
      </c>
      <c r="BF28" s="80">
        <f t="shared" si="31"/>
        <v>212862063.87078476</v>
      </c>
      <c r="BG28" s="80">
        <f>SUM(AU28:BF28)</f>
        <v>2765586441.391396</v>
      </c>
      <c r="BI28" s="79" t="s">
        <v>172</v>
      </c>
      <c r="BJ28" s="80">
        <f>BJ6+BJ11+BJ16+BJ21+BJ26</f>
        <v>228922361.09062427</v>
      </c>
      <c r="BK28" s="80">
        <f>BK6+BK11+BK16+BK21+BK26</f>
        <v>219497598.66034943</v>
      </c>
      <c r="BL28" s="80">
        <f t="shared" ref="BL28:BU28" si="32">BL6+BL11+BL16+BL21+BL26</f>
        <v>263062538.65719905</v>
      </c>
      <c r="BM28" s="80">
        <f t="shared" si="32"/>
        <v>275156872.64621961</v>
      </c>
      <c r="BN28" s="80">
        <f t="shared" si="32"/>
        <v>293303179.74613303</v>
      </c>
      <c r="BO28" s="80">
        <f t="shared" si="32"/>
        <v>278183126.78090584</v>
      </c>
      <c r="BP28" s="80">
        <f t="shared" si="32"/>
        <v>269111009.968826</v>
      </c>
      <c r="BQ28" s="80">
        <f t="shared" si="32"/>
        <v>228922361.09062427</v>
      </c>
      <c r="BR28" s="80">
        <f t="shared" si="32"/>
        <v>219497598.66034943</v>
      </c>
      <c r="BS28" s="80">
        <f t="shared" si="32"/>
        <v>263062538.65719905</v>
      </c>
      <c r="BT28" s="80">
        <f t="shared" si="32"/>
        <v>275156872.64621961</v>
      </c>
      <c r="BU28" s="80">
        <f t="shared" si="32"/>
        <v>234638518.1987156</v>
      </c>
      <c r="BV28" s="80">
        <f>SUM(BJ28:BU28)</f>
        <v>3048514576.8033657</v>
      </c>
    </row>
    <row r="29" spans="1:74" hidden="1" x14ac:dyDescent="0.25"/>
    <row r="30" spans="1:74" hidden="1" x14ac:dyDescent="0.25"/>
    <row r="31" spans="1:74" hidden="1" x14ac:dyDescent="0.25"/>
    <row r="32" spans="1:74" hidden="1" x14ac:dyDescent="0.25"/>
    <row r="33" spans="1:74" hidden="1" x14ac:dyDescent="0.25"/>
    <row r="34" spans="1:74" hidden="1" x14ac:dyDescent="0.25"/>
    <row r="36" spans="1:74" x14ac:dyDescent="0.25">
      <c r="A36" s="205" t="s">
        <v>21</v>
      </c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7">
        <f>N6+N11+N16+N21+N26</f>
        <v>1197894571.5995297</v>
      </c>
      <c r="P36" s="205" t="s">
        <v>23</v>
      </c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7">
        <f>AC6+AC11+AC16+AC21+AC26</f>
        <v>2276067618.2971382</v>
      </c>
      <c r="AE36" s="205" t="s">
        <v>25</v>
      </c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7">
        <f>AR6+AR11+AR16+AR21+AR26</f>
        <v>2508916448.3602424</v>
      </c>
      <c r="AT36" s="205" t="s">
        <v>27</v>
      </c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7">
        <f>BG6+BG11+BG16+BG21+BG26</f>
        <v>2765586441.391396</v>
      </c>
      <c r="BI36" s="205" t="s">
        <v>29</v>
      </c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7">
        <f>BV6+BV11+BV16+BV21+BV26</f>
        <v>3048514576.8033657</v>
      </c>
    </row>
    <row r="37" spans="1:74" hidden="1" x14ac:dyDescent="0.25"/>
    <row r="38" spans="1:74" hidden="1" x14ac:dyDescent="0.25"/>
    <row r="39" spans="1:74" hidden="1" x14ac:dyDescent="0.25"/>
    <row r="40" spans="1:74" hidden="1" x14ac:dyDescent="0.25"/>
    <row r="41" spans="1:74" hidden="1" x14ac:dyDescent="0.25"/>
    <row r="42" spans="1:74" hidden="1" x14ac:dyDescent="0.25"/>
    <row r="43" spans="1:74" hidden="1" x14ac:dyDescent="0.25"/>
    <row r="44" spans="1:74" ht="60" hidden="1" x14ac:dyDescent="0.25">
      <c r="C44" s="206" t="s">
        <v>283</v>
      </c>
      <c r="D44" s="206"/>
      <c r="E44" s="103" t="s">
        <v>284</v>
      </c>
      <c r="F44" s="103" t="s">
        <v>285</v>
      </c>
    </row>
    <row r="45" spans="1:74" hidden="1" x14ac:dyDescent="0.25">
      <c r="C45" t="s">
        <v>280</v>
      </c>
      <c r="D45">
        <v>540</v>
      </c>
    </row>
    <row r="46" spans="1:74" hidden="1" x14ac:dyDescent="0.25">
      <c r="C46" t="s">
        <v>269</v>
      </c>
      <c r="D46">
        <f>D45*2</f>
        <v>1080</v>
      </c>
    </row>
    <row r="47" spans="1:74" hidden="1" x14ac:dyDescent="0.25">
      <c r="C47" t="s">
        <v>281</v>
      </c>
      <c r="D47">
        <f>D46*60</f>
        <v>64800</v>
      </c>
    </row>
    <row r="48" spans="1:74" hidden="1" x14ac:dyDescent="0.25">
      <c r="C48" t="s">
        <v>282</v>
      </c>
      <c r="D48" s="25">
        <v>0.4</v>
      </c>
      <c r="E48" s="25">
        <v>0.1</v>
      </c>
      <c r="F48" s="104">
        <v>0.02</v>
      </c>
    </row>
    <row r="49" spans="1:14" hidden="1" x14ac:dyDescent="0.25">
      <c r="C49" t="s">
        <v>16</v>
      </c>
      <c r="D49">
        <f>D47-D48*D47</f>
        <v>38880</v>
      </c>
      <c r="E49">
        <f>D49*E48</f>
        <v>3888</v>
      </c>
      <c r="F49">
        <f>D49*F48</f>
        <v>777.6</v>
      </c>
    </row>
    <row r="50" spans="1:14" hidden="1" x14ac:dyDescent="0.25"/>
    <row r="51" spans="1:14" hidden="1" x14ac:dyDescent="0.25">
      <c r="C51" s="25"/>
    </row>
    <row r="52" spans="1:14" hidden="1" x14ac:dyDescent="0.25">
      <c r="C52" t="s">
        <v>286</v>
      </c>
      <c r="D52">
        <v>4</v>
      </c>
      <c r="E52">
        <v>4</v>
      </c>
      <c r="F52">
        <v>26</v>
      </c>
    </row>
    <row r="53" spans="1:14" hidden="1" x14ac:dyDescent="0.25">
      <c r="C53" t="s">
        <v>287</v>
      </c>
      <c r="D53" s="105">
        <f>D49*D52</f>
        <v>155520</v>
      </c>
      <c r="E53" s="105">
        <f>E49*E52</f>
        <v>15552</v>
      </c>
      <c r="F53" s="105">
        <f>F49*F52</f>
        <v>20217.600000000002</v>
      </c>
    </row>
    <row r="54" spans="1:14" hidden="1" x14ac:dyDescent="0.25">
      <c r="C54" t="s">
        <v>288</v>
      </c>
      <c r="D54">
        <v>0</v>
      </c>
      <c r="E54">
        <v>0</v>
      </c>
      <c r="F54" s="97">
        <f>20%</f>
        <v>0.2</v>
      </c>
    </row>
    <row r="55" spans="1:14" hidden="1" x14ac:dyDescent="0.25">
      <c r="C55" t="s">
        <v>289</v>
      </c>
      <c r="D55" s="106">
        <f>D53*D54</f>
        <v>0</v>
      </c>
      <c r="E55" s="106">
        <f>E53*E54</f>
        <v>0</v>
      </c>
      <c r="F55" s="106">
        <f>F53*F54</f>
        <v>4043.5200000000004</v>
      </c>
    </row>
    <row r="56" spans="1:14" hidden="1" x14ac:dyDescent="0.25"/>
    <row r="58" spans="1:14" ht="23.25" x14ac:dyDescent="0.35">
      <c r="A58" s="137" t="s">
        <v>321</v>
      </c>
    </row>
    <row r="59" spans="1:14" x14ac:dyDescent="0.25">
      <c r="A59" s="138" t="s">
        <v>322</v>
      </c>
    </row>
    <row r="60" spans="1:14" x14ac:dyDescent="0.25">
      <c r="A60" s="202" t="s">
        <v>323</v>
      </c>
      <c r="B60" s="202"/>
      <c r="C60" s="202"/>
      <c r="D60" s="202"/>
      <c r="E60" s="202"/>
      <c r="F60" s="202"/>
      <c r="G60" s="202"/>
      <c r="H60" s="202"/>
      <c r="I60" s="202" t="s">
        <v>324</v>
      </c>
      <c r="J60" s="202"/>
      <c r="K60" s="202"/>
      <c r="L60" s="202"/>
      <c r="M60" s="202"/>
      <c r="N60" s="202"/>
    </row>
    <row r="61" spans="1:14" x14ac:dyDescent="0.25">
      <c r="A61" s="203" t="s">
        <v>325</v>
      </c>
      <c r="B61" s="204" t="s">
        <v>326</v>
      </c>
      <c r="C61" s="204"/>
      <c r="D61" s="204"/>
      <c r="E61" s="204"/>
      <c r="F61" s="204"/>
      <c r="G61" s="204"/>
      <c r="H61" s="204"/>
      <c r="I61" s="204">
        <v>2011</v>
      </c>
      <c r="J61" s="204"/>
      <c r="K61" s="204"/>
      <c r="L61" s="204"/>
      <c r="M61" s="204"/>
      <c r="N61" s="204"/>
    </row>
    <row r="62" spans="1:14" x14ac:dyDescent="0.25">
      <c r="A62" s="203"/>
      <c r="B62" s="139">
        <v>40544</v>
      </c>
      <c r="C62" s="139">
        <v>40575</v>
      </c>
      <c r="D62" s="139">
        <v>40603</v>
      </c>
      <c r="E62" s="139">
        <v>40634</v>
      </c>
      <c r="F62" s="139">
        <v>40664</v>
      </c>
      <c r="G62" s="139">
        <v>40695</v>
      </c>
      <c r="H62" s="139">
        <v>40725</v>
      </c>
      <c r="I62" s="139">
        <v>40756</v>
      </c>
      <c r="J62" s="139">
        <v>40787</v>
      </c>
      <c r="K62" s="139">
        <v>40817</v>
      </c>
      <c r="L62" s="139">
        <v>40848</v>
      </c>
      <c r="M62" s="139">
        <v>40878</v>
      </c>
      <c r="N62" s="139" t="s">
        <v>16</v>
      </c>
    </row>
    <row r="63" spans="1:14" x14ac:dyDescent="0.25">
      <c r="A63" s="140" t="s">
        <v>327</v>
      </c>
      <c r="B63" s="141">
        <v>20320</v>
      </c>
      <c r="C63" s="141">
        <v>21699</v>
      </c>
      <c r="D63" s="141">
        <v>22725</v>
      </c>
      <c r="E63" s="141">
        <v>21954</v>
      </c>
      <c r="F63" s="141">
        <v>23873</v>
      </c>
      <c r="G63" s="141">
        <v>23299</v>
      </c>
      <c r="H63" s="141">
        <v>22340</v>
      </c>
      <c r="I63" s="141">
        <v>20320</v>
      </c>
      <c r="J63" s="141">
        <v>21699</v>
      </c>
      <c r="K63" s="141">
        <v>22725</v>
      </c>
      <c r="L63" s="141">
        <v>21954</v>
      </c>
      <c r="M63" s="141">
        <v>19098</v>
      </c>
      <c r="N63" s="142">
        <f>SUM(B63:M63)</f>
        <v>262006</v>
      </c>
    </row>
    <row r="64" spans="1:14" x14ac:dyDescent="0.25">
      <c r="A64" s="140" t="s">
        <v>328</v>
      </c>
      <c r="B64" s="141">
        <v>25079.199000000001</v>
      </c>
      <c r="C64" s="141">
        <v>24659.977000000003</v>
      </c>
      <c r="D64" s="141">
        <v>28367.621000000003</v>
      </c>
      <c r="E64" s="141">
        <v>28098.235000000001</v>
      </c>
      <c r="F64" s="141">
        <v>25465.744000000002</v>
      </c>
      <c r="G64" s="141">
        <v>26917</v>
      </c>
      <c r="H64" s="141">
        <v>28233</v>
      </c>
      <c r="I64" s="141">
        <v>25079.199000000001</v>
      </c>
      <c r="J64" s="141">
        <v>24659.977000000003</v>
      </c>
      <c r="K64" s="141">
        <v>28367.621000000003</v>
      </c>
      <c r="L64" s="141">
        <v>28098.235000000001</v>
      </c>
      <c r="M64" s="141">
        <v>20372</v>
      </c>
      <c r="N64" s="142">
        <f>SUM(B64:M64)</f>
        <v>313397.80800000002</v>
      </c>
    </row>
    <row r="65" spans="1:17" x14ac:dyDescent="0.25">
      <c r="A65" s="140" t="s">
        <v>329</v>
      </c>
      <c r="B65" s="141">
        <v>43095.111310887572</v>
      </c>
      <c r="C65" s="141">
        <v>38492.011412853491</v>
      </c>
      <c r="D65" s="141">
        <v>50599.226909450335</v>
      </c>
      <c r="E65" s="141">
        <v>56314.908673170859</v>
      </c>
      <c r="F65" s="141">
        <v>64043.201214819703</v>
      </c>
      <c r="G65" s="141">
        <v>57321</v>
      </c>
      <c r="H65" s="141">
        <v>53457</v>
      </c>
      <c r="I65" s="141">
        <v>43095.111310887572</v>
      </c>
      <c r="J65" s="141">
        <v>38492.011412853491</v>
      </c>
      <c r="K65" s="141">
        <v>50599.226909450335</v>
      </c>
      <c r="L65" s="141">
        <v>56314.908673170859</v>
      </c>
      <c r="M65" s="141">
        <v>51234</v>
      </c>
      <c r="N65" s="142">
        <f>SUM(B65:M65)</f>
        <v>603057.7178275442</v>
      </c>
    </row>
    <row r="66" spans="1:17" x14ac:dyDescent="0.25">
      <c r="A66" s="143" t="s">
        <v>16</v>
      </c>
      <c r="B66" s="144">
        <f>SUM(B63:B65)</f>
        <v>88494.31031088758</v>
      </c>
      <c r="C66" s="144">
        <f t="shared" ref="C66:G66" si="33">SUM(C63:C65)</f>
        <v>84850.98841285349</v>
      </c>
      <c r="D66" s="144">
        <f t="shared" si="33"/>
        <v>101691.84790945033</v>
      </c>
      <c r="E66" s="144">
        <f t="shared" si="33"/>
        <v>106367.14367317085</v>
      </c>
      <c r="F66" s="144">
        <f t="shared" si="33"/>
        <v>113381.94521481972</v>
      </c>
      <c r="G66" s="144">
        <f t="shared" si="33"/>
        <v>107537</v>
      </c>
      <c r="H66" s="144">
        <f>SUM(H63:H65)</f>
        <v>104030</v>
      </c>
      <c r="I66" s="144">
        <f>SUM(I63:I65)</f>
        <v>88494.31031088758</v>
      </c>
      <c r="J66" s="144">
        <f t="shared" ref="J66:M66" si="34">SUM(J63:J65)</f>
        <v>84850.98841285349</v>
      </c>
      <c r="K66" s="144">
        <f t="shared" si="34"/>
        <v>101691.84790945033</v>
      </c>
      <c r="L66" s="144">
        <f t="shared" si="34"/>
        <v>106367.14367317085</v>
      </c>
      <c r="M66" s="144">
        <f t="shared" si="34"/>
        <v>90704</v>
      </c>
      <c r="N66" s="144">
        <f>SUM(N63:N65)</f>
        <v>1178461.5258275443</v>
      </c>
      <c r="O66" s="147">
        <f>AVERAGE(B66:M66)</f>
        <v>98205.127152295361</v>
      </c>
    </row>
    <row r="67" spans="1:17" x14ac:dyDescent="0.25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</row>
    <row r="68" spans="1:17" ht="23.25" x14ac:dyDescent="0.35">
      <c r="A68" s="137" t="s">
        <v>330</v>
      </c>
    </row>
    <row r="69" spans="1:17" x14ac:dyDescent="0.25">
      <c r="A69" s="138" t="s">
        <v>331</v>
      </c>
      <c r="B69" s="146">
        <v>0.04</v>
      </c>
    </row>
    <row r="70" spans="1:17" x14ac:dyDescent="0.25">
      <c r="A70" s="202" t="s">
        <v>323</v>
      </c>
      <c r="B70" s="202"/>
      <c r="C70" s="202"/>
      <c r="D70" s="202"/>
      <c r="E70" s="202"/>
      <c r="F70" s="202"/>
      <c r="G70" s="202"/>
      <c r="H70" s="202"/>
      <c r="I70" s="202" t="s">
        <v>324</v>
      </c>
      <c r="J70" s="202"/>
      <c r="K70" s="202"/>
      <c r="L70" s="202"/>
      <c r="M70" s="202"/>
      <c r="N70" s="202"/>
    </row>
    <row r="71" spans="1:17" x14ac:dyDescent="0.25">
      <c r="A71" s="203" t="s">
        <v>325</v>
      </c>
      <c r="B71" s="204" t="s">
        <v>326</v>
      </c>
      <c r="C71" s="204"/>
      <c r="D71" s="204"/>
      <c r="E71" s="204"/>
      <c r="F71" s="204"/>
      <c r="G71" s="204"/>
      <c r="H71" s="204"/>
      <c r="I71" s="204">
        <v>2011</v>
      </c>
      <c r="J71" s="204"/>
      <c r="K71" s="204"/>
      <c r="L71" s="204"/>
      <c r="M71" s="204"/>
      <c r="N71" s="204"/>
    </row>
    <row r="72" spans="1:17" x14ac:dyDescent="0.25">
      <c r="A72" s="203"/>
      <c r="B72" s="139">
        <v>40544</v>
      </c>
      <c r="C72" s="139">
        <v>40575</v>
      </c>
      <c r="D72" s="139">
        <v>40603</v>
      </c>
      <c r="E72" s="139">
        <v>40634</v>
      </c>
      <c r="F72" s="139">
        <v>40664</v>
      </c>
      <c r="G72" s="139">
        <v>40695</v>
      </c>
      <c r="H72" s="139">
        <v>40725</v>
      </c>
      <c r="I72" s="139">
        <v>40756</v>
      </c>
      <c r="J72" s="139">
        <v>40787</v>
      </c>
      <c r="K72" s="139">
        <v>40817</v>
      </c>
      <c r="L72" s="139">
        <v>40848</v>
      </c>
      <c r="M72" s="139">
        <v>40878</v>
      </c>
      <c r="N72" s="139" t="s">
        <v>16</v>
      </c>
    </row>
    <row r="73" spans="1:17" x14ac:dyDescent="0.25">
      <c r="A73" s="140" t="s">
        <v>327</v>
      </c>
      <c r="B73" s="141">
        <f t="shared" ref="B73:M73" si="35">B63*$B$69</f>
        <v>812.80000000000007</v>
      </c>
      <c r="C73" s="141">
        <f t="shared" si="35"/>
        <v>867.96</v>
      </c>
      <c r="D73" s="141">
        <f t="shared" si="35"/>
        <v>909</v>
      </c>
      <c r="E73" s="141">
        <f t="shared" si="35"/>
        <v>878.16</v>
      </c>
      <c r="F73" s="141">
        <f t="shared" si="35"/>
        <v>954.92000000000007</v>
      </c>
      <c r="G73" s="141">
        <f t="shared" si="35"/>
        <v>931.96</v>
      </c>
      <c r="H73" s="141">
        <f t="shared" si="35"/>
        <v>893.6</v>
      </c>
      <c r="I73" s="141">
        <f t="shared" si="35"/>
        <v>812.80000000000007</v>
      </c>
      <c r="J73" s="141">
        <f t="shared" si="35"/>
        <v>867.96</v>
      </c>
      <c r="K73" s="141">
        <f t="shared" si="35"/>
        <v>909</v>
      </c>
      <c r="L73" s="141">
        <f t="shared" si="35"/>
        <v>878.16</v>
      </c>
      <c r="M73" s="141">
        <f t="shared" si="35"/>
        <v>763.92000000000007</v>
      </c>
      <c r="N73" s="142">
        <f>SUM(B73:M73)</f>
        <v>10480.24</v>
      </c>
    </row>
    <row r="74" spans="1:17" x14ac:dyDescent="0.25">
      <c r="A74" s="140" t="s">
        <v>328</v>
      </c>
      <c r="B74" s="141">
        <f t="shared" ref="B74:M74" si="36">B64*$B$69</f>
        <v>1003.16796</v>
      </c>
      <c r="C74" s="141">
        <f t="shared" si="36"/>
        <v>986.39908000000014</v>
      </c>
      <c r="D74" s="141">
        <f t="shared" si="36"/>
        <v>1134.7048400000001</v>
      </c>
      <c r="E74" s="141">
        <f t="shared" si="36"/>
        <v>1123.9294</v>
      </c>
      <c r="F74" s="141">
        <f t="shared" si="36"/>
        <v>1018.6297600000001</v>
      </c>
      <c r="G74" s="141">
        <f t="shared" si="36"/>
        <v>1076.68</v>
      </c>
      <c r="H74" s="141">
        <f t="shared" si="36"/>
        <v>1129.32</v>
      </c>
      <c r="I74" s="141">
        <f t="shared" si="36"/>
        <v>1003.16796</v>
      </c>
      <c r="J74" s="141">
        <f t="shared" si="36"/>
        <v>986.39908000000014</v>
      </c>
      <c r="K74" s="141">
        <f t="shared" si="36"/>
        <v>1134.7048400000001</v>
      </c>
      <c r="L74" s="141">
        <f t="shared" si="36"/>
        <v>1123.9294</v>
      </c>
      <c r="M74" s="141">
        <f t="shared" si="36"/>
        <v>814.88</v>
      </c>
      <c r="N74" s="142">
        <f>SUM(B74:M74)</f>
        <v>12535.912319999998</v>
      </c>
    </row>
    <row r="75" spans="1:17" x14ac:dyDescent="0.25">
      <c r="A75" s="140" t="s">
        <v>329</v>
      </c>
      <c r="B75" s="141">
        <f t="shared" ref="B75:M75" si="37">B65*$B$69</f>
        <v>1723.804452435503</v>
      </c>
      <c r="C75" s="141">
        <f t="shared" si="37"/>
        <v>1539.6804565141397</v>
      </c>
      <c r="D75" s="141">
        <f t="shared" si="37"/>
        <v>2023.9690763780134</v>
      </c>
      <c r="E75" s="141">
        <f t="shared" si="37"/>
        <v>2252.5963469268345</v>
      </c>
      <c r="F75" s="141">
        <f t="shared" si="37"/>
        <v>2561.7280485927881</v>
      </c>
      <c r="G75" s="141">
        <f t="shared" si="37"/>
        <v>2292.84</v>
      </c>
      <c r="H75" s="141">
        <f t="shared" si="37"/>
        <v>2138.2800000000002</v>
      </c>
      <c r="I75" s="141">
        <f t="shared" si="37"/>
        <v>1723.804452435503</v>
      </c>
      <c r="J75" s="141">
        <f t="shared" si="37"/>
        <v>1539.6804565141397</v>
      </c>
      <c r="K75" s="141">
        <f t="shared" si="37"/>
        <v>2023.9690763780134</v>
      </c>
      <c r="L75" s="141">
        <f t="shared" si="37"/>
        <v>2252.5963469268345</v>
      </c>
      <c r="M75" s="141">
        <f t="shared" si="37"/>
        <v>2049.36</v>
      </c>
      <c r="N75" s="142">
        <f>SUM(B75:M75)</f>
        <v>24122.308713101771</v>
      </c>
      <c r="O75" t="s">
        <v>397</v>
      </c>
      <c r="P75" t="s">
        <v>398</v>
      </c>
      <c r="Q75" t="s">
        <v>399</v>
      </c>
    </row>
    <row r="76" spans="1:17" x14ac:dyDescent="0.25">
      <c r="A76" s="143" t="s">
        <v>16</v>
      </c>
      <c r="B76" s="144">
        <f>SUM(B73:B75)</f>
        <v>3539.7724124355027</v>
      </c>
      <c r="C76" s="144">
        <f t="shared" ref="C76:G76" si="38">SUM(C73:C75)</f>
        <v>3394.0395365141399</v>
      </c>
      <c r="D76" s="144">
        <f t="shared" si="38"/>
        <v>4067.6739163780135</v>
      </c>
      <c r="E76" s="144">
        <f t="shared" si="38"/>
        <v>4254.6857469268343</v>
      </c>
      <c r="F76" s="144">
        <f t="shared" si="38"/>
        <v>4535.2778085927885</v>
      </c>
      <c r="G76" s="144">
        <f t="shared" si="38"/>
        <v>4301.4800000000005</v>
      </c>
      <c r="H76" s="144">
        <f>SUM(H73:H75)</f>
        <v>4161.2000000000007</v>
      </c>
      <c r="I76" s="144">
        <f>SUM(I73:I75)</f>
        <v>3539.7724124355027</v>
      </c>
      <c r="J76" s="144">
        <f t="shared" ref="J76:M76" si="39">SUM(J73:J75)</f>
        <v>3394.0395365141399</v>
      </c>
      <c r="K76" s="144">
        <f t="shared" si="39"/>
        <v>4067.6739163780135</v>
      </c>
      <c r="L76" s="144">
        <f t="shared" si="39"/>
        <v>4254.6857469268343</v>
      </c>
      <c r="M76" s="144">
        <f t="shared" si="39"/>
        <v>3628.1600000000003</v>
      </c>
      <c r="N76" s="144">
        <f>SUM(N73:N75)</f>
        <v>47138.461033101768</v>
      </c>
      <c r="O76" s="147">
        <f>AVERAGE(B76:M76)</f>
        <v>3928.2050860918148</v>
      </c>
      <c r="P76" s="144">
        <v>144</v>
      </c>
      <c r="Q76" s="165">
        <f>O76/P76</f>
        <v>27.279201986748713</v>
      </c>
    </row>
  </sheetData>
  <mergeCells count="46">
    <mergeCell ref="C44:D44"/>
    <mergeCell ref="A36:M36"/>
    <mergeCell ref="P1:AC1"/>
    <mergeCell ref="Q3:AC3"/>
    <mergeCell ref="Q8:AC8"/>
    <mergeCell ref="Q13:AC13"/>
    <mergeCell ref="Q18:AC18"/>
    <mergeCell ref="Q23:AC23"/>
    <mergeCell ref="P36:AB36"/>
    <mergeCell ref="A1:N1"/>
    <mergeCell ref="B3:N3"/>
    <mergeCell ref="B8:N8"/>
    <mergeCell ref="B13:N13"/>
    <mergeCell ref="B18:N18"/>
    <mergeCell ref="B23:N23"/>
    <mergeCell ref="AF23:AR23"/>
    <mergeCell ref="AE36:AQ36"/>
    <mergeCell ref="AT1:BG1"/>
    <mergeCell ref="AU3:BG3"/>
    <mergeCell ref="AU8:BG8"/>
    <mergeCell ref="AU13:BG13"/>
    <mergeCell ref="AU18:BG18"/>
    <mergeCell ref="AU23:BG23"/>
    <mergeCell ref="AT36:BF36"/>
    <mergeCell ref="AE1:AR1"/>
    <mergeCell ref="AF3:AR3"/>
    <mergeCell ref="AF8:AR8"/>
    <mergeCell ref="AF13:AR13"/>
    <mergeCell ref="AF18:AR18"/>
    <mergeCell ref="BJ23:BV23"/>
    <mergeCell ref="BI36:BU36"/>
    <mergeCell ref="BI1:BV1"/>
    <mergeCell ref="BJ3:BV3"/>
    <mergeCell ref="BJ8:BV8"/>
    <mergeCell ref="BJ13:BV13"/>
    <mergeCell ref="BJ18:BV18"/>
    <mergeCell ref="A60:H60"/>
    <mergeCell ref="A61:A62"/>
    <mergeCell ref="B61:H61"/>
    <mergeCell ref="I60:N60"/>
    <mergeCell ref="I61:N61"/>
    <mergeCell ref="A70:H70"/>
    <mergeCell ref="A71:A72"/>
    <mergeCell ref="B71:H71"/>
    <mergeCell ref="I70:N70"/>
    <mergeCell ref="I71:N71"/>
  </mergeCells>
  <pageMargins left="0.7" right="0.7" top="0.75" bottom="0.75" header="0.3" footer="0.3"/>
  <pageSetup paperSize="9" orientation="portrait" r:id="rId1"/>
  <ignoredErrors>
    <ignoredError sqref="B66:N66" formulaRange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D13"/>
  <sheetViews>
    <sheetView workbookViewId="0">
      <selection sqref="A1:B1"/>
    </sheetView>
  </sheetViews>
  <sheetFormatPr baseColWidth="10" defaultRowHeight="15" x14ac:dyDescent="0.25"/>
  <cols>
    <col min="1" max="1" width="24.7109375" bestFit="1" customWidth="1"/>
  </cols>
  <sheetData>
    <row r="1" spans="1:4" x14ac:dyDescent="0.25">
      <c r="C1" t="s">
        <v>400</v>
      </c>
      <c r="D1" t="s">
        <v>401</v>
      </c>
    </row>
    <row r="2" spans="1:4" x14ac:dyDescent="0.25">
      <c r="A2" s="1" t="s">
        <v>353</v>
      </c>
      <c r="B2">
        <v>1</v>
      </c>
      <c r="C2">
        <v>1</v>
      </c>
      <c r="D2">
        <v>1</v>
      </c>
    </row>
    <row r="3" spans="1:4" x14ac:dyDescent="0.25">
      <c r="A3" s="1" t="s">
        <v>290</v>
      </c>
      <c r="B3">
        <v>1</v>
      </c>
      <c r="C3">
        <v>1</v>
      </c>
      <c r="D3">
        <v>1</v>
      </c>
    </row>
    <row r="4" spans="1:4" x14ac:dyDescent="0.25">
      <c r="A4" s="1" t="s">
        <v>354</v>
      </c>
      <c r="B4">
        <v>2</v>
      </c>
      <c r="C4">
        <v>2</v>
      </c>
      <c r="D4">
        <v>2</v>
      </c>
    </row>
    <row r="5" spans="1:4" x14ac:dyDescent="0.25">
      <c r="A5" s="1" t="s">
        <v>357</v>
      </c>
      <c r="B5">
        <v>1</v>
      </c>
      <c r="C5">
        <v>1</v>
      </c>
      <c r="D5">
        <v>1</v>
      </c>
    </row>
    <row r="6" spans="1:4" x14ac:dyDescent="0.25">
      <c r="A6" s="1" t="s">
        <v>358</v>
      </c>
      <c r="B6">
        <v>1</v>
      </c>
      <c r="C6">
        <v>1</v>
      </c>
      <c r="D6">
        <v>1</v>
      </c>
    </row>
    <row r="7" spans="1:4" x14ac:dyDescent="0.25">
      <c r="A7" s="1" t="s">
        <v>359</v>
      </c>
      <c r="B7">
        <v>1</v>
      </c>
      <c r="C7">
        <v>1</v>
      </c>
      <c r="D7">
        <v>1</v>
      </c>
    </row>
    <row r="8" spans="1:4" x14ac:dyDescent="0.25">
      <c r="A8" s="1" t="s">
        <v>360</v>
      </c>
      <c r="B8">
        <v>1</v>
      </c>
      <c r="C8">
        <v>1</v>
      </c>
      <c r="D8">
        <v>1</v>
      </c>
    </row>
    <row r="9" spans="1:4" x14ac:dyDescent="0.25">
      <c r="A9" s="1" t="s">
        <v>361</v>
      </c>
      <c r="B9">
        <v>1</v>
      </c>
      <c r="C9">
        <v>1</v>
      </c>
      <c r="D9">
        <v>1</v>
      </c>
    </row>
    <row r="10" spans="1:4" x14ac:dyDescent="0.25">
      <c r="A10" s="1" t="s">
        <v>355</v>
      </c>
      <c r="B10">
        <v>1</v>
      </c>
      <c r="C10">
        <v>1</v>
      </c>
      <c r="D10">
        <v>1</v>
      </c>
    </row>
    <row r="11" spans="1:4" x14ac:dyDescent="0.25">
      <c r="A11" s="1" t="s">
        <v>356</v>
      </c>
      <c r="B11">
        <v>1</v>
      </c>
      <c r="C11">
        <v>1</v>
      </c>
      <c r="D11">
        <v>1</v>
      </c>
    </row>
    <row r="12" spans="1:4" x14ac:dyDescent="0.25">
      <c r="A12" s="1" t="s">
        <v>362</v>
      </c>
      <c r="B12">
        <v>34</v>
      </c>
      <c r="C12">
        <v>17</v>
      </c>
      <c r="D12">
        <v>17</v>
      </c>
    </row>
    <row r="13" spans="1:4" x14ac:dyDescent="0.25">
      <c r="B13">
        <f>SUM(B2:B12)</f>
        <v>45</v>
      </c>
      <c r="C13">
        <f>SUM(C2:C12)</f>
        <v>28</v>
      </c>
      <c r="D13">
        <f>SUM(D2:D12)</f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CZ155"/>
  <sheetViews>
    <sheetView workbookViewId="0">
      <selection sqref="A1:B1"/>
    </sheetView>
  </sheetViews>
  <sheetFormatPr baseColWidth="10" defaultRowHeight="15" x14ac:dyDescent="0.25"/>
  <cols>
    <col min="1" max="1" width="24.7109375" bestFit="1" customWidth="1"/>
    <col min="2" max="2" width="14.85546875" bestFit="1" customWidth="1"/>
    <col min="3" max="3" width="17.42578125" bestFit="1" customWidth="1"/>
    <col min="4" max="4" width="15.85546875" bestFit="1" customWidth="1"/>
    <col min="5" max="5" width="17.5703125" bestFit="1" customWidth="1"/>
    <col min="6" max="6" width="16.85546875" bestFit="1" customWidth="1"/>
    <col min="7" max="7" width="14.85546875" bestFit="1" customWidth="1"/>
    <col min="8" max="11" width="14.5703125" bestFit="1" customWidth="1"/>
    <col min="12" max="12" width="9.85546875" bestFit="1" customWidth="1"/>
    <col min="13" max="13" width="13.85546875" bestFit="1" customWidth="1"/>
    <col min="14" max="14" width="9.85546875" bestFit="1" customWidth="1"/>
    <col min="15" max="17" width="13.85546875" bestFit="1" customWidth="1"/>
    <col min="18" max="18" width="14.140625" bestFit="1" customWidth="1"/>
    <col min="19" max="20" width="12.28515625" bestFit="1" customWidth="1"/>
    <col min="22" max="22" width="24.7109375" bestFit="1" customWidth="1"/>
    <col min="23" max="23" width="14.85546875" bestFit="1" customWidth="1"/>
    <col min="24" max="24" width="17.42578125" bestFit="1" customWidth="1"/>
    <col min="25" max="28" width="13.85546875" bestFit="1" customWidth="1"/>
    <col min="29" max="29" width="9.85546875" bestFit="1" customWidth="1"/>
    <col min="30" max="30" width="13.85546875" bestFit="1" customWidth="1"/>
    <col min="31" max="31" width="9.85546875" bestFit="1" customWidth="1"/>
    <col min="32" max="32" width="11.28515625" bestFit="1" customWidth="1"/>
    <col min="33" max="33" width="9.85546875" bestFit="1" customWidth="1"/>
    <col min="34" max="34" width="13.85546875" bestFit="1" customWidth="1"/>
    <col min="35" max="35" width="9.85546875" bestFit="1" customWidth="1"/>
    <col min="36" max="38" width="13.85546875" bestFit="1" customWidth="1"/>
    <col min="39" max="39" width="14.140625" bestFit="1" customWidth="1"/>
    <col min="40" max="40" width="13" bestFit="1" customWidth="1"/>
    <col min="41" max="41" width="12.28515625" bestFit="1" customWidth="1"/>
    <col min="43" max="43" width="24.7109375" bestFit="1" customWidth="1"/>
    <col min="44" max="44" width="14.85546875" bestFit="1" customWidth="1"/>
    <col min="45" max="45" width="17.42578125" bestFit="1" customWidth="1"/>
    <col min="46" max="49" width="13.85546875" bestFit="1" customWidth="1"/>
    <col min="50" max="50" width="9.85546875" bestFit="1" customWidth="1"/>
    <col min="51" max="51" width="13.85546875" bestFit="1" customWidth="1"/>
    <col min="52" max="52" width="9.85546875" bestFit="1" customWidth="1"/>
    <col min="53" max="53" width="11.28515625" bestFit="1" customWidth="1"/>
    <col min="54" max="54" width="9.85546875" bestFit="1" customWidth="1"/>
    <col min="55" max="55" width="13.85546875" bestFit="1" customWidth="1"/>
    <col min="56" max="56" width="9.85546875" bestFit="1" customWidth="1"/>
    <col min="57" max="59" width="13.85546875" bestFit="1" customWidth="1"/>
    <col min="60" max="60" width="14.140625" bestFit="1" customWidth="1"/>
    <col min="61" max="61" width="13" bestFit="1" customWidth="1"/>
    <col min="62" max="62" width="12.28515625" bestFit="1" customWidth="1"/>
    <col min="64" max="64" width="24.7109375" bestFit="1" customWidth="1"/>
    <col min="65" max="65" width="14.85546875" bestFit="1" customWidth="1"/>
    <col min="66" max="66" width="17.42578125" bestFit="1" customWidth="1"/>
    <col min="67" max="70" width="13.85546875" bestFit="1" customWidth="1"/>
    <col min="71" max="71" width="9.85546875" bestFit="1" customWidth="1"/>
    <col min="72" max="72" width="13.85546875" bestFit="1" customWidth="1"/>
    <col min="73" max="73" width="9.85546875" bestFit="1" customWidth="1"/>
    <col min="74" max="74" width="11.28515625" bestFit="1" customWidth="1"/>
    <col min="75" max="75" width="9.85546875" bestFit="1" customWidth="1"/>
    <col min="76" max="76" width="13.85546875" bestFit="1" customWidth="1"/>
    <col min="77" max="77" width="9.85546875" bestFit="1" customWidth="1"/>
    <col min="78" max="80" width="13.85546875" bestFit="1" customWidth="1"/>
    <col min="81" max="81" width="14.140625" bestFit="1" customWidth="1"/>
    <col min="82" max="82" width="13" bestFit="1" customWidth="1"/>
    <col min="83" max="83" width="12.28515625" bestFit="1" customWidth="1"/>
    <col min="85" max="85" width="24.7109375" bestFit="1" customWidth="1"/>
    <col min="86" max="86" width="14.85546875" bestFit="1" customWidth="1"/>
    <col min="87" max="87" width="17.42578125" bestFit="1" customWidth="1"/>
    <col min="88" max="90" width="13.85546875" bestFit="1" customWidth="1"/>
    <col min="91" max="91" width="14.85546875" bestFit="1" customWidth="1"/>
    <col min="92" max="92" width="9.85546875" bestFit="1" customWidth="1"/>
    <col min="93" max="93" width="13.85546875" bestFit="1" customWidth="1"/>
    <col min="94" max="94" width="9.85546875" bestFit="1" customWidth="1"/>
    <col min="95" max="95" width="11.28515625" bestFit="1" customWidth="1"/>
    <col min="96" max="96" width="9.85546875" bestFit="1" customWidth="1"/>
    <col min="97" max="97" width="13.85546875" bestFit="1" customWidth="1"/>
    <col min="98" max="98" width="9.85546875" bestFit="1" customWidth="1"/>
    <col min="99" max="101" width="13.85546875" bestFit="1" customWidth="1"/>
    <col min="102" max="102" width="14.140625" bestFit="1" customWidth="1"/>
    <col min="103" max="103" width="13" bestFit="1" customWidth="1"/>
    <col min="104" max="104" width="12.28515625" bestFit="1" customWidth="1"/>
  </cols>
  <sheetData>
    <row r="1" spans="1:104" x14ac:dyDescent="0.25">
      <c r="B1" s="183" t="s">
        <v>1</v>
      </c>
      <c r="C1" s="183"/>
      <c r="D1" s="183" t="s">
        <v>22</v>
      </c>
      <c r="E1" s="183"/>
      <c r="F1" s="183" t="s">
        <v>24</v>
      </c>
      <c r="G1" s="183"/>
      <c r="H1" s="183" t="s">
        <v>26</v>
      </c>
      <c r="I1" s="183"/>
      <c r="J1" s="183" t="s">
        <v>28</v>
      </c>
      <c r="K1" s="183"/>
    </row>
    <row r="2" spans="1:104" x14ac:dyDescent="0.25">
      <c r="A2" s="1" t="s">
        <v>77</v>
      </c>
      <c r="B2" s="1" t="s">
        <v>79</v>
      </c>
      <c r="C2" s="1" t="s">
        <v>80</v>
      </c>
      <c r="D2" s="1" t="s">
        <v>79</v>
      </c>
      <c r="E2" s="1" t="s">
        <v>80</v>
      </c>
      <c r="F2" s="1" t="s">
        <v>79</v>
      </c>
      <c r="G2" s="1" t="s">
        <v>80</v>
      </c>
      <c r="H2" s="1" t="s">
        <v>79</v>
      </c>
      <c r="I2" s="1" t="s">
        <v>80</v>
      </c>
      <c r="J2" s="1" t="s">
        <v>79</v>
      </c>
      <c r="K2" s="1" t="s">
        <v>80</v>
      </c>
    </row>
    <row r="3" spans="1:104" x14ac:dyDescent="0.25">
      <c r="A3" t="s">
        <v>78</v>
      </c>
      <c r="B3" s="175">
        <f>36500*3</f>
        <v>109500</v>
      </c>
      <c r="C3" s="21">
        <f>B3*3</f>
        <v>328500</v>
      </c>
      <c r="D3" s="21">
        <f>B3+B3*General!$B$25</f>
        <v>114954.46875</v>
      </c>
      <c r="E3" s="21">
        <f>D3*3</f>
        <v>344863.40625</v>
      </c>
      <c r="F3" s="21">
        <f>D3+D3*General!$B$25</f>
        <v>120680.63822460937</v>
      </c>
      <c r="G3" s="21">
        <f>F3*3</f>
        <v>362041.91467382811</v>
      </c>
      <c r="H3" s="21">
        <f>F3+F3*General!$B$25</f>
        <v>126692.04251617272</v>
      </c>
      <c r="I3" s="21">
        <f>H3*3</f>
        <v>380076.12754851812</v>
      </c>
      <c r="J3" s="21">
        <f>H3+H3*General!$B$25</f>
        <v>133002.88988400958</v>
      </c>
      <c r="K3" s="21">
        <f>J3*3</f>
        <v>399008.66965202871</v>
      </c>
    </row>
    <row r="4" spans="1:104" x14ac:dyDescent="0.25">
      <c r="A4" t="s">
        <v>352</v>
      </c>
      <c r="B4" s="175">
        <v>1768500</v>
      </c>
      <c r="C4" s="21">
        <f>B4*3</f>
        <v>5305500</v>
      </c>
      <c r="D4" s="21">
        <f>B4+B4*General!$B$25</f>
        <v>1856593.40625</v>
      </c>
      <c r="E4" s="21">
        <f>D4*3</f>
        <v>5569780.21875</v>
      </c>
      <c r="F4" s="21">
        <f>D4+D4*General!$B$25</f>
        <v>1949074.9652988282</v>
      </c>
      <c r="G4" s="21">
        <f>F4*3</f>
        <v>5847224.8958964851</v>
      </c>
      <c r="H4" s="21">
        <f>F4+F4*General!$B$25</f>
        <v>2046163.2620077762</v>
      </c>
      <c r="I4" s="21">
        <f>H4*3</f>
        <v>6138489.7860233281</v>
      </c>
      <c r="J4" s="21">
        <f>H4+H4*General!$B$25</f>
        <v>2148087.7694965387</v>
      </c>
      <c r="K4" s="21">
        <f>J4*3</f>
        <v>6444263.308489616</v>
      </c>
    </row>
    <row r="10" spans="1:104" x14ac:dyDescent="0.25">
      <c r="A10" s="200" t="s">
        <v>1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1"/>
      <c r="Q10" s="184"/>
      <c r="R10" s="184"/>
      <c r="S10" s="184"/>
      <c r="T10" s="117"/>
      <c r="V10" s="200" t="s">
        <v>22</v>
      </c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1"/>
      <c r="AL10" s="184"/>
      <c r="AM10" s="184"/>
      <c r="AN10" s="184"/>
      <c r="AQ10" s="200" t="s">
        <v>24</v>
      </c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1"/>
      <c r="BG10" s="184"/>
      <c r="BH10" s="184"/>
      <c r="BI10" s="184"/>
      <c r="BJ10" s="117"/>
      <c r="BL10" s="200" t="s">
        <v>26</v>
      </c>
      <c r="BM10" s="200"/>
      <c r="BN10" s="200"/>
      <c r="BO10" s="200"/>
      <c r="BP10" s="200"/>
      <c r="BQ10" s="200"/>
      <c r="BR10" s="200"/>
      <c r="BS10" s="200"/>
      <c r="BT10" s="200"/>
      <c r="BU10" s="200"/>
      <c r="BV10" s="200"/>
      <c r="BW10" s="200"/>
      <c r="BX10" s="200"/>
      <c r="BY10" s="200"/>
      <c r="BZ10" s="200"/>
      <c r="CA10" s="201"/>
      <c r="CB10" s="184"/>
      <c r="CC10" s="184"/>
      <c r="CD10" s="184"/>
      <c r="CE10" s="117"/>
      <c r="CG10" s="200" t="s">
        <v>28</v>
      </c>
      <c r="CH10" s="200"/>
      <c r="CI10" s="200"/>
      <c r="CJ10" s="200"/>
      <c r="CK10" s="200"/>
      <c r="CL10" s="200"/>
      <c r="CM10" s="200"/>
      <c r="CN10" s="200"/>
      <c r="CO10" s="200"/>
      <c r="CP10" s="200"/>
      <c r="CQ10" s="200"/>
      <c r="CR10" s="200"/>
      <c r="CS10" s="200"/>
      <c r="CT10" s="200"/>
      <c r="CU10" s="200"/>
      <c r="CV10" s="201"/>
      <c r="CW10" s="184"/>
      <c r="CX10" s="184"/>
      <c r="CY10" s="184"/>
    </row>
    <row r="11" spans="1:104" ht="15" customHeight="1" x14ac:dyDescent="0.25">
      <c r="A11" s="200" t="s">
        <v>30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1"/>
      <c r="Q11" s="184"/>
      <c r="R11" s="184"/>
      <c r="S11" s="184"/>
      <c r="T11" s="117"/>
      <c r="V11" s="200" t="s">
        <v>30</v>
      </c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1"/>
      <c r="AL11" s="184"/>
      <c r="AM11" s="184"/>
      <c r="AN11" s="184"/>
      <c r="AQ11" s="200" t="s">
        <v>30</v>
      </c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1"/>
      <c r="BG11" s="184"/>
      <c r="BH11" s="184"/>
      <c r="BI11" s="184"/>
      <c r="BJ11" s="117"/>
      <c r="BL11" s="200" t="s">
        <v>30</v>
      </c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1"/>
      <c r="CB11" s="184"/>
      <c r="CC11" s="184"/>
      <c r="CD11" s="184"/>
      <c r="CE11" s="117"/>
      <c r="CG11" s="200" t="s">
        <v>30</v>
      </c>
      <c r="CH11" s="200"/>
      <c r="CI11" s="200"/>
      <c r="CJ11" s="200"/>
      <c r="CK11" s="200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1"/>
      <c r="CW11" s="184"/>
      <c r="CX11" s="184"/>
      <c r="CY11" s="184"/>
    </row>
    <row r="12" spans="1:104" x14ac:dyDescent="0.25">
      <c r="A12" s="1" t="s">
        <v>31</v>
      </c>
      <c r="B12" s="1" t="s">
        <v>32</v>
      </c>
      <c r="C12" s="1" t="s">
        <v>33</v>
      </c>
      <c r="D12" s="210" t="s">
        <v>34</v>
      </c>
      <c r="E12" s="211"/>
      <c r="F12" s="210" t="s">
        <v>43</v>
      </c>
      <c r="G12" s="211"/>
      <c r="H12" s="210" t="s">
        <v>35</v>
      </c>
      <c r="I12" s="210"/>
      <c r="J12" s="210" t="s">
        <v>41</v>
      </c>
      <c r="K12" s="211"/>
      <c r="L12" s="210" t="s">
        <v>42</v>
      </c>
      <c r="M12" s="211"/>
      <c r="N12" s="210" t="s">
        <v>44</v>
      </c>
      <c r="O12" s="211"/>
      <c r="P12" s="1" t="s">
        <v>74</v>
      </c>
      <c r="Q12" s="1" t="s">
        <v>75</v>
      </c>
      <c r="R12" s="1" t="s">
        <v>76</v>
      </c>
      <c r="S12" s="1" t="s">
        <v>77</v>
      </c>
      <c r="T12" s="1" t="s">
        <v>317</v>
      </c>
      <c r="V12" s="1" t="s">
        <v>31</v>
      </c>
      <c r="W12" s="1" t="s">
        <v>32</v>
      </c>
      <c r="X12" s="1" t="s">
        <v>33</v>
      </c>
      <c r="Y12" s="210" t="s">
        <v>34</v>
      </c>
      <c r="Z12" s="211"/>
      <c r="AA12" s="210" t="s">
        <v>43</v>
      </c>
      <c r="AB12" s="211"/>
      <c r="AC12" s="210" t="s">
        <v>35</v>
      </c>
      <c r="AD12" s="210"/>
      <c r="AE12" s="210" t="s">
        <v>41</v>
      </c>
      <c r="AF12" s="211"/>
      <c r="AG12" s="210" t="s">
        <v>42</v>
      </c>
      <c r="AH12" s="211"/>
      <c r="AI12" s="210" t="s">
        <v>44</v>
      </c>
      <c r="AJ12" s="211"/>
      <c r="AK12" s="1" t="s">
        <v>74</v>
      </c>
      <c r="AL12" s="1" t="s">
        <v>75</v>
      </c>
      <c r="AM12" s="1" t="s">
        <v>76</v>
      </c>
      <c r="AN12" s="1" t="s">
        <v>77</v>
      </c>
      <c r="AO12" s="1" t="s">
        <v>317</v>
      </c>
      <c r="AQ12" s="1" t="s">
        <v>31</v>
      </c>
      <c r="AR12" s="1" t="s">
        <v>32</v>
      </c>
      <c r="AS12" s="1" t="s">
        <v>33</v>
      </c>
      <c r="AT12" s="210" t="s">
        <v>34</v>
      </c>
      <c r="AU12" s="211"/>
      <c r="AV12" s="210" t="s">
        <v>43</v>
      </c>
      <c r="AW12" s="211"/>
      <c r="AX12" s="210" t="s">
        <v>35</v>
      </c>
      <c r="AY12" s="210"/>
      <c r="AZ12" s="210" t="s">
        <v>41</v>
      </c>
      <c r="BA12" s="211"/>
      <c r="BB12" s="210" t="s">
        <v>42</v>
      </c>
      <c r="BC12" s="211"/>
      <c r="BD12" s="210" t="s">
        <v>44</v>
      </c>
      <c r="BE12" s="211"/>
      <c r="BF12" s="1" t="s">
        <v>74</v>
      </c>
      <c r="BG12" s="1" t="s">
        <v>75</v>
      </c>
      <c r="BH12" s="1" t="s">
        <v>76</v>
      </c>
      <c r="BI12" s="1" t="s">
        <v>77</v>
      </c>
      <c r="BJ12" s="1" t="s">
        <v>317</v>
      </c>
      <c r="BL12" s="1" t="s">
        <v>31</v>
      </c>
      <c r="BM12" s="1" t="s">
        <v>32</v>
      </c>
      <c r="BN12" s="1" t="s">
        <v>33</v>
      </c>
      <c r="BO12" s="210" t="s">
        <v>34</v>
      </c>
      <c r="BP12" s="211"/>
      <c r="BQ12" s="210" t="s">
        <v>43</v>
      </c>
      <c r="BR12" s="211"/>
      <c r="BS12" s="210" t="s">
        <v>35</v>
      </c>
      <c r="BT12" s="210"/>
      <c r="BU12" s="210" t="s">
        <v>41</v>
      </c>
      <c r="BV12" s="211"/>
      <c r="BW12" s="210" t="s">
        <v>42</v>
      </c>
      <c r="BX12" s="211"/>
      <c r="BY12" s="210" t="s">
        <v>44</v>
      </c>
      <c r="BZ12" s="211"/>
      <c r="CA12" s="1" t="s">
        <v>74</v>
      </c>
      <c r="CB12" s="1" t="s">
        <v>75</v>
      </c>
      <c r="CC12" s="1" t="s">
        <v>76</v>
      </c>
      <c r="CD12" s="1" t="s">
        <v>77</v>
      </c>
      <c r="CE12" s="1" t="s">
        <v>317</v>
      </c>
      <c r="CG12" s="1" t="s">
        <v>31</v>
      </c>
      <c r="CH12" s="1" t="s">
        <v>32</v>
      </c>
      <c r="CI12" s="1" t="s">
        <v>33</v>
      </c>
      <c r="CJ12" s="210" t="s">
        <v>34</v>
      </c>
      <c r="CK12" s="211"/>
      <c r="CL12" s="210" t="s">
        <v>43</v>
      </c>
      <c r="CM12" s="211"/>
      <c r="CN12" s="210" t="s">
        <v>35</v>
      </c>
      <c r="CO12" s="210"/>
      <c r="CP12" s="210" t="s">
        <v>41</v>
      </c>
      <c r="CQ12" s="211"/>
      <c r="CR12" s="210" t="s">
        <v>42</v>
      </c>
      <c r="CS12" s="211"/>
      <c r="CT12" s="210" t="s">
        <v>44</v>
      </c>
      <c r="CU12" s="211"/>
      <c r="CV12" s="1" t="s">
        <v>74</v>
      </c>
      <c r="CW12" s="1" t="s">
        <v>75</v>
      </c>
      <c r="CX12" s="1" t="s">
        <v>76</v>
      </c>
      <c r="CY12" s="1" t="s">
        <v>77</v>
      </c>
      <c r="CZ12" s="1" t="s">
        <v>317</v>
      </c>
    </row>
    <row r="13" spans="1:104" x14ac:dyDescent="0.25">
      <c r="A13" s="1" t="s">
        <v>36</v>
      </c>
      <c r="B13" s="3"/>
      <c r="C13" s="3" t="s">
        <v>37</v>
      </c>
      <c r="D13" s="3" t="s">
        <v>38</v>
      </c>
      <c r="E13" s="3" t="s">
        <v>37</v>
      </c>
      <c r="F13" s="3" t="s">
        <v>38</v>
      </c>
      <c r="G13" s="3" t="s">
        <v>37</v>
      </c>
      <c r="H13" s="3" t="s">
        <v>38</v>
      </c>
      <c r="I13" s="3" t="s">
        <v>37</v>
      </c>
      <c r="J13" s="3" t="s">
        <v>38</v>
      </c>
      <c r="K13" s="3" t="s">
        <v>37</v>
      </c>
      <c r="L13" s="3" t="s">
        <v>38</v>
      </c>
      <c r="M13" s="3" t="s">
        <v>37</v>
      </c>
      <c r="N13" s="3" t="s">
        <v>38</v>
      </c>
      <c r="O13" s="3" t="s">
        <v>37</v>
      </c>
      <c r="P13" s="3" t="s">
        <v>37</v>
      </c>
      <c r="Q13" s="3" t="s">
        <v>37</v>
      </c>
      <c r="R13" s="3" t="s">
        <v>37</v>
      </c>
      <c r="S13" s="19" t="s">
        <v>37</v>
      </c>
      <c r="T13" s="120" t="s">
        <v>37</v>
      </c>
      <c r="V13" s="1" t="s">
        <v>36</v>
      </c>
      <c r="W13" s="3" t="s">
        <v>37</v>
      </c>
      <c r="X13" s="3" t="s">
        <v>37</v>
      </c>
      <c r="Y13" s="3" t="s">
        <v>38</v>
      </c>
      <c r="Z13" s="3" t="s">
        <v>37</v>
      </c>
      <c r="AA13" s="3" t="s">
        <v>38</v>
      </c>
      <c r="AB13" s="3" t="s">
        <v>37</v>
      </c>
      <c r="AC13" s="3" t="s">
        <v>38</v>
      </c>
      <c r="AD13" s="3" t="s">
        <v>37</v>
      </c>
      <c r="AE13" s="3" t="s">
        <v>38</v>
      </c>
      <c r="AF13" s="3" t="s">
        <v>37</v>
      </c>
      <c r="AG13" s="3" t="s">
        <v>38</v>
      </c>
      <c r="AH13" s="3" t="s">
        <v>37</v>
      </c>
      <c r="AI13" s="3" t="s">
        <v>38</v>
      </c>
      <c r="AJ13" s="3" t="s">
        <v>37</v>
      </c>
      <c r="AK13" s="3" t="s">
        <v>37</v>
      </c>
      <c r="AL13" s="3" t="s">
        <v>37</v>
      </c>
      <c r="AM13" s="3" t="s">
        <v>37</v>
      </c>
      <c r="AN13" s="19" t="s">
        <v>37</v>
      </c>
      <c r="AO13" s="19" t="s">
        <v>37</v>
      </c>
      <c r="AQ13" s="1" t="s">
        <v>36</v>
      </c>
      <c r="AR13" s="3" t="s">
        <v>37</v>
      </c>
      <c r="AS13" s="3" t="s">
        <v>37</v>
      </c>
      <c r="AT13" s="3" t="s">
        <v>38</v>
      </c>
      <c r="AU13" s="3" t="s">
        <v>37</v>
      </c>
      <c r="AV13" s="3" t="s">
        <v>38</v>
      </c>
      <c r="AW13" s="3" t="s">
        <v>37</v>
      </c>
      <c r="AX13" s="3" t="s">
        <v>38</v>
      </c>
      <c r="AY13" s="3" t="s">
        <v>37</v>
      </c>
      <c r="AZ13" s="3" t="s">
        <v>38</v>
      </c>
      <c r="BA13" s="3" t="s">
        <v>37</v>
      </c>
      <c r="BB13" s="3" t="s">
        <v>38</v>
      </c>
      <c r="BC13" s="3" t="s">
        <v>37</v>
      </c>
      <c r="BD13" s="3" t="s">
        <v>38</v>
      </c>
      <c r="BE13" s="3" t="s">
        <v>37</v>
      </c>
      <c r="BF13" s="3" t="s">
        <v>37</v>
      </c>
      <c r="BG13" s="3" t="s">
        <v>37</v>
      </c>
      <c r="BH13" s="3" t="s">
        <v>37</v>
      </c>
      <c r="BI13" s="19" t="s">
        <v>37</v>
      </c>
      <c r="BJ13" s="19" t="s">
        <v>37</v>
      </c>
      <c r="BL13" s="1" t="s">
        <v>36</v>
      </c>
      <c r="BM13" s="3" t="s">
        <v>37</v>
      </c>
      <c r="BN13" s="3" t="s">
        <v>37</v>
      </c>
      <c r="BO13" s="3" t="s">
        <v>38</v>
      </c>
      <c r="BP13" s="3" t="s">
        <v>37</v>
      </c>
      <c r="BQ13" s="3" t="s">
        <v>38</v>
      </c>
      <c r="BR13" s="3" t="s">
        <v>37</v>
      </c>
      <c r="BS13" s="3" t="s">
        <v>38</v>
      </c>
      <c r="BT13" s="3" t="s">
        <v>37</v>
      </c>
      <c r="BU13" s="3" t="s">
        <v>38</v>
      </c>
      <c r="BV13" s="3" t="s">
        <v>37</v>
      </c>
      <c r="BW13" s="3" t="s">
        <v>38</v>
      </c>
      <c r="BX13" s="3" t="s">
        <v>37</v>
      </c>
      <c r="BY13" s="3" t="s">
        <v>38</v>
      </c>
      <c r="BZ13" s="3" t="s">
        <v>37</v>
      </c>
      <c r="CA13" s="3" t="s">
        <v>37</v>
      </c>
      <c r="CB13" s="3" t="s">
        <v>37</v>
      </c>
      <c r="CC13" s="3" t="s">
        <v>37</v>
      </c>
      <c r="CD13" s="19" t="s">
        <v>37</v>
      </c>
      <c r="CE13" s="19" t="s">
        <v>37</v>
      </c>
      <c r="CG13" s="1" t="s">
        <v>36</v>
      </c>
      <c r="CH13" s="3" t="s">
        <v>37</v>
      </c>
      <c r="CI13" s="3" t="s">
        <v>37</v>
      </c>
      <c r="CJ13" s="3" t="s">
        <v>38</v>
      </c>
      <c r="CK13" s="3" t="s">
        <v>37</v>
      </c>
      <c r="CL13" s="3" t="s">
        <v>38</v>
      </c>
      <c r="CM13" s="3" t="s">
        <v>37</v>
      </c>
      <c r="CN13" s="3" t="s">
        <v>38</v>
      </c>
      <c r="CO13" s="3" t="s">
        <v>37</v>
      </c>
      <c r="CP13" s="3" t="s">
        <v>38</v>
      </c>
      <c r="CQ13" s="3" t="s">
        <v>37</v>
      </c>
      <c r="CR13" s="3" t="s">
        <v>38</v>
      </c>
      <c r="CS13" s="3" t="s">
        <v>37</v>
      </c>
      <c r="CT13" s="3" t="s">
        <v>38</v>
      </c>
      <c r="CU13" s="3" t="s">
        <v>37</v>
      </c>
      <c r="CV13" s="3" t="s">
        <v>37</v>
      </c>
      <c r="CW13" s="3" t="s">
        <v>37</v>
      </c>
      <c r="CX13" s="3" t="s">
        <v>37</v>
      </c>
      <c r="CY13" s="19" t="s">
        <v>37</v>
      </c>
      <c r="CZ13" s="19">
        <v>5</v>
      </c>
    </row>
    <row r="14" spans="1:104" x14ac:dyDescent="0.25">
      <c r="A14" s="1" t="s">
        <v>40</v>
      </c>
      <c r="B14" s="12" t="s">
        <v>50</v>
      </c>
      <c r="C14" s="12" t="s">
        <v>50</v>
      </c>
      <c r="D14" s="13">
        <v>0.04</v>
      </c>
      <c r="E14" s="109">
        <v>8.5000000000000006E-2</v>
      </c>
      <c r="F14" s="13">
        <v>0.04</v>
      </c>
      <c r="G14" s="13">
        <v>0.12</v>
      </c>
      <c r="H14" s="17" t="s">
        <v>50</v>
      </c>
      <c r="I14" s="14">
        <v>8.3299999999999999E-2</v>
      </c>
      <c r="J14" s="12" t="s">
        <v>50</v>
      </c>
      <c r="K14" s="15">
        <f>1%</f>
        <v>0.01</v>
      </c>
      <c r="L14" s="12" t="s">
        <v>50</v>
      </c>
      <c r="M14" s="16">
        <f>8.33%</f>
        <v>8.3299999999999999E-2</v>
      </c>
      <c r="N14" s="12" t="s">
        <v>50</v>
      </c>
      <c r="O14" s="16">
        <f>15/360</f>
        <v>4.1666666666666664E-2</v>
      </c>
      <c r="P14" s="18">
        <v>0.03</v>
      </c>
      <c r="Q14" s="18">
        <v>0.02</v>
      </c>
      <c r="R14" s="18">
        <v>0.04</v>
      </c>
      <c r="S14" s="16">
        <v>8.3299999999999999E-2</v>
      </c>
      <c r="T14" s="130">
        <v>5.2199999999999998E-3</v>
      </c>
      <c r="V14" s="1" t="s">
        <v>40</v>
      </c>
      <c r="W14" s="12" t="s">
        <v>50</v>
      </c>
      <c r="X14" s="12" t="s">
        <v>50</v>
      </c>
      <c r="Y14" s="13">
        <v>0.04</v>
      </c>
      <c r="Z14" s="13">
        <v>0.08</v>
      </c>
      <c r="AA14" s="13">
        <v>0.04</v>
      </c>
      <c r="AB14" s="13">
        <v>0.08</v>
      </c>
      <c r="AC14" s="17" t="s">
        <v>50</v>
      </c>
      <c r="AD14" s="14">
        <v>8.3299999999999999E-2</v>
      </c>
      <c r="AE14" s="12" t="s">
        <v>50</v>
      </c>
      <c r="AF14" s="15">
        <f>1%</f>
        <v>0.01</v>
      </c>
      <c r="AG14" s="12" t="s">
        <v>50</v>
      </c>
      <c r="AH14" s="16">
        <f>8.33%</f>
        <v>8.3299999999999999E-2</v>
      </c>
      <c r="AI14" s="12" t="s">
        <v>50</v>
      </c>
      <c r="AJ14" s="16">
        <f>15/360</f>
        <v>4.1666666666666664E-2</v>
      </c>
      <c r="AK14" s="18">
        <v>0.03</v>
      </c>
      <c r="AL14" s="18">
        <v>0.02</v>
      </c>
      <c r="AM14" s="18">
        <v>0.04</v>
      </c>
      <c r="AN14" s="15">
        <v>8.3299999999999999E-2</v>
      </c>
      <c r="AO14" s="9">
        <v>5.2199999999999998E-3</v>
      </c>
      <c r="AQ14" s="1" t="s">
        <v>40</v>
      </c>
      <c r="AR14" s="12" t="s">
        <v>50</v>
      </c>
      <c r="AS14" s="12" t="s">
        <v>50</v>
      </c>
      <c r="AT14" s="13">
        <v>0.04</v>
      </c>
      <c r="AU14" s="13">
        <v>0.08</v>
      </c>
      <c r="AV14" s="13">
        <v>0.04</v>
      </c>
      <c r="AW14" s="13">
        <v>0.08</v>
      </c>
      <c r="AX14" s="17" t="s">
        <v>50</v>
      </c>
      <c r="AY14" s="14">
        <v>8.3299999999999999E-2</v>
      </c>
      <c r="AZ14" s="12" t="s">
        <v>50</v>
      </c>
      <c r="BA14" s="15">
        <f>1%</f>
        <v>0.01</v>
      </c>
      <c r="BB14" s="12" t="s">
        <v>50</v>
      </c>
      <c r="BC14" s="16">
        <f>8.33%</f>
        <v>8.3299999999999999E-2</v>
      </c>
      <c r="BD14" s="12" t="s">
        <v>50</v>
      </c>
      <c r="BE14" s="16">
        <f>15/360</f>
        <v>4.1666666666666664E-2</v>
      </c>
      <c r="BF14" s="18">
        <v>0.03</v>
      </c>
      <c r="BG14" s="18">
        <v>0.02</v>
      </c>
      <c r="BH14" s="18">
        <v>0.04</v>
      </c>
      <c r="BI14" s="15">
        <v>8.3299999999999999E-2</v>
      </c>
      <c r="BJ14" s="132">
        <v>5.2199999999999998E-3</v>
      </c>
      <c r="BL14" s="1" t="s">
        <v>40</v>
      </c>
      <c r="BM14" s="12" t="s">
        <v>50</v>
      </c>
      <c r="BN14" s="12" t="s">
        <v>50</v>
      </c>
      <c r="BO14" s="13">
        <v>0.04</v>
      </c>
      <c r="BP14" s="13">
        <v>0.08</v>
      </c>
      <c r="BQ14" s="13">
        <v>0.04</v>
      </c>
      <c r="BR14" s="13">
        <v>0.08</v>
      </c>
      <c r="BS14" s="17" t="s">
        <v>50</v>
      </c>
      <c r="BT14" s="14">
        <v>8.3299999999999999E-2</v>
      </c>
      <c r="BU14" s="12" t="s">
        <v>50</v>
      </c>
      <c r="BV14" s="15">
        <f>1%</f>
        <v>0.01</v>
      </c>
      <c r="BW14" s="12" t="s">
        <v>50</v>
      </c>
      <c r="BX14" s="16">
        <f>8.33%</f>
        <v>8.3299999999999999E-2</v>
      </c>
      <c r="BY14" s="12" t="s">
        <v>50</v>
      </c>
      <c r="BZ14" s="16">
        <f>15/360</f>
        <v>4.1666666666666664E-2</v>
      </c>
      <c r="CA14" s="18">
        <v>0.03</v>
      </c>
      <c r="CB14" s="18">
        <v>0.02</v>
      </c>
      <c r="CC14" s="18">
        <v>0.04</v>
      </c>
      <c r="CD14" s="15">
        <v>8.3299999999999999E-2</v>
      </c>
      <c r="CE14" s="132">
        <v>5.2199999999999998E-3</v>
      </c>
      <c r="CG14" s="1" t="s">
        <v>40</v>
      </c>
      <c r="CH14" s="12" t="s">
        <v>50</v>
      </c>
      <c r="CI14" s="12" t="s">
        <v>50</v>
      </c>
      <c r="CJ14" s="13">
        <v>0.04</v>
      </c>
      <c r="CK14" s="13">
        <v>0.08</v>
      </c>
      <c r="CL14" s="13">
        <v>0.04</v>
      </c>
      <c r="CM14" s="13">
        <v>0.08</v>
      </c>
      <c r="CN14" s="17" t="s">
        <v>50</v>
      </c>
      <c r="CO14" s="14">
        <v>8.3299999999999999E-2</v>
      </c>
      <c r="CP14" s="12" t="s">
        <v>50</v>
      </c>
      <c r="CQ14" s="15">
        <f>1%</f>
        <v>0.01</v>
      </c>
      <c r="CR14" s="12" t="s">
        <v>50</v>
      </c>
      <c r="CS14" s="16">
        <f>8.33%</f>
        <v>8.3299999999999999E-2</v>
      </c>
      <c r="CT14" s="12" t="s">
        <v>50</v>
      </c>
      <c r="CU14" s="16">
        <f>15/360</f>
        <v>4.1666666666666664E-2</v>
      </c>
      <c r="CV14" s="18">
        <v>0.03</v>
      </c>
      <c r="CW14" s="18">
        <v>0.02</v>
      </c>
      <c r="CX14" s="18">
        <v>0.04</v>
      </c>
      <c r="CY14" s="15">
        <v>8.3299999999999999E-2</v>
      </c>
      <c r="CZ14" s="133">
        <v>5.2199999999999998E-3</v>
      </c>
    </row>
    <row r="15" spans="1:104" x14ac:dyDescent="0.25">
      <c r="A15" s="1" t="s">
        <v>353</v>
      </c>
      <c r="B15" s="155">
        <v>8000000</v>
      </c>
      <c r="C15" s="155">
        <f>IF(B15&gt;0,IF(B15&lt;=2*General!$D$3, General!$E$3, 0), 0)</f>
        <v>0</v>
      </c>
      <c r="D15" s="155">
        <f>B15*$D$14</f>
        <v>320000</v>
      </c>
      <c r="E15" s="155">
        <f>B15*$E$14</f>
        <v>680000</v>
      </c>
      <c r="F15" s="155">
        <f>B15*$F$14</f>
        <v>320000</v>
      </c>
      <c r="G15" s="155">
        <f>B15*$G$14</f>
        <v>960000</v>
      </c>
      <c r="H15" s="156" t="s">
        <v>50</v>
      </c>
      <c r="I15" s="155">
        <f>B15*$I$14</f>
        <v>666400</v>
      </c>
      <c r="J15" s="157" t="s">
        <v>50</v>
      </c>
      <c r="K15" s="155">
        <f>I15*$K$14</f>
        <v>6664</v>
      </c>
      <c r="L15" s="157" t="s">
        <v>50</v>
      </c>
      <c r="M15" s="155">
        <f>B15*$M$14</f>
        <v>666400</v>
      </c>
      <c r="N15" s="157" t="s">
        <v>50</v>
      </c>
      <c r="O15" s="155">
        <f>B15*$O$14</f>
        <v>333333.33333333331</v>
      </c>
      <c r="P15" s="158">
        <f>B15*$P$14</f>
        <v>240000</v>
      </c>
      <c r="Q15" s="158">
        <f>B15*$Q$14</f>
        <v>160000</v>
      </c>
      <c r="R15" s="158">
        <f>B15*$R$14</f>
        <v>320000</v>
      </c>
      <c r="S15" s="159">
        <f>IF(B15&gt;0,IF(B15&lt;=General!$D$3*2,$C$3*$S$14,0), 0)</f>
        <v>0</v>
      </c>
      <c r="T15" s="158">
        <f>B15*$T$14</f>
        <v>41760</v>
      </c>
      <c r="V15" s="1" t="str">
        <f>$A15</f>
        <v>Gerente General</v>
      </c>
      <c r="W15" s="5">
        <f>B15+B15*(General!$B$25+General!$H$25)</f>
        <v>8897729.4643856212</v>
      </c>
      <c r="X15" s="5">
        <f>IF(W15&gt;0,IF(W15&lt;=2*General!$D$4, General!$E$4, 0), 0)</f>
        <v>0</v>
      </c>
      <c r="Y15" s="5">
        <f>W15*$D$14</f>
        <v>355909.17857542488</v>
      </c>
      <c r="Z15" s="5">
        <f>W15*$E$14</f>
        <v>756307.00447277783</v>
      </c>
      <c r="AA15" s="5">
        <f>W15*$F$14</f>
        <v>355909.17857542488</v>
      </c>
      <c r="AB15" s="5">
        <f>W15*$G$14</f>
        <v>1067727.5357262746</v>
      </c>
      <c r="AC15" s="17" t="s">
        <v>50</v>
      </c>
      <c r="AD15" s="5">
        <f>W15*$I$14</f>
        <v>741180.86438332219</v>
      </c>
      <c r="AE15" s="12" t="s">
        <v>50</v>
      </c>
      <c r="AF15" s="5">
        <f>AD15*$K$14</f>
        <v>7411.808643833222</v>
      </c>
      <c r="AG15" s="12" t="s">
        <v>50</v>
      </c>
      <c r="AH15" s="5">
        <f>W15*$M$14</f>
        <v>741180.86438332219</v>
      </c>
      <c r="AI15" s="12" t="s">
        <v>50</v>
      </c>
      <c r="AJ15" s="5">
        <f>W15*$O$14</f>
        <v>370738.7276827342</v>
      </c>
      <c r="AK15" s="6">
        <f>W15*$P$14</f>
        <v>266931.88393156865</v>
      </c>
      <c r="AL15" s="6">
        <f>W15*$Q$14</f>
        <v>177954.58928771244</v>
      </c>
      <c r="AM15" s="6">
        <f>W15*$R$14</f>
        <v>355909.17857542488</v>
      </c>
      <c r="AN15" s="20">
        <f>IF(W15&gt;0,IF(W15&lt;=General!$D$4*2,$E$3*$AN$14,0), 0)</f>
        <v>0</v>
      </c>
      <c r="AO15" s="22">
        <f>W15*$AO$14</f>
        <v>46446.147804092943</v>
      </c>
      <c r="AQ15" s="1" t="str">
        <f>$A15</f>
        <v>Gerente General</v>
      </c>
      <c r="AR15" s="5">
        <f>W15*(General!$B$25+General!$H$25)+W15</f>
        <v>9896198.7026745044</v>
      </c>
      <c r="AS15" s="5">
        <f>IF(AR15&gt;0,IF(AR15&lt;=2*General!$D$5, General!$E$5, 0), 0)</f>
        <v>0</v>
      </c>
      <c r="AT15" s="5">
        <f>AR15*$D$14</f>
        <v>395847.94810698018</v>
      </c>
      <c r="AU15" s="5">
        <f>AR15*$E$14</f>
        <v>841176.88972733298</v>
      </c>
      <c r="AV15" s="5">
        <f>AR15*$F$14</f>
        <v>395847.94810698018</v>
      </c>
      <c r="AW15" s="5">
        <f>AR15*$G$14</f>
        <v>1187543.8443209406</v>
      </c>
      <c r="AX15" s="17" t="s">
        <v>50</v>
      </c>
      <c r="AY15" s="5">
        <f>AR15*$I$14</f>
        <v>824353.35193278617</v>
      </c>
      <c r="AZ15" s="12" t="s">
        <v>50</v>
      </c>
      <c r="BA15" s="5">
        <f>AY15*$K$14</f>
        <v>8243.5335193278625</v>
      </c>
      <c r="BB15" s="12" t="s">
        <v>50</v>
      </c>
      <c r="BC15" s="5">
        <f>AR15*$M$14</f>
        <v>824353.35193278617</v>
      </c>
      <c r="BD15" s="12" t="s">
        <v>50</v>
      </c>
      <c r="BE15" s="5">
        <f>AR15*$O$14</f>
        <v>412341.61261143768</v>
      </c>
      <c r="BF15" s="6">
        <f>AR15*$P$14</f>
        <v>296885.96108023514</v>
      </c>
      <c r="BG15" s="6">
        <f>AR15*$Q$14</f>
        <v>197923.97405349009</v>
      </c>
      <c r="BH15" s="6">
        <f>AR15*$R$14</f>
        <v>395847.94810698018</v>
      </c>
      <c r="BI15" s="20">
        <f>IF(AR15&gt;0,IF(AR15&lt;=General!$D$5*2,$G$4*$BI$14,0), 0)</f>
        <v>0</v>
      </c>
      <c r="BJ15" s="131">
        <f>AR15*$BJ$14</f>
        <v>51658.15722796091</v>
      </c>
      <c r="BL15" s="1" t="str">
        <f>$A15</f>
        <v>Gerente General</v>
      </c>
      <c r="BM15" s="5">
        <f>AR15*(General!$B$25+General!$H$25)+AR15</f>
        <v>11006712.347775212</v>
      </c>
      <c r="BN15" s="5">
        <f>IF(BM15&gt;0,IF(BM15&lt;=2*General!$D$6, General!$E$6, 0), 0)</f>
        <v>0</v>
      </c>
      <c r="BO15" s="5">
        <f>BM15*$D$14</f>
        <v>440268.49391100847</v>
      </c>
      <c r="BP15" s="5">
        <f>BM15*$E$14</f>
        <v>935570.54956089309</v>
      </c>
      <c r="BQ15" s="5">
        <f>BM15*$F$14</f>
        <v>440268.49391100847</v>
      </c>
      <c r="BR15" s="5">
        <f>BM15*$G$14</f>
        <v>1320805.4817330253</v>
      </c>
      <c r="BS15" s="17" t="s">
        <v>50</v>
      </c>
      <c r="BT15" s="5">
        <f>BM15*$I$14</f>
        <v>916859.13856967515</v>
      </c>
      <c r="BU15" s="12" t="s">
        <v>50</v>
      </c>
      <c r="BV15" s="5">
        <f>BT15*$K$14</f>
        <v>9168.5913856967509</v>
      </c>
      <c r="BW15" s="12" t="s">
        <v>50</v>
      </c>
      <c r="BX15" s="5">
        <f>BM15*$M$14</f>
        <v>916859.13856967515</v>
      </c>
      <c r="BY15" s="12" t="s">
        <v>50</v>
      </c>
      <c r="BZ15" s="5">
        <f>BM15*$O$14</f>
        <v>458613.0144906338</v>
      </c>
      <c r="CA15" s="6">
        <f>BM15*$P$14</f>
        <v>330201.37043325632</v>
      </c>
      <c r="CB15" s="6">
        <f>BM15*$Q$14</f>
        <v>220134.24695550423</v>
      </c>
      <c r="CC15" s="6">
        <f>BM15*$R$14</f>
        <v>440268.49391100847</v>
      </c>
      <c r="CD15" s="20">
        <f>IF(BM15&gt;0,IF(BM15&lt;=General!$D$6*2,$I$3*$CD$14,0), 0)</f>
        <v>0</v>
      </c>
      <c r="CE15" s="131">
        <f>BM15*$CE$14</f>
        <v>57455.038455386602</v>
      </c>
      <c r="CG15" s="1" t="str">
        <f>$A15</f>
        <v>Gerente General</v>
      </c>
      <c r="CH15" s="5">
        <f>BM15+BM15*(General!$B$25+General!$H$25)</f>
        <v>12241843.595352067</v>
      </c>
      <c r="CI15" s="5">
        <f>IF(CH15&gt;0,IF(CH15&lt;=2*General!$D$7, General!$E$7, 0), 0)</f>
        <v>0</v>
      </c>
      <c r="CJ15" s="5">
        <f>CH15*$D$14</f>
        <v>489673.7438140827</v>
      </c>
      <c r="CK15" s="5">
        <f>CH15*$E$14</f>
        <v>1040556.7056049258</v>
      </c>
      <c r="CL15" s="5">
        <f>CH15*$F$14</f>
        <v>489673.7438140827</v>
      </c>
      <c r="CM15" s="5">
        <f>CH15*$G$14</f>
        <v>1469021.231442248</v>
      </c>
      <c r="CN15" s="17" t="s">
        <v>50</v>
      </c>
      <c r="CO15" s="5">
        <f>CH15*$I$14</f>
        <v>1019745.5714928271</v>
      </c>
      <c r="CP15" s="12" t="s">
        <v>50</v>
      </c>
      <c r="CQ15" s="5">
        <f>CO15*$K$14</f>
        <v>10197.455714928272</v>
      </c>
      <c r="CR15" s="12" t="s">
        <v>50</v>
      </c>
      <c r="CS15" s="5">
        <f>CH15*$M$14</f>
        <v>1019745.5714928271</v>
      </c>
      <c r="CT15" s="12" t="s">
        <v>50</v>
      </c>
      <c r="CU15" s="5">
        <f>CH15*$O$14</f>
        <v>510076.81647300278</v>
      </c>
      <c r="CV15" s="6">
        <f>CH15*$P$14</f>
        <v>367255.307860562</v>
      </c>
      <c r="CW15" s="6">
        <f>CH15*$Q$14</f>
        <v>244836.87190704135</v>
      </c>
      <c r="CX15" s="6">
        <f>CH15*$R$14</f>
        <v>489673.7438140827</v>
      </c>
      <c r="CY15" s="20">
        <f>IF(CH15&gt;0,IF(CH15&lt;=General!$D$7*2,$K$3*$CY$14,0), 0)</f>
        <v>0</v>
      </c>
      <c r="CZ15" s="134">
        <f>CH15*$CZ$14</f>
        <v>63902.423567737787</v>
      </c>
    </row>
    <row r="16" spans="1:104" x14ac:dyDescent="0.25">
      <c r="A16" s="1" t="s">
        <v>290</v>
      </c>
      <c r="B16" s="155">
        <v>535600</v>
      </c>
      <c r="C16" s="155">
        <f>IF(B16&gt;0,IF(B16&lt;=2*General!$D$3, General!$E$3, 0), 0)</f>
        <v>63600</v>
      </c>
      <c r="D16" s="155">
        <f>B16*$D$14</f>
        <v>21424</v>
      </c>
      <c r="E16" s="155">
        <f>B16*$E$14</f>
        <v>45526</v>
      </c>
      <c r="F16" s="155">
        <f>B16*$F$14</f>
        <v>21424</v>
      </c>
      <c r="G16" s="155">
        <f>B16*$G$14</f>
        <v>64272</v>
      </c>
      <c r="H16" s="156" t="s">
        <v>50</v>
      </c>
      <c r="I16" s="155">
        <f>B16*$I$14</f>
        <v>44615.479999999996</v>
      </c>
      <c r="J16" s="157" t="s">
        <v>50</v>
      </c>
      <c r="K16" s="155">
        <f>I16*$K$14</f>
        <v>446.15479999999997</v>
      </c>
      <c r="L16" s="157" t="s">
        <v>50</v>
      </c>
      <c r="M16" s="155">
        <f>B16*$M$14</f>
        <v>44615.479999999996</v>
      </c>
      <c r="N16" s="157" t="s">
        <v>50</v>
      </c>
      <c r="O16" s="155">
        <f>B16*$O$14</f>
        <v>22316.666666666664</v>
      </c>
      <c r="P16" s="158">
        <f>B16*$P$14</f>
        <v>16068</v>
      </c>
      <c r="Q16" s="158">
        <f>B16*$Q$14</f>
        <v>10712</v>
      </c>
      <c r="R16" s="158">
        <f>B16*$R$14</f>
        <v>21424</v>
      </c>
      <c r="S16" s="159">
        <f>IF(B16&gt;0,IF(B16&lt;=General!$D$3*2,$C$3*$S$14,0), 0)</f>
        <v>27364.05</v>
      </c>
      <c r="T16" s="158">
        <f t="shared" ref="T16:T30" si="0">B16*$T$14</f>
        <v>2795.8319999999999</v>
      </c>
      <c r="V16" s="1" t="str">
        <f t="shared" ref="V16:V30" si="1">$A16</f>
        <v>Secretaria</v>
      </c>
      <c r="W16" s="5">
        <f>B16+B16*(General!$B$25+General!$H$25)</f>
        <v>595702.9876406173</v>
      </c>
      <c r="X16" s="5">
        <f>IF(W16&gt;0,IF(W16&lt;=2*General!$D$4, General!$E$4, 0), 0)</f>
        <v>70736.949241865688</v>
      </c>
      <c r="Y16" s="5">
        <f>W16*$D$14</f>
        <v>23828.119505624691</v>
      </c>
      <c r="Z16" s="5">
        <f>W16*$E$14</f>
        <v>50634.753949452475</v>
      </c>
      <c r="AA16" s="5">
        <f>W16*$F$14</f>
        <v>23828.119505624691</v>
      </c>
      <c r="AB16" s="5">
        <f>W16*$G$14</f>
        <v>71484.358516874068</v>
      </c>
      <c r="AC16" s="17" t="s">
        <v>50</v>
      </c>
      <c r="AD16" s="5">
        <f>W16*$I$14</f>
        <v>49622.058870463421</v>
      </c>
      <c r="AE16" s="12" t="s">
        <v>50</v>
      </c>
      <c r="AF16" s="5">
        <f>AD16*$K$14</f>
        <v>496.22058870463422</v>
      </c>
      <c r="AG16" s="12" t="s">
        <v>50</v>
      </c>
      <c r="AH16" s="5">
        <f>W16*$M$14</f>
        <v>49622.058870463421</v>
      </c>
      <c r="AI16" s="12" t="s">
        <v>50</v>
      </c>
      <c r="AJ16" s="5">
        <f>W16*$O$14</f>
        <v>24820.957818359053</v>
      </c>
      <c r="AK16" s="6">
        <f>W16*$P$14</f>
        <v>17871.089629218517</v>
      </c>
      <c r="AL16" s="6">
        <f>W16*$Q$14</f>
        <v>11914.059752812345</v>
      </c>
      <c r="AM16" s="6">
        <f>W16*$R$14</f>
        <v>23828.119505624691</v>
      </c>
      <c r="AN16" s="20">
        <f>IF(W16&gt;0,IF(W16&lt;=General!$D$4*2,$E$3*$AN$14,0), 0)</f>
        <v>28727.121740625</v>
      </c>
      <c r="AO16" s="22">
        <f t="shared" ref="AO16:AO30" si="2">W16*$AO$14</f>
        <v>3109.5695954840221</v>
      </c>
      <c r="AQ16" s="1" t="str">
        <f t="shared" ref="AQ16:AQ30" si="3">$A16</f>
        <v>Secretaria</v>
      </c>
      <c r="AR16" s="5">
        <f>W16*(General!$B$25+General!$H$25)+W16</f>
        <v>662550.50314405805</v>
      </c>
      <c r="AS16" s="5">
        <f>IF(AR16&gt;0,IF(AR16&lt;=2*General!$D$5, General!$E$5, 0), 0)</f>
        <v>78674.779686262307</v>
      </c>
      <c r="AT16" s="5">
        <f>AR16*$D$14</f>
        <v>26502.020125762323</v>
      </c>
      <c r="AU16" s="5">
        <f>AR16*$E$14</f>
        <v>56316.792767244937</v>
      </c>
      <c r="AV16" s="5">
        <f>AR16*$F$14</f>
        <v>26502.020125762323</v>
      </c>
      <c r="AW16" s="5">
        <f>AR16*$G$14</f>
        <v>79506.060377286965</v>
      </c>
      <c r="AX16" s="17" t="s">
        <v>50</v>
      </c>
      <c r="AY16" s="5">
        <f>AR16*$I$14</f>
        <v>55190.456911900037</v>
      </c>
      <c r="AZ16" s="12" t="s">
        <v>50</v>
      </c>
      <c r="BA16" s="5">
        <f>AY16*$K$14</f>
        <v>551.90456911900037</v>
      </c>
      <c r="BB16" s="12" t="s">
        <v>50</v>
      </c>
      <c r="BC16" s="5">
        <f>AR16*$M$14</f>
        <v>55190.456911900037</v>
      </c>
      <c r="BD16" s="12" t="s">
        <v>50</v>
      </c>
      <c r="BE16" s="5">
        <f>AR16*$O$14</f>
        <v>27606.270964335752</v>
      </c>
      <c r="BF16" s="6">
        <f>AR16*$P$14</f>
        <v>19876.515094321741</v>
      </c>
      <c r="BG16" s="6">
        <f>AR16*$Q$14</f>
        <v>13251.010062881162</v>
      </c>
      <c r="BH16" s="6">
        <f>AR16*$R$14</f>
        <v>26502.020125762323</v>
      </c>
      <c r="BI16" s="20">
        <f>IF(AR16&gt;0,IF(AR16&lt;=General!$D$5*2,$G$4*$BI$14,0), 0)</f>
        <v>487073.83382817719</v>
      </c>
      <c r="BJ16" s="131">
        <f t="shared" ref="BJ16:BJ30" si="4">AR16*$BJ$14</f>
        <v>3458.5136264119828</v>
      </c>
      <c r="BL16" s="1" t="str">
        <f t="shared" ref="BL16:BL30" si="5">$A16</f>
        <v>Secretaria</v>
      </c>
      <c r="BM16" s="5">
        <f>AR16*(General!$B$25+General!$H$25)+AR16</f>
        <v>736899.39168355044</v>
      </c>
      <c r="BN16" s="5">
        <f>IF(BM16&gt;0,IF(BM16&lt;=2*General!$D$6, General!$E$6, 0), 0)</f>
        <v>87503.363164812938</v>
      </c>
      <c r="BO16" s="5">
        <f>BM16*$D$14</f>
        <v>29475.97566734202</v>
      </c>
      <c r="BP16" s="5">
        <f>BM16*$E$14</f>
        <v>62636.448293101792</v>
      </c>
      <c r="BQ16" s="5">
        <f>BM16*$F$14</f>
        <v>29475.97566734202</v>
      </c>
      <c r="BR16" s="5">
        <f>BM16*$G$14</f>
        <v>88427.927002026045</v>
      </c>
      <c r="BS16" s="17" t="s">
        <v>50</v>
      </c>
      <c r="BT16" s="5">
        <f>BM16*$I$14</f>
        <v>61383.719327239749</v>
      </c>
      <c r="BU16" s="12" t="s">
        <v>50</v>
      </c>
      <c r="BV16" s="5">
        <f>BT16*$K$14</f>
        <v>613.83719327239749</v>
      </c>
      <c r="BW16" s="12" t="s">
        <v>50</v>
      </c>
      <c r="BX16" s="5">
        <f>BM16*$M$14</f>
        <v>61383.719327239749</v>
      </c>
      <c r="BY16" s="12" t="s">
        <v>50</v>
      </c>
      <c r="BZ16" s="5">
        <f>BM16*$O$14</f>
        <v>30704.141320147934</v>
      </c>
      <c r="CA16" s="6">
        <f>BM16*$P$14</f>
        <v>22106.981750506511</v>
      </c>
      <c r="CB16" s="6">
        <f>BM16*$Q$14</f>
        <v>14737.98783367101</v>
      </c>
      <c r="CC16" s="6">
        <f>BM16*$R$14</f>
        <v>29475.97566734202</v>
      </c>
      <c r="CD16" s="20">
        <f>IF(BM16&gt;0,IF(BM16&lt;=General!$D$6*2,$I$3*$CD$14,0), 0)</f>
        <v>31660.341424791561</v>
      </c>
      <c r="CE16" s="131">
        <f t="shared" ref="CE16:CE30" si="6">BM16*$CE$14</f>
        <v>3846.6148245881332</v>
      </c>
      <c r="CG16" s="1" t="str">
        <f t="shared" ref="CG16:CG30" si="7">$A16</f>
        <v>Secretaria</v>
      </c>
      <c r="CH16" s="5">
        <f>BM16+BM16*(General!$B$25+General!$H$25)</f>
        <v>819591.42870882084</v>
      </c>
      <c r="CI16" s="5">
        <f>IF(CH16&gt;0,IF(CH16&lt;=2*General!$D$7, General!$E$7, 0), 0)</f>
        <v>97322.656583048942</v>
      </c>
      <c r="CJ16" s="5">
        <f>CH16*$D$14</f>
        <v>32783.657148352831</v>
      </c>
      <c r="CK16" s="5">
        <f>CH16*$E$14</f>
        <v>69665.27144024978</v>
      </c>
      <c r="CL16" s="5">
        <f>CH16*$F$14</f>
        <v>32783.657148352831</v>
      </c>
      <c r="CM16" s="5">
        <f>CH16*$G$14</f>
        <v>98350.971445058502</v>
      </c>
      <c r="CN16" s="17" t="s">
        <v>50</v>
      </c>
      <c r="CO16" s="5">
        <f>CH16*$I$14</f>
        <v>68271.966011444776</v>
      </c>
      <c r="CP16" s="12" t="s">
        <v>50</v>
      </c>
      <c r="CQ16" s="5">
        <f>CO16*$K$14</f>
        <v>682.71966011444772</v>
      </c>
      <c r="CR16" s="12" t="s">
        <v>50</v>
      </c>
      <c r="CS16" s="5">
        <f>CH16*$M$14</f>
        <v>68271.966011444776</v>
      </c>
      <c r="CT16" s="12" t="s">
        <v>50</v>
      </c>
      <c r="CU16" s="5">
        <f>CH16*$O$14</f>
        <v>34149.642862867535</v>
      </c>
      <c r="CV16" s="6">
        <f>CH16*$P$14</f>
        <v>24587.742861264625</v>
      </c>
      <c r="CW16" s="6">
        <f>CH16*$Q$14</f>
        <v>16391.828574176416</v>
      </c>
      <c r="CX16" s="6">
        <f>CH16*$R$14</f>
        <v>32783.657148352831</v>
      </c>
      <c r="CY16" s="20">
        <f>IF(CH16&gt;0,IF(CH16&lt;=General!$D$7*2,$K$3*$CY$14,0), 0)</f>
        <v>33237.422182013994</v>
      </c>
      <c r="CZ16" s="134">
        <f t="shared" ref="CZ16:CZ30" si="8">CH16*$CZ$14</f>
        <v>4278.267257860045</v>
      </c>
    </row>
    <row r="17" spans="1:104" x14ac:dyDescent="0.25">
      <c r="A17" s="1" t="s">
        <v>354</v>
      </c>
      <c r="B17" s="155">
        <v>5000000</v>
      </c>
      <c r="C17" s="155">
        <f>IF(B17&gt;0,IF(B17&lt;=2*General!$D$3, General!$E$3, 0), 0)</f>
        <v>0</v>
      </c>
      <c r="D17" s="155">
        <f>B17*$D$14</f>
        <v>200000</v>
      </c>
      <c r="E17" s="155">
        <f>B17*$E$14</f>
        <v>425000.00000000006</v>
      </c>
      <c r="F17" s="155">
        <f>B17*$F$14</f>
        <v>200000</v>
      </c>
      <c r="G17" s="155">
        <f>B17*$G$14</f>
        <v>600000</v>
      </c>
      <c r="H17" s="156" t="s">
        <v>50</v>
      </c>
      <c r="I17" s="155">
        <f>B17*$I$14</f>
        <v>416500</v>
      </c>
      <c r="J17" s="157" t="s">
        <v>50</v>
      </c>
      <c r="K17" s="155">
        <f>I17*$K$14</f>
        <v>4165</v>
      </c>
      <c r="L17" s="157" t="s">
        <v>50</v>
      </c>
      <c r="M17" s="155">
        <f>B17*$M$14</f>
        <v>416500</v>
      </c>
      <c r="N17" s="157" t="s">
        <v>50</v>
      </c>
      <c r="O17" s="155">
        <f>B17*$O$14</f>
        <v>208333.33333333331</v>
      </c>
      <c r="P17" s="158">
        <f>B17*$P$14</f>
        <v>150000</v>
      </c>
      <c r="Q17" s="158">
        <f>B17*$Q$14</f>
        <v>100000</v>
      </c>
      <c r="R17" s="158">
        <f>B17*$R$14</f>
        <v>200000</v>
      </c>
      <c r="S17" s="159">
        <f>IF(B17&gt;0,IF(B17&lt;=General!$D$3*2,$C$3*$S$14,0), 0)</f>
        <v>0</v>
      </c>
      <c r="T17" s="158">
        <f t="shared" si="0"/>
        <v>26100</v>
      </c>
      <c r="V17" s="1" t="str">
        <f t="shared" si="1"/>
        <v>Gerente Integral</v>
      </c>
      <c r="W17" s="5">
        <f>B17+B17*(General!$B$25+General!$H$25)</f>
        <v>5561080.9152410133</v>
      </c>
      <c r="X17" s="5">
        <f>IF(W17&gt;0,IF(W17&lt;=2*General!$D$4, General!$E$4, 0), 0)</f>
        <v>0</v>
      </c>
      <c r="Y17" s="5">
        <f>W17*$D$14</f>
        <v>222443.23660964053</v>
      </c>
      <c r="Z17" s="5">
        <f>W17*$E$14</f>
        <v>472691.87779548619</v>
      </c>
      <c r="AA17" s="5">
        <f>W17*$F$14</f>
        <v>222443.23660964053</v>
      </c>
      <c r="AB17" s="5">
        <f>W17*$G$14</f>
        <v>667329.70982892159</v>
      </c>
      <c r="AC17" s="17" t="s">
        <v>50</v>
      </c>
      <c r="AD17" s="5">
        <f>W17*$I$14</f>
        <v>463238.04023957642</v>
      </c>
      <c r="AE17" s="12" t="s">
        <v>50</v>
      </c>
      <c r="AF17" s="5">
        <f>AD17*$K$14</f>
        <v>4632.3804023957646</v>
      </c>
      <c r="AG17" s="12" t="s">
        <v>50</v>
      </c>
      <c r="AH17" s="5">
        <f>W17*$M$14</f>
        <v>463238.04023957642</v>
      </c>
      <c r="AI17" s="12" t="s">
        <v>50</v>
      </c>
      <c r="AJ17" s="5">
        <f>W17*$O$14</f>
        <v>231711.70480170887</v>
      </c>
      <c r="AK17" s="6">
        <f>W17*$P$14</f>
        <v>166832.4274572304</v>
      </c>
      <c r="AL17" s="6">
        <f>W17*$Q$14</f>
        <v>111221.61830482027</v>
      </c>
      <c r="AM17" s="6">
        <f>W17*$R$14</f>
        <v>222443.23660964053</v>
      </c>
      <c r="AN17" s="20">
        <f>IF(W17&gt;0,IF(W17&lt;=General!$D$4*2,$E$3*$AN$14,0), 0)</f>
        <v>0</v>
      </c>
      <c r="AO17" s="22">
        <f t="shared" si="2"/>
        <v>29028.842377558089</v>
      </c>
      <c r="AQ17" s="1" t="str">
        <f t="shared" si="3"/>
        <v>Gerente Integral</v>
      </c>
      <c r="AR17" s="5">
        <f>W17*(General!$B$25+General!$H$25)+W17</f>
        <v>6185124.1891715648</v>
      </c>
      <c r="AS17" s="5">
        <f>IF(AR17&gt;0,IF(AR17&lt;=2*General!$D$5, General!$E$5, 0), 0)</f>
        <v>0</v>
      </c>
      <c r="AT17" s="5">
        <f>AR17*$D$14</f>
        <v>247404.96756686259</v>
      </c>
      <c r="AU17" s="5">
        <f>AR17*$E$14</f>
        <v>525735.55607958301</v>
      </c>
      <c r="AV17" s="5">
        <f>AR17*$F$14</f>
        <v>247404.96756686259</v>
      </c>
      <c r="AW17" s="5">
        <f>AR17*$G$14</f>
        <v>742214.90270058776</v>
      </c>
      <c r="AX17" s="17" t="s">
        <v>50</v>
      </c>
      <c r="AY17" s="5">
        <f>AR17*$I$14</f>
        <v>515220.84495799133</v>
      </c>
      <c r="AZ17" s="12" t="s">
        <v>50</v>
      </c>
      <c r="BA17" s="5">
        <f>AY17*$K$14</f>
        <v>5152.2084495799136</v>
      </c>
      <c r="BB17" s="12" t="s">
        <v>50</v>
      </c>
      <c r="BC17" s="5">
        <f>AR17*$M$14</f>
        <v>515220.84495799133</v>
      </c>
      <c r="BD17" s="12" t="s">
        <v>50</v>
      </c>
      <c r="BE17" s="5">
        <f>AR17*$O$14</f>
        <v>257713.50788214852</v>
      </c>
      <c r="BF17" s="6">
        <f>AR17*$P$14</f>
        <v>185553.72567514694</v>
      </c>
      <c r="BG17" s="6">
        <f>AR17*$Q$14</f>
        <v>123702.48378343129</v>
      </c>
      <c r="BH17" s="6">
        <f>AR17*$R$14</f>
        <v>247404.96756686259</v>
      </c>
      <c r="BI17" s="20">
        <f>IF(AR17&gt;0,IF(AR17&lt;=General!$D$5*2,$G$4*$BI$14,0), 0)</f>
        <v>0</v>
      </c>
      <c r="BJ17" s="131">
        <f t="shared" si="4"/>
        <v>32286.348267475569</v>
      </c>
      <c r="BL17" s="1" t="str">
        <f t="shared" si="5"/>
        <v>Gerente Integral</v>
      </c>
      <c r="BM17" s="5">
        <f>AR17*(General!$B$25+General!$H$25)+AR17</f>
        <v>6879195.2173595075</v>
      </c>
      <c r="BN17" s="5">
        <f>IF(BM17&gt;0,IF(BM17&lt;=2*General!$D$6, General!$E$6, 0), 0)</f>
        <v>0</v>
      </c>
      <c r="BO17" s="5">
        <f>BM17*$D$14</f>
        <v>275167.80869438028</v>
      </c>
      <c r="BP17" s="5">
        <f>BM17*$E$14</f>
        <v>584731.59347555821</v>
      </c>
      <c r="BQ17" s="5">
        <f>BM17*$F$14</f>
        <v>275167.80869438028</v>
      </c>
      <c r="BR17" s="5">
        <f>BM17*$G$14</f>
        <v>825503.42608314089</v>
      </c>
      <c r="BS17" s="17" t="s">
        <v>50</v>
      </c>
      <c r="BT17" s="5">
        <f>BM17*$I$14</f>
        <v>573036.961606047</v>
      </c>
      <c r="BU17" s="12" t="s">
        <v>50</v>
      </c>
      <c r="BV17" s="5">
        <f>BT17*$K$14</f>
        <v>5730.3696160604704</v>
      </c>
      <c r="BW17" s="12" t="s">
        <v>50</v>
      </c>
      <c r="BX17" s="5">
        <f>BM17*$M$14</f>
        <v>573036.961606047</v>
      </c>
      <c r="BY17" s="12" t="s">
        <v>50</v>
      </c>
      <c r="BZ17" s="5">
        <f>BM17*$O$14</f>
        <v>286633.13405664614</v>
      </c>
      <c r="CA17" s="6">
        <f>BM17*$P$14</f>
        <v>206375.85652078522</v>
      </c>
      <c r="CB17" s="6">
        <f>BM17*$Q$14</f>
        <v>137583.90434719014</v>
      </c>
      <c r="CC17" s="6">
        <f>BM17*$R$14</f>
        <v>275167.80869438028</v>
      </c>
      <c r="CD17" s="20">
        <f>IF(BM17&gt;0,IF(BM17&lt;=General!$D$6*2,$I$3*$CD$14,0), 0)</f>
        <v>0</v>
      </c>
      <c r="CE17" s="131">
        <f t="shared" si="6"/>
        <v>35909.399034616625</v>
      </c>
      <c r="CG17" s="1" t="str">
        <f t="shared" si="7"/>
        <v>Gerente Integral</v>
      </c>
      <c r="CH17" s="5">
        <f>BM17+BM17*(General!$B$25+General!$H$25)</f>
        <v>7651152.2470950419</v>
      </c>
      <c r="CI17" s="5">
        <f>IF(CH17&gt;0,IF(CH17&lt;=2*General!$D$7, General!$E$7, 0), 0)</f>
        <v>0</v>
      </c>
      <c r="CJ17" s="5">
        <f>CH17*$D$14</f>
        <v>306046.0898838017</v>
      </c>
      <c r="CK17" s="5">
        <f>CH17*$E$14</f>
        <v>650347.94100307859</v>
      </c>
      <c r="CL17" s="5">
        <f>CH17*$F$14</f>
        <v>306046.0898838017</v>
      </c>
      <c r="CM17" s="5">
        <f>CH17*$G$14</f>
        <v>918138.26965140505</v>
      </c>
      <c r="CN17" s="17" t="s">
        <v>50</v>
      </c>
      <c r="CO17" s="5">
        <f>CH17*$I$14</f>
        <v>637340.98218301695</v>
      </c>
      <c r="CP17" s="12" t="s">
        <v>50</v>
      </c>
      <c r="CQ17" s="5">
        <f>CO17*$K$14</f>
        <v>6373.4098218301697</v>
      </c>
      <c r="CR17" s="12" t="s">
        <v>50</v>
      </c>
      <c r="CS17" s="5">
        <f>CH17*$M$14</f>
        <v>637340.98218301695</v>
      </c>
      <c r="CT17" s="12" t="s">
        <v>50</v>
      </c>
      <c r="CU17" s="5">
        <f>CH17*$O$14</f>
        <v>318798.01029562671</v>
      </c>
      <c r="CV17" s="6">
        <f>CH17*$P$14</f>
        <v>229534.56741285126</v>
      </c>
      <c r="CW17" s="6">
        <f>CH17*$Q$14</f>
        <v>153023.04494190085</v>
      </c>
      <c r="CX17" s="6">
        <f>CH17*$R$14</f>
        <v>306046.0898838017</v>
      </c>
      <c r="CY17" s="20">
        <f>IF(CH17&gt;0,IF(CH17&lt;=General!$D$7*2,$K$3*$CY$14,0), 0)</f>
        <v>0</v>
      </c>
      <c r="CZ17" s="134">
        <f t="shared" si="8"/>
        <v>39939.014729836119</v>
      </c>
    </row>
    <row r="18" spans="1:104" x14ac:dyDescent="0.25">
      <c r="A18" s="1" t="s">
        <v>354</v>
      </c>
      <c r="B18" s="155">
        <v>5000000</v>
      </c>
      <c r="C18" s="155">
        <f>IF(B18&gt;0,IF(B18&lt;=2*General!$D$3, General!$E$3, 0), 0)</f>
        <v>0</v>
      </c>
      <c r="D18" s="155">
        <f t="shared" ref="D18:D30" si="9">B18*$D$14</f>
        <v>200000</v>
      </c>
      <c r="E18" s="155">
        <f t="shared" ref="E18:E30" si="10">B18*$E$14</f>
        <v>425000.00000000006</v>
      </c>
      <c r="F18" s="155">
        <f t="shared" ref="F18:F30" si="11">B18*$F$14</f>
        <v>200000</v>
      </c>
      <c r="G18" s="155">
        <f t="shared" ref="G18:G30" si="12">B18*$G$14</f>
        <v>600000</v>
      </c>
      <c r="H18" s="156" t="s">
        <v>50</v>
      </c>
      <c r="I18" s="155">
        <f t="shared" ref="I18:I30" si="13">B18*$I$14</f>
        <v>416500</v>
      </c>
      <c r="J18" s="157" t="s">
        <v>50</v>
      </c>
      <c r="K18" s="155">
        <f t="shared" ref="K18:K30" si="14">I18*$K$14</f>
        <v>4165</v>
      </c>
      <c r="L18" s="157" t="s">
        <v>50</v>
      </c>
      <c r="M18" s="155">
        <f t="shared" ref="M18:M30" si="15">B18*$M$14</f>
        <v>416500</v>
      </c>
      <c r="N18" s="157" t="s">
        <v>50</v>
      </c>
      <c r="O18" s="155">
        <f t="shared" ref="O18:O30" si="16">B18*$O$14</f>
        <v>208333.33333333331</v>
      </c>
      <c r="P18" s="158">
        <f t="shared" ref="P18:P30" si="17">B18*$P$14</f>
        <v>150000</v>
      </c>
      <c r="Q18" s="158">
        <f t="shared" ref="Q18:Q30" si="18">B18*$Q$14</f>
        <v>100000</v>
      </c>
      <c r="R18" s="158">
        <f t="shared" ref="R18:R30" si="19">B18*$R$14</f>
        <v>200000</v>
      </c>
      <c r="S18" s="159">
        <f>IF(B18&gt;0,IF(B18&lt;=General!$D$3*2,$C$3*$S$14,0), 0)</f>
        <v>0</v>
      </c>
      <c r="T18" s="158">
        <f t="shared" si="0"/>
        <v>26100</v>
      </c>
      <c r="V18" s="1" t="str">
        <f t="shared" si="1"/>
        <v>Gerente Integral</v>
      </c>
      <c r="W18" s="5">
        <f>B18+B18*(General!$B$25+General!$H$25)</f>
        <v>5561080.9152410133</v>
      </c>
      <c r="X18" s="5">
        <f>IF(W18&gt;0,IF(W18&lt;=2*General!$D$4, General!$E$4, 0), 0)</f>
        <v>0</v>
      </c>
      <c r="Y18" s="5">
        <f t="shared" ref="Y18:Y30" si="20">W18*$D$14</f>
        <v>222443.23660964053</v>
      </c>
      <c r="Z18" s="5">
        <f t="shared" ref="Z18:Z30" si="21">W18*$E$14</f>
        <v>472691.87779548619</v>
      </c>
      <c r="AA18" s="5">
        <f t="shared" ref="AA18:AA30" si="22">W18*$F$14</f>
        <v>222443.23660964053</v>
      </c>
      <c r="AB18" s="5">
        <f t="shared" ref="AB18:AB30" si="23">W18*$G$14</f>
        <v>667329.70982892159</v>
      </c>
      <c r="AC18" s="17" t="s">
        <v>50</v>
      </c>
      <c r="AD18" s="5">
        <f t="shared" ref="AD18:AD30" si="24">W18*$I$14</f>
        <v>463238.04023957642</v>
      </c>
      <c r="AE18" s="12" t="s">
        <v>50</v>
      </c>
      <c r="AF18" s="5">
        <f t="shared" ref="AF18:AF30" si="25">AD18*$K$14</f>
        <v>4632.3804023957646</v>
      </c>
      <c r="AG18" s="12" t="s">
        <v>50</v>
      </c>
      <c r="AH18" s="5">
        <f t="shared" ref="AH18:AH30" si="26">W18*$M$14</f>
        <v>463238.04023957642</v>
      </c>
      <c r="AI18" s="12" t="s">
        <v>50</v>
      </c>
      <c r="AJ18" s="5">
        <f t="shared" ref="AJ18:AJ30" si="27">W18*$O$14</f>
        <v>231711.70480170887</v>
      </c>
      <c r="AK18" s="6">
        <f t="shared" ref="AK18:AK30" si="28">W18*$P$14</f>
        <v>166832.4274572304</v>
      </c>
      <c r="AL18" s="6">
        <f t="shared" ref="AL18:AL30" si="29">W18*$Q$14</f>
        <v>111221.61830482027</v>
      </c>
      <c r="AM18" s="6">
        <f t="shared" ref="AM18:AM30" si="30">W18*$R$14</f>
        <v>222443.23660964053</v>
      </c>
      <c r="AN18" s="20">
        <f>IF(W18&gt;0,IF(W18&lt;=General!$D$4*2,$E$3*$AN$14,0), 0)</f>
        <v>0</v>
      </c>
      <c r="AO18" s="22">
        <f t="shared" si="2"/>
        <v>29028.842377558089</v>
      </c>
      <c r="AQ18" s="1" t="str">
        <f t="shared" si="3"/>
        <v>Gerente Integral</v>
      </c>
      <c r="AR18" s="5">
        <f>W18*(General!$B$25+General!$H$25)+W18</f>
        <v>6185124.1891715648</v>
      </c>
      <c r="AS18" s="5">
        <f>IF(AR18&gt;0,IF(AR18&lt;=2*General!$D$5, General!$E$5, 0), 0)</f>
        <v>0</v>
      </c>
      <c r="AT18" s="5">
        <f t="shared" ref="AT18:AT30" si="31">AR18*$D$14</f>
        <v>247404.96756686259</v>
      </c>
      <c r="AU18" s="5">
        <f t="shared" ref="AU18:AU30" si="32">AR18*$E$14</f>
        <v>525735.55607958301</v>
      </c>
      <c r="AV18" s="5">
        <f t="shared" ref="AV18:AV30" si="33">AR18*$F$14</f>
        <v>247404.96756686259</v>
      </c>
      <c r="AW18" s="5">
        <f t="shared" ref="AW18:AW30" si="34">AR18*$G$14</f>
        <v>742214.90270058776</v>
      </c>
      <c r="AX18" s="17" t="s">
        <v>50</v>
      </c>
      <c r="AY18" s="5">
        <f t="shared" ref="AY18:AY30" si="35">AR18*$I$14</f>
        <v>515220.84495799133</v>
      </c>
      <c r="AZ18" s="12" t="s">
        <v>50</v>
      </c>
      <c r="BA18" s="5">
        <f t="shared" ref="BA18:BA30" si="36">AY18*$K$14</f>
        <v>5152.2084495799136</v>
      </c>
      <c r="BB18" s="12" t="s">
        <v>50</v>
      </c>
      <c r="BC18" s="5">
        <f t="shared" ref="BC18:BC30" si="37">AR18*$M$14</f>
        <v>515220.84495799133</v>
      </c>
      <c r="BD18" s="12" t="s">
        <v>50</v>
      </c>
      <c r="BE18" s="5">
        <f t="shared" ref="BE18:BE30" si="38">AR18*$O$14</f>
        <v>257713.50788214852</v>
      </c>
      <c r="BF18" s="6">
        <f t="shared" ref="BF18:BF30" si="39">AR18*$P$14</f>
        <v>185553.72567514694</v>
      </c>
      <c r="BG18" s="6">
        <f t="shared" ref="BG18:BG30" si="40">AR18*$Q$14</f>
        <v>123702.48378343129</v>
      </c>
      <c r="BH18" s="6">
        <f t="shared" ref="BH18:BH30" si="41">AR18*$R$14</f>
        <v>247404.96756686259</v>
      </c>
      <c r="BI18" s="20">
        <f>IF(AR18&gt;0,IF(AR18&lt;=General!$D$5*2,$G$4*$BI$14,0), 0)</f>
        <v>0</v>
      </c>
      <c r="BJ18" s="131">
        <f t="shared" si="4"/>
        <v>32286.348267475569</v>
      </c>
      <c r="BL18" s="1" t="str">
        <f t="shared" si="5"/>
        <v>Gerente Integral</v>
      </c>
      <c r="BM18" s="5">
        <f>AR18*(General!$B$25+General!$H$25)+AR18</f>
        <v>6879195.2173595075</v>
      </c>
      <c r="BN18" s="5">
        <f>IF(BM18&gt;0,IF(BM18&lt;=2*General!$D$6, General!$E$6, 0), 0)</f>
        <v>0</v>
      </c>
      <c r="BO18" s="5">
        <f t="shared" ref="BO18:BO30" si="42">BM18*$D$14</f>
        <v>275167.80869438028</v>
      </c>
      <c r="BP18" s="5">
        <f t="shared" ref="BP18:BP30" si="43">BM18*$E$14</f>
        <v>584731.59347555821</v>
      </c>
      <c r="BQ18" s="5">
        <f t="shared" ref="BQ18:BQ30" si="44">BM18*$F$14</f>
        <v>275167.80869438028</v>
      </c>
      <c r="BR18" s="5">
        <f t="shared" ref="BR18:BR30" si="45">BM18*$G$14</f>
        <v>825503.42608314089</v>
      </c>
      <c r="BS18" s="17" t="s">
        <v>50</v>
      </c>
      <c r="BT18" s="5">
        <f t="shared" ref="BT18:BT30" si="46">BM18*$I$14</f>
        <v>573036.961606047</v>
      </c>
      <c r="BU18" s="12" t="s">
        <v>50</v>
      </c>
      <c r="BV18" s="5">
        <f t="shared" ref="BV18:BV30" si="47">BT18*$K$14</f>
        <v>5730.3696160604704</v>
      </c>
      <c r="BW18" s="12" t="s">
        <v>50</v>
      </c>
      <c r="BX18" s="5">
        <f t="shared" ref="BX18:BX30" si="48">BM18*$M$14</f>
        <v>573036.961606047</v>
      </c>
      <c r="BY18" s="12" t="s">
        <v>50</v>
      </c>
      <c r="BZ18" s="5">
        <f t="shared" ref="BZ18:BZ30" si="49">BM18*$O$14</f>
        <v>286633.13405664614</v>
      </c>
      <c r="CA18" s="6">
        <f t="shared" ref="CA18:CA30" si="50">BM18*$P$14</f>
        <v>206375.85652078522</v>
      </c>
      <c r="CB18" s="6">
        <f t="shared" ref="CB18:CB30" si="51">BM18*$Q$14</f>
        <v>137583.90434719014</v>
      </c>
      <c r="CC18" s="6">
        <f t="shared" ref="CC18:CC30" si="52">BM18*$R$14</f>
        <v>275167.80869438028</v>
      </c>
      <c r="CD18" s="20">
        <f>IF(BM18&gt;0,IF(BM18&lt;=General!$D$6*2,$I$3*$CD$14,0), 0)</f>
        <v>0</v>
      </c>
      <c r="CE18" s="131">
        <f t="shared" si="6"/>
        <v>35909.399034616625</v>
      </c>
      <c r="CG18" s="1" t="str">
        <f t="shared" si="7"/>
        <v>Gerente Integral</v>
      </c>
      <c r="CH18" s="5">
        <f>BM18+BM18*(General!$B$25+General!$H$25)</f>
        <v>7651152.2470950419</v>
      </c>
      <c r="CI18" s="5">
        <f>IF(CH18&gt;0,IF(CH18&lt;=2*General!$D$7, General!$E$7, 0), 0)</f>
        <v>0</v>
      </c>
      <c r="CJ18" s="5">
        <f t="shared" ref="CJ18:CJ30" si="53">CH18*$D$14</f>
        <v>306046.0898838017</v>
      </c>
      <c r="CK18" s="5">
        <f t="shared" ref="CK18:CK30" si="54">CH18*$E$14</f>
        <v>650347.94100307859</v>
      </c>
      <c r="CL18" s="5">
        <f t="shared" ref="CL18:CL30" si="55">CH18*$F$14</f>
        <v>306046.0898838017</v>
      </c>
      <c r="CM18" s="5">
        <f t="shared" ref="CM18:CM30" si="56">CH18*$G$14</f>
        <v>918138.26965140505</v>
      </c>
      <c r="CN18" s="17" t="s">
        <v>50</v>
      </c>
      <c r="CO18" s="5">
        <f t="shared" ref="CO18:CO30" si="57">CH18*$I$14</f>
        <v>637340.98218301695</v>
      </c>
      <c r="CP18" s="12" t="s">
        <v>50</v>
      </c>
      <c r="CQ18" s="5">
        <f t="shared" ref="CQ18:CQ30" si="58">CO18*$K$14</f>
        <v>6373.4098218301697</v>
      </c>
      <c r="CR18" s="12" t="s">
        <v>50</v>
      </c>
      <c r="CS18" s="5">
        <f t="shared" ref="CS18:CS30" si="59">CH18*$M$14</f>
        <v>637340.98218301695</v>
      </c>
      <c r="CT18" s="12" t="s">
        <v>50</v>
      </c>
      <c r="CU18" s="5">
        <f t="shared" ref="CU18:CU30" si="60">CH18*$O$14</f>
        <v>318798.01029562671</v>
      </c>
      <c r="CV18" s="6">
        <f t="shared" ref="CV18:CV30" si="61">CH18*$P$14</f>
        <v>229534.56741285126</v>
      </c>
      <c r="CW18" s="6">
        <f t="shared" ref="CW18:CW30" si="62">CH18*$Q$14</f>
        <v>153023.04494190085</v>
      </c>
      <c r="CX18" s="6">
        <f t="shared" ref="CX18:CX30" si="63">CH18*$R$14</f>
        <v>306046.0898838017</v>
      </c>
      <c r="CY18" s="20">
        <f>IF(CH18&gt;0,IF(CH18&lt;=General!$D$7*2,$K$3*$CY$14,0), 0)</f>
        <v>0</v>
      </c>
      <c r="CZ18" s="134">
        <f t="shared" si="8"/>
        <v>39939.014729836119</v>
      </c>
    </row>
    <row r="19" spans="1:104" x14ac:dyDescent="0.25">
      <c r="A19" s="1" t="s">
        <v>357</v>
      </c>
      <c r="B19" s="155">
        <v>2500000</v>
      </c>
      <c r="C19" s="155">
        <f>IF(B19&gt;0,IF(B19&lt;=2*General!$D$3, General!$E$3, 0), 0)</f>
        <v>0</v>
      </c>
      <c r="D19" s="155">
        <f t="shared" si="9"/>
        <v>100000</v>
      </c>
      <c r="E19" s="155">
        <f t="shared" si="10"/>
        <v>212500.00000000003</v>
      </c>
      <c r="F19" s="155">
        <f t="shared" si="11"/>
        <v>100000</v>
      </c>
      <c r="G19" s="155">
        <f t="shared" si="12"/>
        <v>300000</v>
      </c>
      <c r="H19" s="156" t="s">
        <v>50</v>
      </c>
      <c r="I19" s="155">
        <f t="shared" si="13"/>
        <v>208250</v>
      </c>
      <c r="J19" s="157" t="s">
        <v>50</v>
      </c>
      <c r="K19" s="155">
        <f t="shared" si="14"/>
        <v>2082.5</v>
      </c>
      <c r="L19" s="157" t="s">
        <v>50</v>
      </c>
      <c r="M19" s="155">
        <f t="shared" si="15"/>
        <v>208250</v>
      </c>
      <c r="N19" s="157" t="s">
        <v>50</v>
      </c>
      <c r="O19" s="155">
        <f t="shared" si="16"/>
        <v>104166.66666666666</v>
      </c>
      <c r="P19" s="158">
        <f t="shared" si="17"/>
        <v>75000</v>
      </c>
      <c r="Q19" s="158">
        <f t="shared" si="18"/>
        <v>50000</v>
      </c>
      <c r="R19" s="158">
        <f t="shared" si="19"/>
        <v>100000</v>
      </c>
      <c r="S19" s="159">
        <f>IF(B19&gt;0,IF(B19&lt;=General!$D$3*2,$C$3*$S$14,0), 0)</f>
        <v>0</v>
      </c>
      <c r="T19" s="158">
        <f t="shared" si="0"/>
        <v>13050</v>
      </c>
      <c r="V19" s="1" t="str">
        <f t="shared" si="1"/>
        <v>Jefe de Recursos Humanos</v>
      </c>
      <c r="W19" s="5">
        <f>B19+B19*(General!$B$25+General!$H$25)</f>
        <v>2780540.4576205066</v>
      </c>
      <c r="X19" s="5">
        <f>IF(W19&gt;0,IF(W19&lt;=2*General!$D$4, General!$E$4, 0), 0)</f>
        <v>0</v>
      </c>
      <c r="Y19" s="5">
        <f t="shared" si="20"/>
        <v>111221.61830482027</v>
      </c>
      <c r="Z19" s="5">
        <f t="shared" si="21"/>
        <v>236345.93889774309</v>
      </c>
      <c r="AA19" s="5">
        <f t="shared" si="22"/>
        <v>111221.61830482027</v>
      </c>
      <c r="AB19" s="5">
        <f t="shared" si="23"/>
        <v>333664.8549144608</v>
      </c>
      <c r="AC19" s="17" t="s">
        <v>50</v>
      </c>
      <c r="AD19" s="5">
        <f t="shared" si="24"/>
        <v>231619.02011978821</v>
      </c>
      <c r="AE19" s="12" t="s">
        <v>50</v>
      </c>
      <c r="AF19" s="5">
        <f t="shared" si="25"/>
        <v>2316.1902011978823</v>
      </c>
      <c r="AG19" s="12" t="s">
        <v>50</v>
      </c>
      <c r="AH19" s="5">
        <f t="shared" si="26"/>
        <v>231619.02011978821</v>
      </c>
      <c r="AI19" s="12" t="s">
        <v>50</v>
      </c>
      <c r="AJ19" s="5">
        <f t="shared" si="27"/>
        <v>115855.85240085443</v>
      </c>
      <c r="AK19" s="6">
        <f t="shared" si="28"/>
        <v>83416.213728615199</v>
      </c>
      <c r="AL19" s="6">
        <f t="shared" si="29"/>
        <v>55610.809152410133</v>
      </c>
      <c r="AM19" s="6">
        <f t="shared" si="30"/>
        <v>111221.61830482027</v>
      </c>
      <c r="AN19" s="20">
        <f>IF(W19&gt;0,IF(W19&lt;=General!$D$4*2,$E$3*$AN$14,0), 0)</f>
        <v>0</v>
      </c>
      <c r="AO19" s="22">
        <f t="shared" si="2"/>
        <v>14514.421188779044</v>
      </c>
      <c r="AQ19" s="1" t="str">
        <f t="shared" si="3"/>
        <v>Jefe de Recursos Humanos</v>
      </c>
      <c r="AR19" s="5">
        <f>W19*(General!$B$25+General!$H$25)+W19</f>
        <v>3092562.0945857824</v>
      </c>
      <c r="AS19" s="5">
        <f>IF(AR19&gt;0,IF(AR19&lt;=2*General!$D$5, General!$E$5, 0), 0)</f>
        <v>0</v>
      </c>
      <c r="AT19" s="5">
        <f t="shared" si="31"/>
        <v>123702.48378343129</v>
      </c>
      <c r="AU19" s="5">
        <f t="shared" si="32"/>
        <v>262867.7780397915</v>
      </c>
      <c r="AV19" s="5">
        <f t="shared" si="33"/>
        <v>123702.48378343129</v>
      </c>
      <c r="AW19" s="5">
        <f t="shared" si="34"/>
        <v>371107.45135029388</v>
      </c>
      <c r="AX19" s="17" t="s">
        <v>50</v>
      </c>
      <c r="AY19" s="5">
        <f t="shared" si="35"/>
        <v>257610.42247899566</v>
      </c>
      <c r="AZ19" s="12" t="s">
        <v>50</v>
      </c>
      <c r="BA19" s="5">
        <f t="shared" si="36"/>
        <v>2576.1042247899568</v>
      </c>
      <c r="BB19" s="12" t="s">
        <v>50</v>
      </c>
      <c r="BC19" s="5">
        <f t="shared" si="37"/>
        <v>257610.42247899566</v>
      </c>
      <c r="BD19" s="12" t="s">
        <v>50</v>
      </c>
      <c r="BE19" s="5">
        <f t="shared" si="38"/>
        <v>128856.75394107426</v>
      </c>
      <c r="BF19" s="6">
        <f t="shared" si="39"/>
        <v>92776.86283757347</v>
      </c>
      <c r="BG19" s="6">
        <f t="shared" si="40"/>
        <v>61851.241891715646</v>
      </c>
      <c r="BH19" s="6">
        <f t="shared" si="41"/>
        <v>123702.48378343129</v>
      </c>
      <c r="BI19" s="20">
        <f>IF(AR19&gt;0,IF(AR19&lt;=General!$D$5*2,$G$4*$BI$14,0), 0)</f>
        <v>0</v>
      </c>
      <c r="BJ19" s="131">
        <f t="shared" si="4"/>
        <v>16143.174133737784</v>
      </c>
      <c r="BL19" s="1" t="str">
        <f t="shared" si="5"/>
        <v>Jefe de Recursos Humanos</v>
      </c>
      <c r="BM19" s="5">
        <f>AR19*(General!$B$25+General!$H$25)+AR19</f>
        <v>3439597.6086797537</v>
      </c>
      <c r="BN19" s="5">
        <f>IF(BM19&gt;0,IF(BM19&lt;=2*General!$D$6, General!$E$6, 0), 0)</f>
        <v>0</v>
      </c>
      <c r="BO19" s="5">
        <f t="shared" si="42"/>
        <v>137583.90434719014</v>
      </c>
      <c r="BP19" s="5">
        <f t="shared" si="43"/>
        <v>292365.79673777911</v>
      </c>
      <c r="BQ19" s="5">
        <f t="shared" si="44"/>
        <v>137583.90434719014</v>
      </c>
      <c r="BR19" s="5">
        <f t="shared" si="45"/>
        <v>412751.71304157045</v>
      </c>
      <c r="BS19" s="17" t="s">
        <v>50</v>
      </c>
      <c r="BT19" s="5">
        <f t="shared" si="46"/>
        <v>286518.4808030235</v>
      </c>
      <c r="BU19" s="12" t="s">
        <v>50</v>
      </c>
      <c r="BV19" s="5">
        <f t="shared" si="47"/>
        <v>2865.1848080302352</v>
      </c>
      <c r="BW19" s="12" t="s">
        <v>50</v>
      </c>
      <c r="BX19" s="5">
        <f t="shared" si="48"/>
        <v>286518.4808030235</v>
      </c>
      <c r="BY19" s="12" t="s">
        <v>50</v>
      </c>
      <c r="BZ19" s="5">
        <f t="shared" si="49"/>
        <v>143316.56702832307</v>
      </c>
      <c r="CA19" s="6">
        <f t="shared" si="50"/>
        <v>103187.92826039261</v>
      </c>
      <c r="CB19" s="6">
        <f t="shared" si="51"/>
        <v>68791.952173595069</v>
      </c>
      <c r="CC19" s="6">
        <f t="shared" si="52"/>
        <v>137583.90434719014</v>
      </c>
      <c r="CD19" s="20">
        <f>IF(BM19&gt;0,IF(BM19&lt;=General!$D$6*2,$I$3*$CD$14,0), 0)</f>
        <v>0</v>
      </c>
      <c r="CE19" s="131">
        <f t="shared" si="6"/>
        <v>17954.699517308312</v>
      </c>
      <c r="CG19" s="1" t="str">
        <f t="shared" si="7"/>
        <v>Jefe de Recursos Humanos</v>
      </c>
      <c r="CH19" s="5">
        <f>BM19+BM19*(General!$B$25+General!$H$25)</f>
        <v>3825576.123547521</v>
      </c>
      <c r="CI19" s="5">
        <f>IF(CH19&gt;0,IF(CH19&lt;=2*General!$D$7, General!$E$7, 0), 0)</f>
        <v>0</v>
      </c>
      <c r="CJ19" s="5">
        <f t="shared" si="53"/>
        <v>153023.04494190085</v>
      </c>
      <c r="CK19" s="5">
        <f t="shared" si="54"/>
        <v>325173.9705015393</v>
      </c>
      <c r="CL19" s="5">
        <f t="shared" si="55"/>
        <v>153023.04494190085</v>
      </c>
      <c r="CM19" s="5">
        <f t="shared" si="56"/>
        <v>459069.13482570252</v>
      </c>
      <c r="CN19" s="17" t="s">
        <v>50</v>
      </c>
      <c r="CO19" s="5">
        <f t="shared" si="57"/>
        <v>318670.49109150848</v>
      </c>
      <c r="CP19" s="12" t="s">
        <v>50</v>
      </c>
      <c r="CQ19" s="5">
        <f t="shared" si="58"/>
        <v>3186.7049109150848</v>
      </c>
      <c r="CR19" s="12" t="s">
        <v>50</v>
      </c>
      <c r="CS19" s="5">
        <f t="shared" si="59"/>
        <v>318670.49109150848</v>
      </c>
      <c r="CT19" s="12" t="s">
        <v>50</v>
      </c>
      <c r="CU19" s="5">
        <f t="shared" si="60"/>
        <v>159399.00514781335</v>
      </c>
      <c r="CV19" s="6">
        <f t="shared" si="61"/>
        <v>114767.28370642563</v>
      </c>
      <c r="CW19" s="6">
        <f t="shared" si="62"/>
        <v>76511.522470950425</v>
      </c>
      <c r="CX19" s="6">
        <f t="shared" si="63"/>
        <v>153023.04494190085</v>
      </c>
      <c r="CY19" s="20">
        <f>IF(CH19&gt;0,IF(CH19&lt;=General!$D$7*2,$K$3*$CY$14,0), 0)</f>
        <v>0</v>
      </c>
      <c r="CZ19" s="134">
        <f t="shared" si="8"/>
        <v>19969.507364918059</v>
      </c>
    </row>
    <row r="20" spans="1:104" x14ac:dyDescent="0.25">
      <c r="A20" s="1" t="s">
        <v>358</v>
      </c>
      <c r="B20" s="155">
        <v>800000</v>
      </c>
      <c r="C20" s="155">
        <f>IF(B20&gt;0,IF(B20&lt;=2*General!$D$3, General!$E$3, 0), 0)</f>
        <v>63600</v>
      </c>
      <c r="D20" s="155">
        <f t="shared" si="9"/>
        <v>32000</v>
      </c>
      <c r="E20" s="155">
        <f t="shared" si="10"/>
        <v>68000</v>
      </c>
      <c r="F20" s="155">
        <f t="shared" si="11"/>
        <v>32000</v>
      </c>
      <c r="G20" s="155">
        <f t="shared" si="12"/>
        <v>96000</v>
      </c>
      <c r="H20" s="156" t="s">
        <v>50</v>
      </c>
      <c r="I20" s="155">
        <f t="shared" si="13"/>
        <v>66640</v>
      </c>
      <c r="J20" s="157" t="s">
        <v>50</v>
      </c>
      <c r="K20" s="155">
        <f t="shared" si="14"/>
        <v>666.4</v>
      </c>
      <c r="L20" s="157" t="s">
        <v>50</v>
      </c>
      <c r="M20" s="155">
        <f t="shared" si="15"/>
        <v>66640</v>
      </c>
      <c r="N20" s="157" t="s">
        <v>50</v>
      </c>
      <c r="O20" s="155">
        <f t="shared" si="16"/>
        <v>33333.333333333328</v>
      </c>
      <c r="P20" s="158">
        <f t="shared" si="17"/>
        <v>24000</v>
      </c>
      <c r="Q20" s="158">
        <f t="shared" si="18"/>
        <v>16000</v>
      </c>
      <c r="R20" s="158">
        <f t="shared" si="19"/>
        <v>32000</v>
      </c>
      <c r="S20" s="159">
        <f>IF(B20&gt;0,IF(B20&lt;=General!$D$3*2,$C$3*$S$14,0), 0)</f>
        <v>27364.05</v>
      </c>
      <c r="T20" s="158">
        <f t="shared" si="0"/>
        <v>4176</v>
      </c>
      <c r="V20" s="1" t="str">
        <f t="shared" si="1"/>
        <v>Auxiliar Contable</v>
      </c>
      <c r="W20" s="5">
        <f>B20+B20*(General!$B$25+General!$H$25)</f>
        <v>889772.94643856212</v>
      </c>
      <c r="X20" s="5">
        <f>IF(W20&gt;0,IF(W20&lt;=2*General!$D$4, General!$E$4, 0), 0)</f>
        <v>70736.949241865688</v>
      </c>
      <c r="Y20" s="5">
        <f t="shared" si="20"/>
        <v>35590.917857542488</v>
      </c>
      <c r="Z20" s="5">
        <f t="shared" si="21"/>
        <v>75630.700447277792</v>
      </c>
      <c r="AA20" s="5">
        <f t="shared" si="22"/>
        <v>35590.917857542488</v>
      </c>
      <c r="AB20" s="5">
        <f t="shared" si="23"/>
        <v>106772.75357262745</v>
      </c>
      <c r="AC20" s="17" t="s">
        <v>50</v>
      </c>
      <c r="AD20" s="5">
        <f t="shared" si="24"/>
        <v>74118.086438332219</v>
      </c>
      <c r="AE20" s="12" t="s">
        <v>50</v>
      </c>
      <c r="AF20" s="5">
        <f t="shared" si="25"/>
        <v>741.18086438332216</v>
      </c>
      <c r="AG20" s="12" t="s">
        <v>50</v>
      </c>
      <c r="AH20" s="5">
        <f t="shared" si="26"/>
        <v>74118.086438332219</v>
      </c>
      <c r="AI20" s="12" t="s">
        <v>50</v>
      </c>
      <c r="AJ20" s="5">
        <f t="shared" si="27"/>
        <v>37073.872768273417</v>
      </c>
      <c r="AK20" s="6">
        <f t="shared" si="28"/>
        <v>26693.188393156863</v>
      </c>
      <c r="AL20" s="6">
        <f t="shared" si="29"/>
        <v>17795.458928771244</v>
      </c>
      <c r="AM20" s="6">
        <f t="shared" si="30"/>
        <v>35590.917857542488</v>
      </c>
      <c r="AN20" s="20">
        <f>IF(W20&gt;0,IF(W20&lt;=General!$D$4*2,$E$3*$AN$14,0), 0)</f>
        <v>28727.121740625</v>
      </c>
      <c r="AO20" s="22">
        <f t="shared" si="2"/>
        <v>4644.6147804092943</v>
      </c>
      <c r="AQ20" s="1" t="str">
        <f t="shared" si="3"/>
        <v>Auxiliar Contable</v>
      </c>
      <c r="AR20" s="5">
        <f>W20*(General!$B$25+General!$H$25)+W20</f>
        <v>989619.87026745046</v>
      </c>
      <c r="AS20" s="5">
        <f>IF(AR20&gt;0,IF(AR20&lt;=2*General!$D$5, General!$E$5, 0), 0)</f>
        <v>78674.779686262307</v>
      </c>
      <c r="AT20" s="5">
        <f t="shared" si="31"/>
        <v>39584.794810698018</v>
      </c>
      <c r="AU20" s="5">
        <f t="shared" si="32"/>
        <v>84117.688972733289</v>
      </c>
      <c r="AV20" s="5">
        <f t="shared" si="33"/>
        <v>39584.794810698018</v>
      </c>
      <c r="AW20" s="5">
        <f t="shared" si="34"/>
        <v>118754.38443209406</v>
      </c>
      <c r="AX20" s="17" t="s">
        <v>50</v>
      </c>
      <c r="AY20" s="5">
        <f t="shared" si="35"/>
        <v>82435.335193278617</v>
      </c>
      <c r="AZ20" s="12" t="s">
        <v>50</v>
      </c>
      <c r="BA20" s="5">
        <f t="shared" si="36"/>
        <v>824.35335193278615</v>
      </c>
      <c r="BB20" s="12" t="s">
        <v>50</v>
      </c>
      <c r="BC20" s="5">
        <f t="shared" si="37"/>
        <v>82435.335193278617</v>
      </c>
      <c r="BD20" s="12" t="s">
        <v>50</v>
      </c>
      <c r="BE20" s="5">
        <f t="shared" si="38"/>
        <v>41234.161261143767</v>
      </c>
      <c r="BF20" s="6">
        <f t="shared" si="39"/>
        <v>29688.596108023514</v>
      </c>
      <c r="BG20" s="6">
        <f t="shared" si="40"/>
        <v>19792.397405349009</v>
      </c>
      <c r="BH20" s="6">
        <f t="shared" si="41"/>
        <v>39584.794810698018</v>
      </c>
      <c r="BI20" s="20">
        <f>IF(AR20&gt;0,IF(AR20&lt;=General!$D$5*2,$G$4*$BI$14,0), 0)</f>
        <v>487073.83382817719</v>
      </c>
      <c r="BJ20" s="131">
        <f t="shared" si="4"/>
        <v>5165.815722796091</v>
      </c>
      <c r="BL20" s="1" t="str">
        <f t="shared" si="5"/>
        <v>Auxiliar Contable</v>
      </c>
      <c r="BM20" s="5">
        <f>AR20*(General!$B$25+General!$H$25)+AR20</f>
        <v>1100671.2347775213</v>
      </c>
      <c r="BN20" s="5">
        <f>IF(BM20&gt;0,IF(BM20&lt;=2*General!$D$6, General!$E$6, 0), 0)</f>
        <v>87503.363164812938</v>
      </c>
      <c r="BO20" s="5">
        <f t="shared" si="42"/>
        <v>44026.849391100855</v>
      </c>
      <c r="BP20" s="5">
        <f t="shared" si="43"/>
        <v>93557.054956089327</v>
      </c>
      <c r="BQ20" s="5">
        <f t="shared" si="44"/>
        <v>44026.849391100855</v>
      </c>
      <c r="BR20" s="5">
        <f t="shared" si="45"/>
        <v>132080.54817330255</v>
      </c>
      <c r="BS20" s="17" t="s">
        <v>50</v>
      </c>
      <c r="BT20" s="5">
        <f t="shared" si="46"/>
        <v>91685.913856967527</v>
      </c>
      <c r="BU20" s="12" t="s">
        <v>50</v>
      </c>
      <c r="BV20" s="5">
        <f t="shared" si="47"/>
        <v>916.85913856967534</v>
      </c>
      <c r="BW20" s="12" t="s">
        <v>50</v>
      </c>
      <c r="BX20" s="5">
        <f t="shared" si="48"/>
        <v>91685.913856967527</v>
      </c>
      <c r="BY20" s="12" t="s">
        <v>50</v>
      </c>
      <c r="BZ20" s="5">
        <f t="shared" si="49"/>
        <v>45861.301449063387</v>
      </c>
      <c r="CA20" s="6">
        <f t="shared" si="50"/>
        <v>33020.137043325638</v>
      </c>
      <c r="CB20" s="6">
        <f t="shared" si="51"/>
        <v>22013.424695550428</v>
      </c>
      <c r="CC20" s="6">
        <f t="shared" si="52"/>
        <v>44026.849391100855</v>
      </c>
      <c r="CD20" s="20">
        <f>IF(BM20&gt;0,IF(BM20&lt;=General!$D$6*2,$I$3*$CD$14,0), 0)</f>
        <v>31660.341424791561</v>
      </c>
      <c r="CE20" s="131">
        <f t="shared" si="6"/>
        <v>5745.5038455386612</v>
      </c>
      <c r="CG20" s="1" t="str">
        <f t="shared" si="7"/>
        <v>Auxiliar Contable</v>
      </c>
      <c r="CH20" s="5">
        <f>BM20+BM20*(General!$B$25+General!$H$25)</f>
        <v>1224184.3595352068</v>
      </c>
      <c r="CI20" s="5">
        <f>IF(CH20&gt;0,IF(CH20&lt;=2*General!$D$7, General!$E$7, 0), 0)</f>
        <v>97322.656583048942</v>
      </c>
      <c r="CJ20" s="5">
        <f t="shared" si="53"/>
        <v>48967.37438140827</v>
      </c>
      <c r="CK20" s="5">
        <f t="shared" si="54"/>
        <v>104055.67056049258</v>
      </c>
      <c r="CL20" s="5">
        <f t="shared" si="55"/>
        <v>48967.37438140827</v>
      </c>
      <c r="CM20" s="5">
        <f t="shared" si="56"/>
        <v>146902.12314422481</v>
      </c>
      <c r="CN20" s="17" t="s">
        <v>50</v>
      </c>
      <c r="CO20" s="5">
        <f t="shared" si="57"/>
        <v>101974.55714928273</v>
      </c>
      <c r="CP20" s="12" t="s">
        <v>50</v>
      </c>
      <c r="CQ20" s="5">
        <f t="shared" si="58"/>
        <v>1019.7455714928274</v>
      </c>
      <c r="CR20" s="12" t="s">
        <v>50</v>
      </c>
      <c r="CS20" s="5">
        <f t="shared" si="59"/>
        <v>101974.55714928273</v>
      </c>
      <c r="CT20" s="12" t="s">
        <v>50</v>
      </c>
      <c r="CU20" s="5">
        <f t="shared" si="60"/>
        <v>51007.681647300284</v>
      </c>
      <c r="CV20" s="6">
        <f t="shared" si="61"/>
        <v>36725.530786056202</v>
      </c>
      <c r="CW20" s="6">
        <f t="shared" si="62"/>
        <v>24483.687190704135</v>
      </c>
      <c r="CX20" s="6">
        <f t="shared" si="63"/>
        <v>48967.37438140827</v>
      </c>
      <c r="CY20" s="20">
        <f>IF(CH20&gt;0,IF(CH20&lt;=General!$D$7*2,$K$3*$CY$14,0), 0)</f>
        <v>33237.422182013994</v>
      </c>
      <c r="CZ20" s="134">
        <f t="shared" si="8"/>
        <v>6390.2423567737796</v>
      </c>
    </row>
    <row r="21" spans="1:104" x14ac:dyDescent="0.25">
      <c r="A21" s="1" t="s">
        <v>359</v>
      </c>
      <c r="B21" s="155">
        <v>800000</v>
      </c>
      <c r="C21" s="155">
        <f>IF(B21&gt;0,IF(B21&lt;=2*General!$D$3, General!$E$3, 0), 0)</f>
        <v>63600</v>
      </c>
      <c r="D21" s="155">
        <f t="shared" si="9"/>
        <v>32000</v>
      </c>
      <c r="E21" s="155">
        <f t="shared" si="10"/>
        <v>68000</v>
      </c>
      <c r="F21" s="155">
        <f t="shared" si="11"/>
        <v>32000</v>
      </c>
      <c r="G21" s="155">
        <f t="shared" si="12"/>
        <v>96000</v>
      </c>
      <c r="H21" s="156" t="s">
        <v>50</v>
      </c>
      <c r="I21" s="155">
        <f t="shared" si="13"/>
        <v>66640</v>
      </c>
      <c r="J21" s="157" t="s">
        <v>50</v>
      </c>
      <c r="K21" s="155">
        <f t="shared" si="14"/>
        <v>666.4</v>
      </c>
      <c r="L21" s="157" t="s">
        <v>50</v>
      </c>
      <c r="M21" s="155">
        <f t="shared" si="15"/>
        <v>66640</v>
      </c>
      <c r="N21" s="157" t="s">
        <v>50</v>
      </c>
      <c r="O21" s="155">
        <f t="shared" si="16"/>
        <v>33333.333333333328</v>
      </c>
      <c r="P21" s="158">
        <f t="shared" si="17"/>
        <v>24000</v>
      </c>
      <c r="Q21" s="158">
        <f t="shared" si="18"/>
        <v>16000</v>
      </c>
      <c r="R21" s="158">
        <f t="shared" si="19"/>
        <v>32000</v>
      </c>
      <c r="S21" s="159">
        <f>IF(B21&gt;0,IF(B21&lt;=General!$D$3*2,$C$3*$S$14,0), 0)</f>
        <v>27364.05</v>
      </c>
      <c r="T21" s="158">
        <f t="shared" si="0"/>
        <v>4176</v>
      </c>
      <c r="V21" s="1" t="str">
        <f t="shared" si="1"/>
        <v>Auxiliar Logístico</v>
      </c>
      <c r="W21" s="5">
        <f>B21+B21*(General!$B$25+General!$H$25)</f>
        <v>889772.94643856212</v>
      </c>
      <c r="X21" s="5">
        <f>IF(W21&gt;0,IF(W21&lt;=2*General!$D$4, General!$E$4, 0), 0)</f>
        <v>70736.949241865688</v>
      </c>
      <c r="Y21" s="5">
        <f t="shared" si="20"/>
        <v>35590.917857542488</v>
      </c>
      <c r="Z21" s="5">
        <f t="shared" si="21"/>
        <v>75630.700447277792</v>
      </c>
      <c r="AA21" s="5">
        <f t="shared" si="22"/>
        <v>35590.917857542488</v>
      </c>
      <c r="AB21" s="5">
        <f t="shared" si="23"/>
        <v>106772.75357262745</v>
      </c>
      <c r="AC21" s="17" t="s">
        <v>50</v>
      </c>
      <c r="AD21" s="5">
        <f t="shared" si="24"/>
        <v>74118.086438332219</v>
      </c>
      <c r="AE21" s="12" t="s">
        <v>50</v>
      </c>
      <c r="AF21" s="5">
        <f t="shared" si="25"/>
        <v>741.18086438332216</v>
      </c>
      <c r="AG21" s="12" t="s">
        <v>50</v>
      </c>
      <c r="AH21" s="5">
        <f t="shared" si="26"/>
        <v>74118.086438332219</v>
      </c>
      <c r="AI21" s="12" t="s">
        <v>50</v>
      </c>
      <c r="AJ21" s="5">
        <f t="shared" si="27"/>
        <v>37073.872768273417</v>
      </c>
      <c r="AK21" s="6">
        <f t="shared" si="28"/>
        <v>26693.188393156863</v>
      </c>
      <c r="AL21" s="6">
        <f t="shared" si="29"/>
        <v>17795.458928771244</v>
      </c>
      <c r="AM21" s="6">
        <f t="shared" si="30"/>
        <v>35590.917857542488</v>
      </c>
      <c r="AN21" s="20">
        <f>IF(W21&gt;0,IF(W21&lt;=General!$D$4*2,$E$3*$AN$14,0), 0)</f>
        <v>28727.121740625</v>
      </c>
      <c r="AO21" s="22">
        <f t="shared" si="2"/>
        <v>4644.6147804092943</v>
      </c>
      <c r="AQ21" s="1" t="str">
        <f t="shared" si="3"/>
        <v>Auxiliar Logístico</v>
      </c>
      <c r="AR21" s="5">
        <f>W21*(General!$B$25+General!$H$25)+W21</f>
        <v>989619.87026745046</v>
      </c>
      <c r="AS21" s="5">
        <f>IF(AR21&gt;0,IF(AR21&lt;=2*General!$D$5, General!$E$5, 0), 0)</f>
        <v>78674.779686262307</v>
      </c>
      <c r="AT21" s="5">
        <f t="shared" si="31"/>
        <v>39584.794810698018</v>
      </c>
      <c r="AU21" s="5">
        <f t="shared" si="32"/>
        <v>84117.688972733289</v>
      </c>
      <c r="AV21" s="5">
        <f t="shared" si="33"/>
        <v>39584.794810698018</v>
      </c>
      <c r="AW21" s="5">
        <f t="shared" si="34"/>
        <v>118754.38443209406</v>
      </c>
      <c r="AX21" s="17" t="s">
        <v>50</v>
      </c>
      <c r="AY21" s="5">
        <f t="shared" si="35"/>
        <v>82435.335193278617</v>
      </c>
      <c r="AZ21" s="12" t="s">
        <v>50</v>
      </c>
      <c r="BA21" s="5">
        <f t="shared" si="36"/>
        <v>824.35335193278615</v>
      </c>
      <c r="BB21" s="12" t="s">
        <v>50</v>
      </c>
      <c r="BC21" s="5">
        <f t="shared" si="37"/>
        <v>82435.335193278617</v>
      </c>
      <c r="BD21" s="12" t="s">
        <v>50</v>
      </c>
      <c r="BE21" s="5">
        <f t="shared" si="38"/>
        <v>41234.161261143767</v>
      </c>
      <c r="BF21" s="6">
        <f t="shared" si="39"/>
        <v>29688.596108023514</v>
      </c>
      <c r="BG21" s="6">
        <f t="shared" si="40"/>
        <v>19792.397405349009</v>
      </c>
      <c r="BH21" s="6">
        <f t="shared" si="41"/>
        <v>39584.794810698018</v>
      </c>
      <c r="BI21" s="20">
        <f>IF(AR21&gt;0,IF(AR21&lt;=General!$D$5*2,$G$4*$BI$14,0), 0)</f>
        <v>487073.83382817719</v>
      </c>
      <c r="BJ21" s="131">
        <f t="shared" si="4"/>
        <v>5165.815722796091</v>
      </c>
      <c r="BL21" s="1" t="str">
        <f t="shared" si="5"/>
        <v>Auxiliar Logístico</v>
      </c>
      <c r="BM21" s="5">
        <f>AR21*(General!$B$25+General!$H$25)+AR21</f>
        <v>1100671.2347775213</v>
      </c>
      <c r="BN21" s="5">
        <f>IF(BM21&gt;0,IF(BM21&lt;=2*General!$D$6, General!$E$6, 0), 0)</f>
        <v>87503.363164812938</v>
      </c>
      <c r="BO21" s="5">
        <f t="shared" si="42"/>
        <v>44026.849391100855</v>
      </c>
      <c r="BP21" s="5">
        <f t="shared" si="43"/>
        <v>93557.054956089327</v>
      </c>
      <c r="BQ21" s="5">
        <f t="shared" si="44"/>
        <v>44026.849391100855</v>
      </c>
      <c r="BR21" s="5">
        <f t="shared" si="45"/>
        <v>132080.54817330255</v>
      </c>
      <c r="BS21" s="17" t="s">
        <v>50</v>
      </c>
      <c r="BT21" s="5">
        <f t="shared" si="46"/>
        <v>91685.913856967527</v>
      </c>
      <c r="BU21" s="12" t="s">
        <v>50</v>
      </c>
      <c r="BV21" s="5">
        <f t="shared" si="47"/>
        <v>916.85913856967534</v>
      </c>
      <c r="BW21" s="12" t="s">
        <v>50</v>
      </c>
      <c r="BX21" s="5">
        <f t="shared" si="48"/>
        <v>91685.913856967527</v>
      </c>
      <c r="BY21" s="12" t="s">
        <v>50</v>
      </c>
      <c r="BZ21" s="5">
        <f t="shared" si="49"/>
        <v>45861.301449063387</v>
      </c>
      <c r="CA21" s="6">
        <f t="shared" si="50"/>
        <v>33020.137043325638</v>
      </c>
      <c r="CB21" s="6">
        <f t="shared" si="51"/>
        <v>22013.424695550428</v>
      </c>
      <c r="CC21" s="6">
        <f t="shared" si="52"/>
        <v>44026.849391100855</v>
      </c>
      <c r="CD21" s="20">
        <f>IF(BM21&gt;0,IF(BM21&lt;=General!$D$6*2,$I$3*$CD$14,0), 0)</f>
        <v>31660.341424791561</v>
      </c>
      <c r="CE21" s="131">
        <f t="shared" si="6"/>
        <v>5745.5038455386612</v>
      </c>
      <c r="CG21" s="1" t="str">
        <f t="shared" si="7"/>
        <v>Auxiliar Logístico</v>
      </c>
      <c r="CH21" s="5">
        <f>BM21+BM21*(General!$B$25+General!$H$25)</f>
        <v>1224184.3595352068</v>
      </c>
      <c r="CI21" s="5">
        <f>IF(CH21&gt;0,IF(CH21&lt;=2*General!$D$7, General!$E$7, 0), 0)</f>
        <v>97322.656583048942</v>
      </c>
      <c r="CJ21" s="5">
        <f t="shared" si="53"/>
        <v>48967.37438140827</v>
      </c>
      <c r="CK21" s="5">
        <f t="shared" si="54"/>
        <v>104055.67056049258</v>
      </c>
      <c r="CL21" s="5">
        <f t="shared" si="55"/>
        <v>48967.37438140827</v>
      </c>
      <c r="CM21" s="5">
        <f t="shared" si="56"/>
        <v>146902.12314422481</v>
      </c>
      <c r="CN21" s="17" t="s">
        <v>50</v>
      </c>
      <c r="CO21" s="5">
        <f t="shared" si="57"/>
        <v>101974.55714928273</v>
      </c>
      <c r="CP21" s="12" t="s">
        <v>50</v>
      </c>
      <c r="CQ21" s="5">
        <f t="shared" si="58"/>
        <v>1019.7455714928274</v>
      </c>
      <c r="CR21" s="12" t="s">
        <v>50</v>
      </c>
      <c r="CS21" s="5">
        <f t="shared" si="59"/>
        <v>101974.55714928273</v>
      </c>
      <c r="CT21" s="12" t="s">
        <v>50</v>
      </c>
      <c r="CU21" s="5">
        <f t="shared" si="60"/>
        <v>51007.681647300284</v>
      </c>
      <c r="CV21" s="6">
        <f t="shared" si="61"/>
        <v>36725.530786056202</v>
      </c>
      <c r="CW21" s="6">
        <f t="shared" si="62"/>
        <v>24483.687190704135</v>
      </c>
      <c r="CX21" s="6">
        <f t="shared" si="63"/>
        <v>48967.37438140827</v>
      </c>
      <c r="CY21" s="20">
        <f>IF(CH21&gt;0,IF(CH21&lt;=General!$D$7*2,$K$3*$CY$14,0), 0)</f>
        <v>33237.422182013994</v>
      </c>
      <c r="CZ21" s="134">
        <f t="shared" si="8"/>
        <v>6390.2423567737796</v>
      </c>
    </row>
    <row r="22" spans="1:104" x14ac:dyDescent="0.25">
      <c r="A22" s="1" t="s">
        <v>360</v>
      </c>
      <c r="B22" s="155">
        <v>800000</v>
      </c>
      <c r="C22" s="155">
        <f>IF(B22&gt;0,IF(B22&lt;=2*General!$D$3, General!$E$3, 0), 0)</f>
        <v>63600</v>
      </c>
      <c r="D22" s="155">
        <f t="shared" si="9"/>
        <v>32000</v>
      </c>
      <c r="E22" s="155">
        <f t="shared" si="10"/>
        <v>68000</v>
      </c>
      <c r="F22" s="155">
        <f t="shared" si="11"/>
        <v>32000</v>
      </c>
      <c r="G22" s="155">
        <f t="shared" si="12"/>
        <v>96000</v>
      </c>
      <c r="H22" s="156" t="s">
        <v>50</v>
      </c>
      <c r="I22" s="155">
        <f t="shared" si="13"/>
        <v>66640</v>
      </c>
      <c r="J22" s="157" t="s">
        <v>50</v>
      </c>
      <c r="K22" s="155">
        <f t="shared" si="14"/>
        <v>666.4</v>
      </c>
      <c r="L22" s="157" t="s">
        <v>50</v>
      </c>
      <c r="M22" s="155">
        <f t="shared" si="15"/>
        <v>66640</v>
      </c>
      <c r="N22" s="157" t="s">
        <v>50</v>
      </c>
      <c r="O22" s="155">
        <f t="shared" si="16"/>
        <v>33333.333333333328</v>
      </c>
      <c r="P22" s="158">
        <f t="shared" si="17"/>
        <v>24000</v>
      </c>
      <c r="Q22" s="158">
        <f t="shared" si="18"/>
        <v>16000</v>
      </c>
      <c r="R22" s="158">
        <f t="shared" si="19"/>
        <v>32000</v>
      </c>
      <c r="S22" s="159">
        <f>IF(B22&gt;0,IF(B22&lt;=General!$D$3*2,$C$3*$S$14,0), 0)</f>
        <v>27364.05</v>
      </c>
      <c r="T22" s="158">
        <f t="shared" si="0"/>
        <v>4176</v>
      </c>
      <c r="V22" s="1" t="str">
        <f t="shared" si="1"/>
        <v>Asistente Administrativo</v>
      </c>
      <c r="W22" s="5">
        <f>B22+B22*(General!$B$25+General!$H$25)</f>
        <v>889772.94643856212</v>
      </c>
      <c r="X22" s="5">
        <f>IF(W22&gt;0,IF(W22&lt;=2*General!$D$4, General!$E$4, 0), 0)</f>
        <v>70736.949241865688</v>
      </c>
      <c r="Y22" s="5">
        <f t="shared" si="20"/>
        <v>35590.917857542488</v>
      </c>
      <c r="Z22" s="5">
        <f t="shared" si="21"/>
        <v>75630.700447277792</v>
      </c>
      <c r="AA22" s="5">
        <f t="shared" si="22"/>
        <v>35590.917857542488</v>
      </c>
      <c r="AB22" s="5">
        <f t="shared" si="23"/>
        <v>106772.75357262745</v>
      </c>
      <c r="AC22" s="17" t="s">
        <v>50</v>
      </c>
      <c r="AD22" s="5">
        <f t="shared" si="24"/>
        <v>74118.086438332219</v>
      </c>
      <c r="AE22" s="12" t="s">
        <v>50</v>
      </c>
      <c r="AF22" s="5">
        <f t="shared" si="25"/>
        <v>741.18086438332216</v>
      </c>
      <c r="AG22" s="12" t="s">
        <v>50</v>
      </c>
      <c r="AH22" s="5">
        <f t="shared" si="26"/>
        <v>74118.086438332219</v>
      </c>
      <c r="AI22" s="12" t="s">
        <v>50</v>
      </c>
      <c r="AJ22" s="5">
        <f t="shared" si="27"/>
        <v>37073.872768273417</v>
      </c>
      <c r="AK22" s="6">
        <f t="shared" si="28"/>
        <v>26693.188393156863</v>
      </c>
      <c r="AL22" s="6">
        <f t="shared" si="29"/>
        <v>17795.458928771244</v>
      </c>
      <c r="AM22" s="6">
        <f t="shared" si="30"/>
        <v>35590.917857542488</v>
      </c>
      <c r="AN22" s="20">
        <f>IF(W22&gt;0,IF(W22&lt;=General!$D$4*2,$E$3*$AN$14,0), 0)</f>
        <v>28727.121740625</v>
      </c>
      <c r="AO22" s="22">
        <f t="shared" si="2"/>
        <v>4644.6147804092943</v>
      </c>
      <c r="AQ22" s="1" t="str">
        <f t="shared" si="3"/>
        <v>Asistente Administrativo</v>
      </c>
      <c r="AR22" s="5">
        <f>W22*(General!$B$25+General!$H$25)+W22</f>
        <v>989619.87026745046</v>
      </c>
      <c r="AS22" s="5">
        <f>IF(AR22&gt;0,IF(AR22&lt;=2*General!$D$5, General!$E$5, 0), 0)</f>
        <v>78674.779686262307</v>
      </c>
      <c r="AT22" s="5">
        <f t="shared" si="31"/>
        <v>39584.794810698018</v>
      </c>
      <c r="AU22" s="5">
        <f t="shared" si="32"/>
        <v>84117.688972733289</v>
      </c>
      <c r="AV22" s="5">
        <f t="shared" si="33"/>
        <v>39584.794810698018</v>
      </c>
      <c r="AW22" s="5">
        <f t="shared" si="34"/>
        <v>118754.38443209406</v>
      </c>
      <c r="AX22" s="17" t="s">
        <v>50</v>
      </c>
      <c r="AY22" s="5">
        <f t="shared" si="35"/>
        <v>82435.335193278617</v>
      </c>
      <c r="AZ22" s="12" t="s">
        <v>50</v>
      </c>
      <c r="BA22" s="5">
        <f t="shared" si="36"/>
        <v>824.35335193278615</v>
      </c>
      <c r="BB22" s="12" t="s">
        <v>50</v>
      </c>
      <c r="BC22" s="5">
        <f t="shared" si="37"/>
        <v>82435.335193278617</v>
      </c>
      <c r="BD22" s="12" t="s">
        <v>50</v>
      </c>
      <c r="BE22" s="5">
        <f t="shared" si="38"/>
        <v>41234.161261143767</v>
      </c>
      <c r="BF22" s="6">
        <f t="shared" si="39"/>
        <v>29688.596108023514</v>
      </c>
      <c r="BG22" s="6">
        <f t="shared" si="40"/>
        <v>19792.397405349009</v>
      </c>
      <c r="BH22" s="6">
        <f t="shared" si="41"/>
        <v>39584.794810698018</v>
      </c>
      <c r="BI22" s="20">
        <f>IF(AR22&gt;0,IF(AR22&lt;=General!$D$5*2,$G$4*$BI$14,0), 0)</f>
        <v>487073.83382817719</v>
      </c>
      <c r="BJ22" s="131">
        <f t="shared" si="4"/>
        <v>5165.815722796091</v>
      </c>
      <c r="BL22" s="1" t="str">
        <f t="shared" si="5"/>
        <v>Asistente Administrativo</v>
      </c>
      <c r="BM22" s="5">
        <f>AR22*(General!$B$25+General!$H$25)+AR22</f>
        <v>1100671.2347775213</v>
      </c>
      <c r="BN22" s="5">
        <f>IF(BM22&gt;0,IF(BM22&lt;=2*General!$D$6, General!$E$6, 0), 0)</f>
        <v>87503.363164812938</v>
      </c>
      <c r="BO22" s="5">
        <f t="shared" si="42"/>
        <v>44026.849391100855</v>
      </c>
      <c r="BP22" s="5">
        <f t="shared" si="43"/>
        <v>93557.054956089327</v>
      </c>
      <c r="BQ22" s="5">
        <f t="shared" si="44"/>
        <v>44026.849391100855</v>
      </c>
      <c r="BR22" s="5">
        <f t="shared" si="45"/>
        <v>132080.54817330255</v>
      </c>
      <c r="BS22" s="17" t="s">
        <v>50</v>
      </c>
      <c r="BT22" s="5">
        <f t="shared" si="46"/>
        <v>91685.913856967527</v>
      </c>
      <c r="BU22" s="12" t="s">
        <v>50</v>
      </c>
      <c r="BV22" s="5">
        <f t="shared" si="47"/>
        <v>916.85913856967534</v>
      </c>
      <c r="BW22" s="12" t="s">
        <v>50</v>
      </c>
      <c r="BX22" s="5">
        <f t="shared" si="48"/>
        <v>91685.913856967527</v>
      </c>
      <c r="BY22" s="12" t="s">
        <v>50</v>
      </c>
      <c r="BZ22" s="5">
        <f t="shared" si="49"/>
        <v>45861.301449063387</v>
      </c>
      <c r="CA22" s="6">
        <f t="shared" si="50"/>
        <v>33020.137043325638</v>
      </c>
      <c r="CB22" s="6">
        <f t="shared" si="51"/>
        <v>22013.424695550428</v>
      </c>
      <c r="CC22" s="6">
        <f t="shared" si="52"/>
        <v>44026.849391100855</v>
      </c>
      <c r="CD22" s="20">
        <f>IF(BM22&gt;0,IF(BM22&lt;=General!$D$6*2,$I$3*$CD$14,0), 0)</f>
        <v>31660.341424791561</v>
      </c>
      <c r="CE22" s="131">
        <f t="shared" si="6"/>
        <v>5745.5038455386612</v>
      </c>
      <c r="CG22" s="1" t="str">
        <f t="shared" si="7"/>
        <v>Asistente Administrativo</v>
      </c>
      <c r="CH22" s="5">
        <f>BM22+BM22*(General!$B$25+General!$H$25)</f>
        <v>1224184.3595352068</v>
      </c>
      <c r="CI22" s="5">
        <f>IF(CH22&gt;0,IF(CH22&lt;=2*General!$D$7, General!$E$7, 0), 0)</f>
        <v>97322.656583048942</v>
      </c>
      <c r="CJ22" s="5">
        <f t="shared" si="53"/>
        <v>48967.37438140827</v>
      </c>
      <c r="CK22" s="5">
        <f t="shared" si="54"/>
        <v>104055.67056049258</v>
      </c>
      <c r="CL22" s="5">
        <f t="shared" si="55"/>
        <v>48967.37438140827</v>
      </c>
      <c r="CM22" s="5">
        <f t="shared" si="56"/>
        <v>146902.12314422481</v>
      </c>
      <c r="CN22" s="17" t="s">
        <v>50</v>
      </c>
      <c r="CO22" s="5">
        <f t="shared" si="57"/>
        <v>101974.55714928273</v>
      </c>
      <c r="CP22" s="12" t="s">
        <v>50</v>
      </c>
      <c r="CQ22" s="5">
        <f t="shared" si="58"/>
        <v>1019.7455714928274</v>
      </c>
      <c r="CR22" s="12" t="s">
        <v>50</v>
      </c>
      <c r="CS22" s="5">
        <f t="shared" si="59"/>
        <v>101974.55714928273</v>
      </c>
      <c r="CT22" s="12" t="s">
        <v>50</v>
      </c>
      <c r="CU22" s="5">
        <f t="shared" si="60"/>
        <v>51007.681647300284</v>
      </c>
      <c r="CV22" s="6">
        <f t="shared" si="61"/>
        <v>36725.530786056202</v>
      </c>
      <c r="CW22" s="6">
        <f t="shared" si="62"/>
        <v>24483.687190704135</v>
      </c>
      <c r="CX22" s="6">
        <f t="shared" si="63"/>
        <v>48967.37438140827</v>
      </c>
      <c r="CY22" s="20">
        <f>IF(CH22&gt;0,IF(CH22&lt;=General!$D$7*2,$K$3*$CY$14,0), 0)</f>
        <v>33237.422182013994</v>
      </c>
      <c r="CZ22" s="134">
        <f t="shared" si="8"/>
        <v>6390.2423567737796</v>
      </c>
    </row>
    <row r="23" spans="1:104" x14ac:dyDescent="0.25">
      <c r="A23" s="1" t="s">
        <v>361</v>
      </c>
      <c r="B23" s="155">
        <v>800000</v>
      </c>
      <c r="C23" s="155">
        <f>IF(B23&gt;0,IF(B23&lt;=2*General!$D$3, General!$E$3, 0), 0)</f>
        <v>63600</v>
      </c>
      <c r="D23" s="155">
        <f t="shared" si="9"/>
        <v>32000</v>
      </c>
      <c r="E23" s="155">
        <f t="shared" si="10"/>
        <v>68000</v>
      </c>
      <c r="F23" s="155">
        <f t="shared" si="11"/>
        <v>32000</v>
      </c>
      <c r="G23" s="155">
        <f t="shared" si="12"/>
        <v>96000</v>
      </c>
      <c r="H23" s="156" t="s">
        <v>50</v>
      </c>
      <c r="I23" s="155">
        <f t="shared" si="13"/>
        <v>66640</v>
      </c>
      <c r="J23" s="157" t="s">
        <v>50</v>
      </c>
      <c r="K23" s="155">
        <f t="shared" si="14"/>
        <v>666.4</v>
      </c>
      <c r="L23" s="157" t="s">
        <v>50</v>
      </c>
      <c r="M23" s="155">
        <f t="shared" si="15"/>
        <v>66640</v>
      </c>
      <c r="N23" s="157" t="s">
        <v>50</v>
      </c>
      <c r="O23" s="155">
        <f t="shared" si="16"/>
        <v>33333.333333333328</v>
      </c>
      <c r="P23" s="158">
        <f t="shared" si="17"/>
        <v>24000</v>
      </c>
      <c r="Q23" s="158">
        <f t="shared" si="18"/>
        <v>16000</v>
      </c>
      <c r="R23" s="158">
        <f t="shared" si="19"/>
        <v>32000</v>
      </c>
      <c r="S23" s="159">
        <f>IF(B23&gt;0,IF(B23&lt;=General!$D$3*2,$C$3*$S$14,0), 0)</f>
        <v>27364.05</v>
      </c>
      <c r="T23" s="158">
        <f t="shared" si="0"/>
        <v>4176</v>
      </c>
      <c r="V23" s="1" t="str">
        <f t="shared" si="1"/>
        <v>Auxiliar de Facturación</v>
      </c>
      <c r="W23" s="5">
        <f>B23+B23*(General!$B$25+General!$H$25)</f>
        <v>889772.94643856212</v>
      </c>
      <c r="X23" s="5">
        <f>IF(W23&gt;0,IF(W23&lt;=2*General!$D$4, General!$E$4, 0), 0)</f>
        <v>70736.949241865688</v>
      </c>
      <c r="Y23" s="5">
        <f t="shared" si="20"/>
        <v>35590.917857542488</v>
      </c>
      <c r="Z23" s="5">
        <f t="shared" si="21"/>
        <v>75630.700447277792</v>
      </c>
      <c r="AA23" s="5">
        <f t="shared" si="22"/>
        <v>35590.917857542488</v>
      </c>
      <c r="AB23" s="5">
        <f t="shared" si="23"/>
        <v>106772.75357262745</v>
      </c>
      <c r="AC23" s="17" t="s">
        <v>50</v>
      </c>
      <c r="AD23" s="5">
        <f t="shared" si="24"/>
        <v>74118.086438332219</v>
      </c>
      <c r="AE23" s="12" t="s">
        <v>50</v>
      </c>
      <c r="AF23" s="5">
        <f t="shared" si="25"/>
        <v>741.18086438332216</v>
      </c>
      <c r="AG23" s="12" t="s">
        <v>50</v>
      </c>
      <c r="AH23" s="5">
        <f t="shared" si="26"/>
        <v>74118.086438332219</v>
      </c>
      <c r="AI23" s="12" t="s">
        <v>50</v>
      </c>
      <c r="AJ23" s="5">
        <f t="shared" si="27"/>
        <v>37073.872768273417</v>
      </c>
      <c r="AK23" s="6">
        <f t="shared" si="28"/>
        <v>26693.188393156863</v>
      </c>
      <c r="AL23" s="6">
        <f t="shared" si="29"/>
        <v>17795.458928771244</v>
      </c>
      <c r="AM23" s="6">
        <f t="shared" si="30"/>
        <v>35590.917857542488</v>
      </c>
      <c r="AN23" s="20">
        <f>IF(W23&gt;0,IF(W23&lt;=General!$D$4*2,$E$3*$AN$14,0), 0)</f>
        <v>28727.121740625</v>
      </c>
      <c r="AO23" s="22">
        <f t="shared" si="2"/>
        <v>4644.6147804092943</v>
      </c>
      <c r="AQ23" s="1" t="str">
        <f t="shared" si="3"/>
        <v>Auxiliar de Facturación</v>
      </c>
      <c r="AR23" s="5">
        <f>W23*(General!$B$25+General!$H$25)+W23</f>
        <v>989619.87026745046</v>
      </c>
      <c r="AS23" s="5">
        <f>IF(AR23&gt;0,IF(AR23&lt;=2*General!$D$5, General!$E$5, 0), 0)</f>
        <v>78674.779686262307</v>
      </c>
      <c r="AT23" s="5">
        <f t="shared" si="31"/>
        <v>39584.794810698018</v>
      </c>
      <c r="AU23" s="5">
        <f t="shared" si="32"/>
        <v>84117.688972733289</v>
      </c>
      <c r="AV23" s="5">
        <f t="shared" si="33"/>
        <v>39584.794810698018</v>
      </c>
      <c r="AW23" s="5">
        <f t="shared" si="34"/>
        <v>118754.38443209406</v>
      </c>
      <c r="AX23" s="17" t="s">
        <v>50</v>
      </c>
      <c r="AY23" s="5">
        <f t="shared" si="35"/>
        <v>82435.335193278617</v>
      </c>
      <c r="AZ23" s="12" t="s">
        <v>50</v>
      </c>
      <c r="BA23" s="5">
        <f t="shared" si="36"/>
        <v>824.35335193278615</v>
      </c>
      <c r="BB23" s="12" t="s">
        <v>50</v>
      </c>
      <c r="BC23" s="5">
        <f t="shared" si="37"/>
        <v>82435.335193278617</v>
      </c>
      <c r="BD23" s="12" t="s">
        <v>50</v>
      </c>
      <c r="BE23" s="5">
        <f t="shared" si="38"/>
        <v>41234.161261143767</v>
      </c>
      <c r="BF23" s="6">
        <f t="shared" si="39"/>
        <v>29688.596108023514</v>
      </c>
      <c r="BG23" s="6">
        <f t="shared" si="40"/>
        <v>19792.397405349009</v>
      </c>
      <c r="BH23" s="6">
        <f t="shared" si="41"/>
        <v>39584.794810698018</v>
      </c>
      <c r="BI23" s="20">
        <f>IF(AR23&gt;0,IF(AR23&lt;=General!$D$5*2,$G$4*$BI$14,0), 0)</f>
        <v>487073.83382817719</v>
      </c>
      <c r="BJ23" s="131">
        <f t="shared" si="4"/>
        <v>5165.815722796091</v>
      </c>
      <c r="BL23" s="1" t="str">
        <f t="shared" si="5"/>
        <v>Auxiliar de Facturación</v>
      </c>
      <c r="BM23" s="5">
        <f>AR23*(General!$B$25+General!$H$25)+AR23</f>
        <v>1100671.2347775213</v>
      </c>
      <c r="BN23" s="5">
        <f>IF(BM23&gt;0,IF(BM23&lt;=2*General!$D$6, General!$E$6, 0), 0)</f>
        <v>87503.363164812938</v>
      </c>
      <c r="BO23" s="5">
        <f t="shared" si="42"/>
        <v>44026.849391100855</v>
      </c>
      <c r="BP23" s="5">
        <f t="shared" si="43"/>
        <v>93557.054956089327</v>
      </c>
      <c r="BQ23" s="5">
        <f t="shared" si="44"/>
        <v>44026.849391100855</v>
      </c>
      <c r="BR23" s="5">
        <f t="shared" si="45"/>
        <v>132080.54817330255</v>
      </c>
      <c r="BS23" s="17" t="s">
        <v>50</v>
      </c>
      <c r="BT23" s="5">
        <f t="shared" si="46"/>
        <v>91685.913856967527</v>
      </c>
      <c r="BU23" s="12" t="s">
        <v>50</v>
      </c>
      <c r="BV23" s="5">
        <f t="shared" si="47"/>
        <v>916.85913856967534</v>
      </c>
      <c r="BW23" s="12" t="s">
        <v>50</v>
      </c>
      <c r="BX23" s="5">
        <f t="shared" si="48"/>
        <v>91685.913856967527</v>
      </c>
      <c r="BY23" s="12" t="s">
        <v>50</v>
      </c>
      <c r="BZ23" s="5">
        <f t="shared" si="49"/>
        <v>45861.301449063387</v>
      </c>
      <c r="CA23" s="6">
        <f t="shared" si="50"/>
        <v>33020.137043325638</v>
      </c>
      <c r="CB23" s="6">
        <f t="shared" si="51"/>
        <v>22013.424695550428</v>
      </c>
      <c r="CC23" s="6">
        <f t="shared" si="52"/>
        <v>44026.849391100855</v>
      </c>
      <c r="CD23" s="20">
        <f>IF(BM23&gt;0,IF(BM23&lt;=General!$D$6*2,$I$3*$CD$14,0), 0)</f>
        <v>31660.341424791561</v>
      </c>
      <c r="CE23" s="131">
        <f t="shared" si="6"/>
        <v>5745.5038455386612</v>
      </c>
      <c r="CG23" s="1" t="str">
        <f t="shared" si="7"/>
        <v>Auxiliar de Facturación</v>
      </c>
      <c r="CH23" s="5">
        <f>BM23+BM23*(General!$B$25+General!$H$25)</f>
        <v>1224184.3595352068</v>
      </c>
      <c r="CI23" s="5">
        <f>IF(CH23&gt;0,IF(CH23&lt;=2*General!$D$7, General!$E$7, 0), 0)</f>
        <v>97322.656583048942</v>
      </c>
      <c r="CJ23" s="5">
        <f t="shared" si="53"/>
        <v>48967.37438140827</v>
      </c>
      <c r="CK23" s="5">
        <f t="shared" si="54"/>
        <v>104055.67056049258</v>
      </c>
      <c r="CL23" s="5">
        <f t="shared" si="55"/>
        <v>48967.37438140827</v>
      </c>
      <c r="CM23" s="5">
        <f t="shared" si="56"/>
        <v>146902.12314422481</v>
      </c>
      <c r="CN23" s="17" t="s">
        <v>50</v>
      </c>
      <c r="CO23" s="5">
        <f t="shared" si="57"/>
        <v>101974.55714928273</v>
      </c>
      <c r="CP23" s="12" t="s">
        <v>50</v>
      </c>
      <c r="CQ23" s="5">
        <f t="shared" si="58"/>
        <v>1019.7455714928274</v>
      </c>
      <c r="CR23" s="12" t="s">
        <v>50</v>
      </c>
      <c r="CS23" s="5">
        <f t="shared" si="59"/>
        <v>101974.55714928273</v>
      </c>
      <c r="CT23" s="12" t="s">
        <v>50</v>
      </c>
      <c r="CU23" s="5">
        <f t="shared" si="60"/>
        <v>51007.681647300284</v>
      </c>
      <c r="CV23" s="6">
        <f t="shared" si="61"/>
        <v>36725.530786056202</v>
      </c>
      <c r="CW23" s="6">
        <f t="shared" si="62"/>
        <v>24483.687190704135</v>
      </c>
      <c r="CX23" s="6">
        <f t="shared" si="63"/>
        <v>48967.37438140827</v>
      </c>
      <c r="CY23" s="20">
        <f>IF(CH23&gt;0,IF(CH23&lt;=General!$D$7*2,$K$3*$CY$14,0), 0)</f>
        <v>33237.422182013994</v>
      </c>
      <c r="CZ23" s="134">
        <f t="shared" si="8"/>
        <v>6390.2423567737796</v>
      </c>
    </row>
    <row r="24" spans="1:104" hidden="1" x14ac:dyDescent="0.25">
      <c r="A24" s="1" t="s">
        <v>60</v>
      </c>
      <c r="B24" s="160">
        <v>0</v>
      </c>
      <c r="C24" s="160">
        <f>IF(B24&gt;0,IF(B24&lt;=2*General!$D$3, General!$E$3, 0), 0)</f>
        <v>0</v>
      </c>
      <c r="D24" s="160">
        <f t="shared" si="9"/>
        <v>0</v>
      </c>
      <c r="E24" s="160">
        <f t="shared" si="10"/>
        <v>0</v>
      </c>
      <c r="F24" s="160">
        <f t="shared" si="11"/>
        <v>0</v>
      </c>
      <c r="G24" s="160">
        <f t="shared" si="12"/>
        <v>0</v>
      </c>
      <c r="H24" s="161" t="s">
        <v>50</v>
      </c>
      <c r="I24" s="160">
        <f t="shared" si="13"/>
        <v>0</v>
      </c>
      <c r="J24" s="162" t="s">
        <v>50</v>
      </c>
      <c r="K24" s="160">
        <f t="shared" si="14"/>
        <v>0</v>
      </c>
      <c r="L24" s="162" t="s">
        <v>50</v>
      </c>
      <c r="M24" s="160">
        <f t="shared" si="15"/>
        <v>0</v>
      </c>
      <c r="N24" s="162" t="s">
        <v>50</v>
      </c>
      <c r="O24" s="160">
        <f t="shared" si="16"/>
        <v>0</v>
      </c>
      <c r="P24" s="163">
        <f t="shared" si="17"/>
        <v>0</v>
      </c>
      <c r="Q24" s="163">
        <f t="shared" si="18"/>
        <v>0</v>
      </c>
      <c r="R24" s="163">
        <f t="shared" si="19"/>
        <v>0</v>
      </c>
      <c r="S24" s="164">
        <f>IF(B24&gt;0,IF(B24&lt;=General!$D$3*2,$C$3*$S$14,0), 0)</f>
        <v>0</v>
      </c>
      <c r="T24" s="163">
        <f t="shared" si="0"/>
        <v>0</v>
      </c>
      <c r="V24" s="1" t="str">
        <f t="shared" si="1"/>
        <v>Cargo 10</v>
      </c>
      <c r="W24" s="5">
        <f>B24+B24*(General!$B$25+General!$H$25)</f>
        <v>0</v>
      </c>
      <c r="X24" s="5">
        <f>IF(W24&gt;0,IF(W24&lt;=2*General!$D$4, General!$E$4, 0), 0)</f>
        <v>0</v>
      </c>
      <c r="Y24" s="5">
        <f t="shared" si="20"/>
        <v>0</v>
      </c>
      <c r="Z24" s="5">
        <f t="shared" si="21"/>
        <v>0</v>
      </c>
      <c r="AA24" s="5">
        <f t="shared" si="22"/>
        <v>0</v>
      </c>
      <c r="AB24" s="5">
        <f t="shared" si="23"/>
        <v>0</v>
      </c>
      <c r="AC24" s="17" t="s">
        <v>50</v>
      </c>
      <c r="AD24" s="5">
        <f t="shared" si="24"/>
        <v>0</v>
      </c>
      <c r="AE24" s="12" t="s">
        <v>50</v>
      </c>
      <c r="AF24" s="5">
        <f t="shared" si="25"/>
        <v>0</v>
      </c>
      <c r="AG24" s="12" t="s">
        <v>50</v>
      </c>
      <c r="AH24" s="5">
        <f t="shared" si="26"/>
        <v>0</v>
      </c>
      <c r="AI24" s="12" t="s">
        <v>50</v>
      </c>
      <c r="AJ24" s="5">
        <f t="shared" si="27"/>
        <v>0</v>
      </c>
      <c r="AK24" s="6">
        <f t="shared" si="28"/>
        <v>0</v>
      </c>
      <c r="AL24" s="6">
        <f t="shared" si="29"/>
        <v>0</v>
      </c>
      <c r="AM24" s="6">
        <f t="shared" si="30"/>
        <v>0</v>
      </c>
      <c r="AN24" s="20">
        <f>IF(W24&gt;0,IF(W24&lt;=General!$D$4*2,$E$3*$AN$14,0), 0)</f>
        <v>0</v>
      </c>
      <c r="AO24" s="22">
        <f t="shared" si="2"/>
        <v>0</v>
      </c>
      <c r="AQ24" s="1" t="str">
        <f t="shared" si="3"/>
        <v>Cargo 10</v>
      </c>
      <c r="AR24" s="5">
        <f>W24*(General!$B$25+General!$H$25)+W24</f>
        <v>0</v>
      </c>
      <c r="AS24" s="5">
        <f>IF(AR24&gt;0,IF(AR24&lt;=2*General!$D$5, General!$E$5, 0), 0)</f>
        <v>0</v>
      </c>
      <c r="AT24" s="5">
        <f t="shared" si="31"/>
        <v>0</v>
      </c>
      <c r="AU24" s="5">
        <f t="shared" si="32"/>
        <v>0</v>
      </c>
      <c r="AV24" s="5">
        <f t="shared" si="33"/>
        <v>0</v>
      </c>
      <c r="AW24" s="5">
        <f t="shared" si="34"/>
        <v>0</v>
      </c>
      <c r="AX24" s="17" t="s">
        <v>50</v>
      </c>
      <c r="AY24" s="5">
        <f t="shared" si="35"/>
        <v>0</v>
      </c>
      <c r="AZ24" s="12" t="s">
        <v>50</v>
      </c>
      <c r="BA24" s="5">
        <f t="shared" si="36"/>
        <v>0</v>
      </c>
      <c r="BB24" s="12" t="s">
        <v>50</v>
      </c>
      <c r="BC24" s="5">
        <f t="shared" si="37"/>
        <v>0</v>
      </c>
      <c r="BD24" s="12" t="s">
        <v>50</v>
      </c>
      <c r="BE24" s="5">
        <f t="shared" si="38"/>
        <v>0</v>
      </c>
      <c r="BF24" s="6">
        <f t="shared" si="39"/>
        <v>0</v>
      </c>
      <c r="BG24" s="6">
        <f t="shared" si="40"/>
        <v>0</v>
      </c>
      <c r="BH24" s="6">
        <f t="shared" si="41"/>
        <v>0</v>
      </c>
      <c r="BI24" s="20">
        <f>IF(AR24&gt;0,IF(AR24&lt;=General!$D$5*2,$G$4*$BI$14,0), 0)</f>
        <v>0</v>
      </c>
      <c r="BJ24" s="131">
        <f t="shared" si="4"/>
        <v>0</v>
      </c>
      <c r="BL24" s="1" t="str">
        <f t="shared" si="5"/>
        <v>Cargo 10</v>
      </c>
      <c r="BM24" s="5">
        <f>AR24*(General!$B$25+General!$H$25)+AR24</f>
        <v>0</v>
      </c>
      <c r="BN24" s="5">
        <f>IF(BM24&gt;0,IF(BM24&lt;=2*General!$D$6, General!$E$6, 0), 0)</f>
        <v>0</v>
      </c>
      <c r="BO24" s="5">
        <f t="shared" si="42"/>
        <v>0</v>
      </c>
      <c r="BP24" s="5">
        <f t="shared" si="43"/>
        <v>0</v>
      </c>
      <c r="BQ24" s="5">
        <f t="shared" si="44"/>
        <v>0</v>
      </c>
      <c r="BR24" s="5">
        <f t="shared" si="45"/>
        <v>0</v>
      </c>
      <c r="BS24" s="17" t="s">
        <v>50</v>
      </c>
      <c r="BT24" s="5">
        <f t="shared" si="46"/>
        <v>0</v>
      </c>
      <c r="BU24" s="12" t="s">
        <v>50</v>
      </c>
      <c r="BV24" s="5">
        <f t="shared" si="47"/>
        <v>0</v>
      </c>
      <c r="BW24" s="12" t="s">
        <v>50</v>
      </c>
      <c r="BX24" s="5">
        <f t="shared" si="48"/>
        <v>0</v>
      </c>
      <c r="BY24" s="12" t="s">
        <v>50</v>
      </c>
      <c r="BZ24" s="5">
        <f t="shared" si="49"/>
        <v>0</v>
      </c>
      <c r="CA24" s="6">
        <f t="shared" si="50"/>
        <v>0</v>
      </c>
      <c r="CB24" s="6">
        <f t="shared" si="51"/>
        <v>0</v>
      </c>
      <c r="CC24" s="6">
        <f t="shared" si="52"/>
        <v>0</v>
      </c>
      <c r="CD24" s="20">
        <f>IF(BM24&gt;0,IF(BM24&lt;=General!$D$6*2,$I$3*$CD$14,0), 0)</f>
        <v>0</v>
      </c>
      <c r="CE24" s="131">
        <f t="shared" si="6"/>
        <v>0</v>
      </c>
      <c r="CG24" s="1" t="str">
        <f t="shared" si="7"/>
        <v>Cargo 10</v>
      </c>
      <c r="CH24" s="5">
        <f>BM24+BM24*(General!$B$25+General!$H$25)</f>
        <v>0</v>
      </c>
      <c r="CI24" s="5">
        <f>IF(CH24&gt;0,IF(CH24&lt;=2*General!$D$7, General!$E$7, 0), 0)</f>
        <v>0</v>
      </c>
      <c r="CJ24" s="5">
        <f t="shared" si="53"/>
        <v>0</v>
      </c>
      <c r="CK24" s="5">
        <f t="shared" si="54"/>
        <v>0</v>
      </c>
      <c r="CL24" s="5">
        <f t="shared" si="55"/>
        <v>0</v>
      </c>
      <c r="CM24" s="5">
        <f t="shared" si="56"/>
        <v>0</v>
      </c>
      <c r="CN24" s="17" t="s">
        <v>50</v>
      </c>
      <c r="CO24" s="5">
        <f t="shared" si="57"/>
        <v>0</v>
      </c>
      <c r="CP24" s="12" t="s">
        <v>50</v>
      </c>
      <c r="CQ24" s="5">
        <f t="shared" si="58"/>
        <v>0</v>
      </c>
      <c r="CR24" s="12" t="s">
        <v>50</v>
      </c>
      <c r="CS24" s="5">
        <f t="shared" si="59"/>
        <v>0</v>
      </c>
      <c r="CT24" s="12" t="s">
        <v>50</v>
      </c>
      <c r="CU24" s="5">
        <f t="shared" si="60"/>
        <v>0</v>
      </c>
      <c r="CV24" s="6">
        <f t="shared" si="61"/>
        <v>0</v>
      </c>
      <c r="CW24" s="6">
        <f t="shared" si="62"/>
        <v>0</v>
      </c>
      <c r="CX24" s="6">
        <f t="shared" si="63"/>
        <v>0</v>
      </c>
      <c r="CY24" s="20">
        <f>IF(CH24&gt;0,IF(CH24&lt;=General!$D$7*2,$K$3*$CY$14,0), 0)</f>
        <v>0</v>
      </c>
      <c r="CZ24" s="134">
        <f t="shared" si="8"/>
        <v>0</v>
      </c>
    </row>
    <row r="25" spans="1:104" hidden="1" x14ac:dyDescent="0.25">
      <c r="A25" s="1" t="s">
        <v>61</v>
      </c>
      <c r="B25" s="160">
        <v>0</v>
      </c>
      <c r="C25" s="160">
        <f>IF(B25&gt;0,IF(B25&lt;=2*General!$D$3, General!$E$3, 0), 0)</f>
        <v>0</v>
      </c>
      <c r="D25" s="160">
        <f t="shared" si="9"/>
        <v>0</v>
      </c>
      <c r="E25" s="160">
        <f t="shared" si="10"/>
        <v>0</v>
      </c>
      <c r="F25" s="160">
        <f t="shared" si="11"/>
        <v>0</v>
      </c>
      <c r="G25" s="160">
        <f t="shared" si="12"/>
        <v>0</v>
      </c>
      <c r="H25" s="161" t="s">
        <v>50</v>
      </c>
      <c r="I25" s="160">
        <f t="shared" si="13"/>
        <v>0</v>
      </c>
      <c r="J25" s="162" t="s">
        <v>50</v>
      </c>
      <c r="K25" s="160">
        <f t="shared" si="14"/>
        <v>0</v>
      </c>
      <c r="L25" s="162" t="s">
        <v>50</v>
      </c>
      <c r="M25" s="160">
        <f t="shared" si="15"/>
        <v>0</v>
      </c>
      <c r="N25" s="162" t="s">
        <v>50</v>
      </c>
      <c r="O25" s="160">
        <f t="shared" si="16"/>
        <v>0</v>
      </c>
      <c r="P25" s="163">
        <f t="shared" si="17"/>
        <v>0</v>
      </c>
      <c r="Q25" s="163">
        <f t="shared" si="18"/>
        <v>0</v>
      </c>
      <c r="R25" s="163">
        <f t="shared" si="19"/>
        <v>0</v>
      </c>
      <c r="S25" s="164">
        <f>IF(B25&gt;0,IF(B25&lt;=General!$D$3*2,$C$3*$S$14,0), 0)</f>
        <v>0</v>
      </c>
      <c r="T25" s="163">
        <f t="shared" si="0"/>
        <v>0</v>
      </c>
      <c r="V25" s="1" t="str">
        <f t="shared" si="1"/>
        <v>Cargo 11</v>
      </c>
      <c r="W25" s="5">
        <f>B25+B25*(General!$B$25+General!$H$25)</f>
        <v>0</v>
      </c>
      <c r="X25" s="5">
        <f>IF(W25&gt;0,IF(W25&lt;=2*General!$D$4, General!$E$4, 0), 0)</f>
        <v>0</v>
      </c>
      <c r="Y25" s="5">
        <f t="shared" si="20"/>
        <v>0</v>
      </c>
      <c r="Z25" s="5">
        <f t="shared" si="21"/>
        <v>0</v>
      </c>
      <c r="AA25" s="5">
        <f t="shared" si="22"/>
        <v>0</v>
      </c>
      <c r="AB25" s="5">
        <f t="shared" si="23"/>
        <v>0</v>
      </c>
      <c r="AC25" s="17" t="s">
        <v>50</v>
      </c>
      <c r="AD25" s="5">
        <f t="shared" si="24"/>
        <v>0</v>
      </c>
      <c r="AE25" s="12" t="s">
        <v>50</v>
      </c>
      <c r="AF25" s="5">
        <f t="shared" si="25"/>
        <v>0</v>
      </c>
      <c r="AG25" s="12" t="s">
        <v>50</v>
      </c>
      <c r="AH25" s="5">
        <f t="shared" si="26"/>
        <v>0</v>
      </c>
      <c r="AI25" s="12" t="s">
        <v>50</v>
      </c>
      <c r="AJ25" s="5">
        <f t="shared" si="27"/>
        <v>0</v>
      </c>
      <c r="AK25" s="6">
        <f t="shared" si="28"/>
        <v>0</v>
      </c>
      <c r="AL25" s="6">
        <f t="shared" si="29"/>
        <v>0</v>
      </c>
      <c r="AM25" s="6">
        <f t="shared" si="30"/>
        <v>0</v>
      </c>
      <c r="AN25" s="20">
        <f>IF(W25&gt;0,IF(W25&lt;=General!$D$4*2,$E$3*$AN$14,0), 0)</f>
        <v>0</v>
      </c>
      <c r="AO25" s="22">
        <f t="shared" si="2"/>
        <v>0</v>
      </c>
      <c r="AQ25" s="1" t="str">
        <f t="shared" si="3"/>
        <v>Cargo 11</v>
      </c>
      <c r="AR25" s="5">
        <f>W25*(General!$B$25+General!$H$25)+W25</f>
        <v>0</v>
      </c>
      <c r="AS25" s="5">
        <f>IF(AR25&gt;0,IF(AR25&lt;=2*General!$D$5, General!$E$5, 0), 0)</f>
        <v>0</v>
      </c>
      <c r="AT25" s="5">
        <f t="shared" si="31"/>
        <v>0</v>
      </c>
      <c r="AU25" s="5">
        <f t="shared" si="32"/>
        <v>0</v>
      </c>
      <c r="AV25" s="5">
        <f t="shared" si="33"/>
        <v>0</v>
      </c>
      <c r="AW25" s="5">
        <f t="shared" si="34"/>
        <v>0</v>
      </c>
      <c r="AX25" s="17" t="s">
        <v>50</v>
      </c>
      <c r="AY25" s="5">
        <f t="shared" si="35"/>
        <v>0</v>
      </c>
      <c r="AZ25" s="12" t="s">
        <v>50</v>
      </c>
      <c r="BA25" s="5">
        <f t="shared" si="36"/>
        <v>0</v>
      </c>
      <c r="BB25" s="12" t="s">
        <v>50</v>
      </c>
      <c r="BC25" s="5">
        <f t="shared" si="37"/>
        <v>0</v>
      </c>
      <c r="BD25" s="12" t="s">
        <v>50</v>
      </c>
      <c r="BE25" s="5">
        <f t="shared" si="38"/>
        <v>0</v>
      </c>
      <c r="BF25" s="6">
        <f t="shared" si="39"/>
        <v>0</v>
      </c>
      <c r="BG25" s="6">
        <f t="shared" si="40"/>
        <v>0</v>
      </c>
      <c r="BH25" s="6">
        <f t="shared" si="41"/>
        <v>0</v>
      </c>
      <c r="BI25" s="20">
        <f>IF(AR25&gt;0,IF(AR25&lt;=General!$D$5*2,$G$4*$BI$14,0), 0)</f>
        <v>0</v>
      </c>
      <c r="BJ25" s="131">
        <f t="shared" si="4"/>
        <v>0</v>
      </c>
      <c r="BL25" s="1" t="str">
        <f t="shared" si="5"/>
        <v>Cargo 11</v>
      </c>
      <c r="BM25" s="5">
        <f>AR25*(General!$B$25+General!$H$25)+AR25</f>
        <v>0</v>
      </c>
      <c r="BN25" s="5">
        <f>IF(BM25&gt;0,IF(BM25&lt;=2*General!$D$6, General!$E$6, 0), 0)</f>
        <v>0</v>
      </c>
      <c r="BO25" s="5">
        <f t="shared" si="42"/>
        <v>0</v>
      </c>
      <c r="BP25" s="5">
        <f t="shared" si="43"/>
        <v>0</v>
      </c>
      <c r="BQ25" s="5">
        <f t="shared" si="44"/>
        <v>0</v>
      </c>
      <c r="BR25" s="5">
        <f t="shared" si="45"/>
        <v>0</v>
      </c>
      <c r="BS25" s="17" t="s">
        <v>50</v>
      </c>
      <c r="BT25" s="5">
        <f t="shared" si="46"/>
        <v>0</v>
      </c>
      <c r="BU25" s="12" t="s">
        <v>50</v>
      </c>
      <c r="BV25" s="5">
        <f t="shared" si="47"/>
        <v>0</v>
      </c>
      <c r="BW25" s="12" t="s">
        <v>50</v>
      </c>
      <c r="BX25" s="5">
        <f t="shared" si="48"/>
        <v>0</v>
      </c>
      <c r="BY25" s="12" t="s">
        <v>50</v>
      </c>
      <c r="BZ25" s="5">
        <f t="shared" si="49"/>
        <v>0</v>
      </c>
      <c r="CA25" s="6">
        <f t="shared" si="50"/>
        <v>0</v>
      </c>
      <c r="CB25" s="6">
        <f t="shared" si="51"/>
        <v>0</v>
      </c>
      <c r="CC25" s="6">
        <f t="shared" si="52"/>
        <v>0</v>
      </c>
      <c r="CD25" s="20">
        <f>IF(BM25&gt;0,IF(BM25&lt;=General!$D$6*2,$I$3*$CD$14,0), 0)</f>
        <v>0</v>
      </c>
      <c r="CE25" s="131">
        <f t="shared" si="6"/>
        <v>0</v>
      </c>
      <c r="CG25" s="1" t="str">
        <f t="shared" si="7"/>
        <v>Cargo 11</v>
      </c>
      <c r="CH25" s="5">
        <f>BM25+BM25*(General!$B$25+General!$H$25)</f>
        <v>0</v>
      </c>
      <c r="CI25" s="5">
        <f>IF(CH25&gt;0,IF(CH25&lt;=2*General!$D$7, General!$E$7, 0), 0)</f>
        <v>0</v>
      </c>
      <c r="CJ25" s="5">
        <f t="shared" si="53"/>
        <v>0</v>
      </c>
      <c r="CK25" s="5">
        <f t="shared" si="54"/>
        <v>0</v>
      </c>
      <c r="CL25" s="5">
        <f t="shared" si="55"/>
        <v>0</v>
      </c>
      <c r="CM25" s="5">
        <f t="shared" si="56"/>
        <v>0</v>
      </c>
      <c r="CN25" s="17" t="s">
        <v>50</v>
      </c>
      <c r="CO25" s="5">
        <f t="shared" si="57"/>
        <v>0</v>
      </c>
      <c r="CP25" s="12" t="s">
        <v>50</v>
      </c>
      <c r="CQ25" s="5">
        <f t="shared" si="58"/>
        <v>0</v>
      </c>
      <c r="CR25" s="12" t="s">
        <v>50</v>
      </c>
      <c r="CS25" s="5">
        <f t="shared" si="59"/>
        <v>0</v>
      </c>
      <c r="CT25" s="12" t="s">
        <v>50</v>
      </c>
      <c r="CU25" s="5">
        <f t="shared" si="60"/>
        <v>0</v>
      </c>
      <c r="CV25" s="6">
        <f t="shared" si="61"/>
        <v>0</v>
      </c>
      <c r="CW25" s="6">
        <f t="shared" si="62"/>
        <v>0</v>
      </c>
      <c r="CX25" s="6">
        <f t="shared" si="63"/>
        <v>0</v>
      </c>
      <c r="CY25" s="20">
        <f>IF(CH25&gt;0,IF(CH25&lt;=General!$D$7*2,$K$3*$CY$14,0), 0)</f>
        <v>0</v>
      </c>
      <c r="CZ25" s="134">
        <f t="shared" si="8"/>
        <v>0</v>
      </c>
    </row>
    <row r="26" spans="1:104" hidden="1" x14ac:dyDescent="0.25">
      <c r="A26" s="1" t="s">
        <v>62</v>
      </c>
      <c r="B26" s="5">
        <v>0</v>
      </c>
      <c r="C26" s="5">
        <f>IF(B26&gt;0,IF(B26&lt;=2*General!$D$3, General!$E$3, 0), 0)</f>
        <v>0</v>
      </c>
      <c r="D26" s="5">
        <f t="shared" si="9"/>
        <v>0</v>
      </c>
      <c r="E26" s="5">
        <f t="shared" si="10"/>
        <v>0</v>
      </c>
      <c r="F26" s="5">
        <f t="shared" si="11"/>
        <v>0</v>
      </c>
      <c r="G26" s="5">
        <f t="shared" si="12"/>
        <v>0</v>
      </c>
      <c r="H26" s="17" t="s">
        <v>50</v>
      </c>
      <c r="I26" s="5">
        <f t="shared" si="13"/>
        <v>0</v>
      </c>
      <c r="J26" s="12" t="s">
        <v>50</v>
      </c>
      <c r="K26" s="5">
        <f t="shared" si="14"/>
        <v>0</v>
      </c>
      <c r="L26" s="12" t="s">
        <v>50</v>
      </c>
      <c r="M26" s="5">
        <f t="shared" si="15"/>
        <v>0</v>
      </c>
      <c r="N26" s="12" t="s">
        <v>50</v>
      </c>
      <c r="O26" s="5">
        <f t="shared" si="16"/>
        <v>0</v>
      </c>
      <c r="P26" s="6">
        <f t="shared" si="17"/>
        <v>0</v>
      </c>
      <c r="Q26" s="6">
        <f t="shared" si="18"/>
        <v>0</v>
      </c>
      <c r="R26" s="6">
        <f t="shared" si="19"/>
        <v>0</v>
      </c>
      <c r="S26" s="20">
        <f>IF(B26&gt;0,IF(B26&lt;=General!$D$3*2,$C$3*$S$14,0), 0)</f>
        <v>0</v>
      </c>
      <c r="T26" s="6">
        <f t="shared" si="0"/>
        <v>0</v>
      </c>
      <c r="V26" s="1" t="str">
        <f t="shared" si="1"/>
        <v>Cargo 12</v>
      </c>
      <c r="W26" s="5">
        <f>B26+B26*(General!$B$25+General!$H$25)</f>
        <v>0</v>
      </c>
      <c r="X26" s="5">
        <f>IF(W26&gt;0,IF(W26&lt;=2*General!$D$4, General!$E$4, 0), 0)</f>
        <v>0</v>
      </c>
      <c r="Y26" s="5">
        <f t="shared" si="20"/>
        <v>0</v>
      </c>
      <c r="Z26" s="5">
        <f t="shared" si="21"/>
        <v>0</v>
      </c>
      <c r="AA26" s="5">
        <f t="shared" si="22"/>
        <v>0</v>
      </c>
      <c r="AB26" s="5">
        <f t="shared" si="23"/>
        <v>0</v>
      </c>
      <c r="AC26" s="17" t="s">
        <v>50</v>
      </c>
      <c r="AD26" s="5">
        <f t="shared" si="24"/>
        <v>0</v>
      </c>
      <c r="AE26" s="12" t="s">
        <v>50</v>
      </c>
      <c r="AF26" s="5">
        <f t="shared" si="25"/>
        <v>0</v>
      </c>
      <c r="AG26" s="12" t="s">
        <v>50</v>
      </c>
      <c r="AH26" s="5">
        <f t="shared" si="26"/>
        <v>0</v>
      </c>
      <c r="AI26" s="12" t="s">
        <v>50</v>
      </c>
      <c r="AJ26" s="5">
        <f t="shared" si="27"/>
        <v>0</v>
      </c>
      <c r="AK26" s="6">
        <f t="shared" si="28"/>
        <v>0</v>
      </c>
      <c r="AL26" s="6">
        <f t="shared" si="29"/>
        <v>0</v>
      </c>
      <c r="AM26" s="6">
        <f t="shared" si="30"/>
        <v>0</v>
      </c>
      <c r="AN26" s="20">
        <f>IF(W26&gt;0,IF(W26&lt;=General!$D$4*2,$E$3*$AN$14,0), 0)</f>
        <v>0</v>
      </c>
      <c r="AO26" s="22">
        <f t="shared" si="2"/>
        <v>0</v>
      </c>
      <c r="AQ26" s="1" t="str">
        <f t="shared" si="3"/>
        <v>Cargo 12</v>
      </c>
      <c r="AR26" s="5">
        <f>W26*(General!$B$25+General!$H$25)+W26</f>
        <v>0</v>
      </c>
      <c r="AS26" s="5">
        <f>IF(AR26&gt;0,IF(AR26&lt;=2*General!$D$5, General!$E$5, 0), 0)</f>
        <v>0</v>
      </c>
      <c r="AT26" s="5">
        <f t="shared" si="31"/>
        <v>0</v>
      </c>
      <c r="AU26" s="5">
        <f t="shared" si="32"/>
        <v>0</v>
      </c>
      <c r="AV26" s="5">
        <f t="shared" si="33"/>
        <v>0</v>
      </c>
      <c r="AW26" s="5">
        <f t="shared" si="34"/>
        <v>0</v>
      </c>
      <c r="AX26" s="17" t="s">
        <v>50</v>
      </c>
      <c r="AY26" s="5">
        <f t="shared" si="35"/>
        <v>0</v>
      </c>
      <c r="AZ26" s="12" t="s">
        <v>50</v>
      </c>
      <c r="BA26" s="5">
        <f t="shared" si="36"/>
        <v>0</v>
      </c>
      <c r="BB26" s="12" t="s">
        <v>50</v>
      </c>
      <c r="BC26" s="5">
        <f t="shared" si="37"/>
        <v>0</v>
      </c>
      <c r="BD26" s="12" t="s">
        <v>50</v>
      </c>
      <c r="BE26" s="5">
        <f t="shared" si="38"/>
        <v>0</v>
      </c>
      <c r="BF26" s="6">
        <f t="shared" si="39"/>
        <v>0</v>
      </c>
      <c r="BG26" s="6">
        <f t="shared" si="40"/>
        <v>0</v>
      </c>
      <c r="BH26" s="6">
        <f t="shared" si="41"/>
        <v>0</v>
      </c>
      <c r="BI26" s="20">
        <f>IF(AR26&gt;0,IF(AR26&lt;=General!$D$5*2,$G$4*$BI$14,0), 0)</f>
        <v>0</v>
      </c>
      <c r="BJ26" s="131">
        <f t="shared" si="4"/>
        <v>0</v>
      </c>
      <c r="BL26" s="1" t="str">
        <f t="shared" si="5"/>
        <v>Cargo 12</v>
      </c>
      <c r="BM26" s="5">
        <f>AR26*(General!$B$25+General!$H$25)+AR26</f>
        <v>0</v>
      </c>
      <c r="BN26" s="5">
        <f>IF(BM26&gt;0,IF(BM26&lt;=2*General!$D$6, General!$E$6, 0), 0)</f>
        <v>0</v>
      </c>
      <c r="BO26" s="5">
        <f t="shared" si="42"/>
        <v>0</v>
      </c>
      <c r="BP26" s="5">
        <f t="shared" si="43"/>
        <v>0</v>
      </c>
      <c r="BQ26" s="5">
        <f t="shared" si="44"/>
        <v>0</v>
      </c>
      <c r="BR26" s="5">
        <f t="shared" si="45"/>
        <v>0</v>
      </c>
      <c r="BS26" s="17" t="s">
        <v>50</v>
      </c>
      <c r="BT26" s="5">
        <f t="shared" si="46"/>
        <v>0</v>
      </c>
      <c r="BU26" s="12" t="s">
        <v>50</v>
      </c>
      <c r="BV26" s="5">
        <f t="shared" si="47"/>
        <v>0</v>
      </c>
      <c r="BW26" s="12" t="s">
        <v>50</v>
      </c>
      <c r="BX26" s="5">
        <f t="shared" si="48"/>
        <v>0</v>
      </c>
      <c r="BY26" s="12" t="s">
        <v>50</v>
      </c>
      <c r="BZ26" s="5">
        <f t="shared" si="49"/>
        <v>0</v>
      </c>
      <c r="CA26" s="6">
        <f t="shared" si="50"/>
        <v>0</v>
      </c>
      <c r="CB26" s="6">
        <f t="shared" si="51"/>
        <v>0</v>
      </c>
      <c r="CC26" s="6">
        <f t="shared" si="52"/>
        <v>0</v>
      </c>
      <c r="CD26" s="20">
        <f>IF(BM26&gt;0,IF(BM26&lt;=General!$D$6*2,$I$3*$CD$14,0), 0)</f>
        <v>0</v>
      </c>
      <c r="CE26" s="131">
        <f t="shared" si="6"/>
        <v>0</v>
      </c>
      <c r="CG26" s="1" t="str">
        <f t="shared" si="7"/>
        <v>Cargo 12</v>
      </c>
      <c r="CH26" s="5">
        <f>BM26+BM26*(General!$B$25+General!$H$25)</f>
        <v>0</v>
      </c>
      <c r="CI26" s="5">
        <f>IF(CH26&gt;0,IF(CH26&lt;=2*General!$D$7, General!$E$7, 0), 0)</f>
        <v>0</v>
      </c>
      <c r="CJ26" s="5">
        <f t="shared" si="53"/>
        <v>0</v>
      </c>
      <c r="CK26" s="5">
        <f t="shared" si="54"/>
        <v>0</v>
      </c>
      <c r="CL26" s="5">
        <f t="shared" si="55"/>
        <v>0</v>
      </c>
      <c r="CM26" s="5">
        <f t="shared" si="56"/>
        <v>0</v>
      </c>
      <c r="CN26" s="17" t="s">
        <v>50</v>
      </c>
      <c r="CO26" s="5">
        <f t="shared" si="57"/>
        <v>0</v>
      </c>
      <c r="CP26" s="12" t="s">
        <v>50</v>
      </c>
      <c r="CQ26" s="5">
        <f t="shared" si="58"/>
        <v>0</v>
      </c>
      <c r="CR26" s="12" t="s">
        <v>50</v>
      </c>
      <c r="CS26" s="5">
        <f t="shared" si="59"/>
        <v>0</v>
      </c>
      <c r="CT26" s="12" t="s">
        <v>50</v>
      </c>
      <c r="CU26" s="5">
        <f t="shared" si="60"/>
        <v>0</v>
      </c>
      <c r="CV26" s="6">
        <f t="shared" si="61"/>
        <v>0</v>
      </c>
      <c r="CW26" s="6">
        <f t="shared" si="62"/>
        <v>0</v>
      </c>
      <c r="CX26" s="6">
        <f t="shared" si="63"/>
        <v>0</v>
      </c>
      <c r="CY26" s="20">
        <f>IF(CH26&gt;0,IF(CH26&lt;=General!$D$7*2,$K$3*$CY$14,0), 0)</f>
        <v>0</v>
      </c>
      <c r="CZ26" s="134">
        <f t="shared" si="8"/>
        <v>0</v>
      </c>
    </row>
    <row r="27" spans="1:104" hidden="1" x14ac:dyDescent="0.25">
      <c r="A27" s="1" t="s">
        <v>63</v>
      </c>
      <c r="B27" s="5">
        <v>0</v>
      </c>
      <c r="C27" s="5">
        <f>IF(B27&gt;0,IF(B27&lt;=2*General!$D$3, General!$E$3, 0), 0)</f>
        <v>0</v>
      </c>
      <c r="D27" s="5">
        <f t="shared" si="9"/>
        <v>0</v>
      </c>
      <c r="E27" s="5">
        <f t="shared" si="10"/>
        <v>0</v>
      </c>
      <c r="F27" s="5">
        <f t="shared" si="11"/>
        <v>0</v>
      </c>
      <c r="G27" s="5">
        <f t="shared" si="12"/>
        <v>0</v>
      </c>
      <c r="H27" s="17" t="s">
        <v>50</v>
      </c>
      <c r="I27" s="5">
        <f t="shared" si="13"/>
        <v>0</v>
      </c>
      <c r="J27" s="12" t="s">
        <v>50</v>
      </c>
      <c r="K27" s="5">
        <f t="shared" si="14"/>
        <v>0</v>
      </c>
      <c r="L27" s="12" t="s">
        <v>50</v>
      </c>
      <c r="M27" s="5">
        <f t="shared" si="15"/>
        <v>0</v>
      </c>
      <c r="N27" s="12" t="s">
        <v>50</v>
      </c>
      <c r="O27" s="5">
        <f t="shared" si="16"/>
        <v>0</v>
      </c>
      <c r="P27" s="6">
        <f t="shared" si="17"/>
        <v>0</v>
      </c>
      <c r="Q27" s="6">
        <f t="shared" si="18"/>
        <v>0</v>
      </c>
      <c r="R27" s="6">
        <f t="shared" si="19"/>
        <v>0</v>
      </c>
      <c r="S27" s="20">
        <f>IF(B27&gt;0,IF(B27&lt;=General!$D$3*2,$C$3*$S$14,0), 0)</f>
        <v>0</v>
      </c>
      <c r="T27" s="6">
        <f t="shared" si="0"/>
        <v>0</v>
      </c>
      <c r="V27" s="1" t="str">
        <f t="shared" si="1"/>
        <v>Cargo 13</v>
      </c>
      <c r="W27" s="5">
        <f>B27+B27*(General!$B$25+General!$H$25)</f>
        <v>0</v>
      </c>
      <c r="X27" s="5">
        <f>IF(W27&gt;0,IF(W27&lt;=2*General!$D$4, General!$E$4, 0), 0)</f>
        <v>0</v>
      </c>
      <c r="Y27" s="5">
        <f t="shared" si="20"/>
        <v>0</v>
      </c>
      <c r="Z27" s="5">
        <f t="shared" si="21"/>
        <v>0</v>
      </c>
      <c r="AA27" s="5">
        <f t="shared" si="22"/>
        <v>0</v>
      </c>
      <c r="AB27" s="5">
        <f t="shared" si="23"/>
        <v>0</v>
      </c>
      <c r="AC27" s="17" t="s">
        <v>50</v>
      </c>
      <c r="AD27" s="5">
        <f t="shared" si="24"/>
        <v>0</v>
      </c>
      <c r="AE27" s="12" t="s">
        <v>50</v>
      </c>
      <c r="AF27" s="5">
        <f t="shared" si="25"/>
        <v>0</v>
      </c>
      <c r="AG27" s="12" t="s">
        <v>50</v>
      </c>
      <c r="AH27" s="5">
        <f t="shared" si="26"/>
        <v>0</v>
      </c>
      <c r="AI27" s="12" t="s">
        <v>50</v>
      </c>
      <c r="AJ27" s="5">
        <f t="shared" si="27"/>
        <v>0</v>
      </c>
      <c r="AK27" s="6">
        <f t="shared" si="28"/>
        <v>0</v>
      </c>
      <c r="AL27" s="6">
        <f t="shared" si="29"/>
        <v>0</v>
      </c>
      <c r="AM27" s="6">
        <f t="shared" si="30"/>
        <v>0</v>
      </c>
      <c r="AN27" s="20">
        <f>IF(W27&gt;0,IF(W27&lt;=General!$D$4*2,$E$3*$AN$14,0), 0)</f>
        <v>0</v>
      </c>
      <c r="AO27" s="22">
        <f t="shared" si="2"/>
        <v>0</v>
      </c>
      <c r="AQ27" s="1" t="str">
        <f t="shared" si="3"/>
        <v>Cargo 13</v>
      </c>
      <c r="AR27" s="5">
        <f>W27*(General!$B$25+General!$H$25)+W27</f>
        <v>0</v>
      </c>
      <c r="AS27" s="5">
        <f>IF(AR27&gt;0,IF(AR27&lt;=2*General!$D$5, General!$E$5, 0), 0)</f>
        <v>0</v>
      </c>
      <c r="AT27" s="5">
        <f t="shared" si="31"/>
        <v>0</v>
      </c>
      <c r="AU27" s="5">
        <f t="shared" si="32"/>
        <v>0</v>
      </c>
      <c r="AV27" s="5">
        <f t="shared" si="33"/>
        <v>0</v>
      </c>
      <c r="AW27" s="5">
        <f t="shared" si="34"/>
        <v>0</v>
      </c>
      <c r="AX27" s="17" t="s">
        <v>50</v>
      </c>
      <c r="AY27" s="5">
        <f t="shared" si="35"/>
        <v>0</v>
      </c>
      <c r="AZ27" s="12" t="s">
        <v>50</v>
      </c>
      <c r="BA27" s="5">
        <f t="shared" si="36"/>
        <v>0</v>
      </c>
      <c r="BB27" s="12" t="s">
        <v>50</v>
      </c>
      <c r="BC27" s="5">
        <f t="shared" si="37"/>
        <v>0</v>
      </c>
      <c r="BD27" s="12" t="s">
        <v>50</v>
      </c>
      <c r="BE27" s="5">
        <f t="shared" si="38"/>
        <v>0</v>
      </c>
      <c r="BF27" s="6">
        <f t="shared" si="39"/>
        <v>0</v>
      </c>
      <c r="BG27" s="6">
        <f t="shared" si="40"/>
        <v>0</v>
      </c>
      <c r="BH27" s="6">
        <f t="shared" si="41"/>
        <v>0</v>
      </c>
      <c r="BI27" s="20">
        <f>IF(AR27&gt;0,IF(AR27&lt;=General!$D$5*2,$G$4*$BI$14,0), 0)</f>
        <v>0</v>
      </c>
      <c r="BJ27" s="131">
        <f t="shared" si="4"/>
        <v>0</v>
      </c>
      <c r="BL27" s="1" t="str">
        <f t="shared" si="5"/>
        <v>Cargo 13</v>
      </c>
      <c r="BM27" s="5">
        <f>AR27*(General!$B$25+General!$H$25)+AR27</f>
        <v>0</v>
      </c>
      <c r="BN27" s="5">
        <f>IF(BM27&gt;0,IF(BM27&lt;=2*General!$D$6, General!$E$6, 0), 0)</f>
        <v>0</v>
      </c>
      <c r="BO27" s="5">
        <f t="shared" si="42"/>
        <v>0</v>
      </c>
      <c r="BP27" s="5">
        <f t="shared" si="43"/>
        <v>0</v>
      </c>
      <c r="BQ27" s="5">
        <f t="shared" si="44"/>
        <v>0</v>
      </c>
      <c r="BR27" s="5">
        <f t="shared" si="45"/>
        <v>0</v>
      </c>
      <c r="BS27" s="17" t="s">
        <v>50</v>
      </c>
      <c r="BT27" s="5">
        <f t="shared" si="46"/>
        <v>0</v>
      </c>
      <c r="BU27" s="12" t="s">
        <v>50</v>
      </c>
      <c r="BV27" s="5">
        <f t="shared" si="47"/>
        <v>0</v>
      </c>
      <c r="BW27" s="12" t="s">
        <v>50</v>
      </c>
      <c r="BX27" s="5">
        <f t="shared" si="48"/>
        <v>0</v>
      </c>
      <c r="BY27" s="12" t="s">
        <v>50</v>
      </c>
      <c r="BZ27" s="5">
        <f t="shared" si="49"/>
        <v>0</v>
      </c>
      <c r="CA27" s="6">
        <f t="shared" si="50"/>
        <v>0</v>
      </c>
      <c r="CB27" s="6">
        <f t="shared" si="51"/>
        <v>0</v>
      </c>
      <c r="CC27" s="6">
        <f t="shared" si="52"/>
        <v>0</v>
      </c>
      <c r="CD27" s="20">
        <f>IF(BM27&gt;0,IF(BM27&lt;=General!$D$6*2,$I$3*$CD$14,0), 0)</f>
        <v>0</v>
      </c>
      <c r="CE27" s="131">
        <f t="shared" si="6"/>
        <v>0</v>
      </c>
      <c r="CG27" s="1" t="str">
        <f t="shared" si="7"/>
        <v>Cargo 13</v>
      </c>
      <c r="CH27" s="5">
        <f>BM27+BM27*(General!$B$25+General!$H$25)</f>
        <v>0</v>
      </c>
      <c r="CI27" s="5">
        <f>IF(CH27&gt;0,IF(CH27&lt;=2*General!$D$7, General!$E$7, 0), 0)</f>
        <v>0</v>
      </c>
      <c r="CJ27" s="5">
        <f t="shared" si="53"/>
        <v>0</v>
      </c>
      <c r="CK27" s="5">
        <f t="shared" si="54"/>
        <v>0</v>
      </c>
      <c r="CL27" s="5">
        <f t="shared" si="55"/>
        <v>0</v>
      </c>
      <c r="CM27" s="5">
        <f t="shared" si="56"/>
        <v>0</v>
      </c>
      <c r="CN27" s="17" t="s">
        <v>50</v>
      </c>
      <c r="CO27" s="5">
        <f t="shared" si="57"/>
        <v>0</v>
      </c>
      <c r="CP27" s="12" t="s">
        <v>50</v>
      </c>
      <c r="CQ27" s="5">
        <f t="shared" si="58"/>
        <v>0</v>
      </c>
      <c r="CR27" s="12" t="s">
        <v>50</v>
      </c>
      <c r="CS27" s="5">
        <f t="shared" si="59"/>
        <v>0</v>
      </c>
      <c r="CT27" s="12" t="s">
        <v>50</v>
      </c>
      <c r="CU27" s="5">
        <f t="shared" si="60"/>
        <v>0</v>
      </c>
      <c r="CV27" s="6">
        <f t="shared" si="61"/>
        <v>0</v>
      </c>
      <c r="CW27" s="6">
        <f t="shared" si="62"/>
        <v>0</v>
      </c>
      <c r="CX27" s="6">
        <f t="shared" si="63"/>
        <v>0</v>
      </c>
      <c r="CY27" s="20">
        <f>IF(CH27&gt;0,IF(CH27&lt;=General!$D$7*2,$K$3*$CY$14,0), 0)</f>
        <v>0</v>
      </c>
      <c r="CZ27" s="134">
        <f t="shared" si="8"/>
        <v>0</v>
      </c>
    </row>
    <row r="28" spans="1:104" hidden="1" x14ac:dyDescent="0.25">
      <c r="A28" s="1" t="s">
        <v>64</v>
      </c>
      <c r="B28" s="5">
        <v>0</v>
      </c>
      <c r="C28" s="5">
        <f>IF(B28&gt;0,IF(B28&lt;=2*General!$D$3, General!$E$3, 0), 0)</f>
        <v>0</v>
      </c>
      <c r="D28" s="5">
        <f t="shared" si="9"/>
        <v>0</v>
      </c>
      <c r="E28" s="5">
        <f t="shared" si="10"/>
        <v>0</v>
      </c>
      <c r="F28" s="5">
        <f t="shared" si="11"/>
        <v>0</v>
      </c>
      <c r="G28" s="5">
        <f t="shared" si="12"/>
        <v>0</v>
      </c>
      <c r="H28" s="17" t="s">
        <v>50</v>
      </c>
      <c r="I28" s="5">
        <f t="shared" si="13"/>
        <v>0</v>
      </c>
      <c r="J28" s="12" t="s">
        <v>50</v>
      </c>
      <c r="K28" s="5">
        <f t="shared" si="14"/>
        <v>0</v>
      </c>
      <c r="L28" s="12" t="s">
        <v>50</v>
      </c>
      <c r="M28" s="5">
        <f t="shared" si="15"/>
        <v>0</v>
      </c>
      <c r="N28" s="12" t="s">
        <v>50</v>
      </c>
      <c r="O28" s="5">
        <f t="shared" si="16"/>
        <v>0</v>
      </c>
      <c r="P28" s="6">
        <f t="shared" si="17"/>
        <v>0</v>
      </c>
      <c r="Q28" s="6">
        <f t="shared" si="18"/>
        <v>0</v>
      </c>
      <c r="R28" s="6">
        <f t="shared" si="19"/>
        <v>0</v>
      </c>
      <c r="S28" s="20">
        <f>IF(B28&gt;0,IF(B28&lt;=General!$D$3*2,$C$3*$S$14,0), 0)</f>
        <v>0</v>
      </c>
      <c r="T28" s="6">
        <f t="shared" si="0"/>
        <v>0</v>
      </c>
      <c r="V28" s="1" t="str">
        <f t="shared" si="1"/>
        <v>Cargo 14</v>
      </c>
      <c r="W28" s="5">
        <f>B28+B28*(General!$B$25+General!$H$25)</f>
        <v>0</v>
      </c>
      <c r="X28" s="5">
        <f>IF(W28&gt;0,IF(W28&lt;=2*General!$D$4, General!$E$4, 0), 0)</f>
        <v>0</v>
      </c>
      <c r="Y28" s="5">
        <f t="shared" si="20"/>
        <v>0</v>
      </c>
      <c r="Z28" s="5">
        <f t="shared" si="21"/>
        <v>0</v>
      </c>
      <c r="AA28" s="5">
        <f t="shared" si="22"/>
        <v>0</v>
      </c>
      <c r="AB28" s="5">
        <f t="shared" si="23"/>
        <v>0</v>
      </c>
      <c r="AC28" s="17" t="s">
        <v>50</v>
      </c>
      <c r="AD28" s="5">
        <f t="shared" si="24"/>
        <v>0</v>
      </c>
      <c r="AE28" s="12" t="s">
        <v>50</v>
      </c>
      <c r="AF28" s="5">
        <f t="shared" si="25"/>
        <v>0</v>
      </c>
      <c r="AG28" s="12" t="s">
        <v>50</v>
      </c>
      <c r="AH28" s="5">
        <f t="shared" si="26"/>
        <v>0</v>
      </c>
      <c r="AI28" s="12" t="s">
        <v>50</v>
      </c>
      <c r="AJ28" s="5">
        <f t="shared" si="27"/>
        <v>0</v>
      </c>
      <c r="AK28" s="6">
        <f t="shared" si="28"/>
        <v>0</v>
      </c>
      <c r="AL28" s="6">
        <f t="shared" si="29"/>
        <v>0</v>
      </c>
      <c r="AM28" s="6">
        <f t="shared" si="30"/>
        <v>0</v>
      </c>
      <c r="AN28" s="20">
        <f>IF(W28&gt;0,IF(W28&lt;=General!$D$4*2,$E$3*$AN$14,0), 0)</f>
        <v>0</v>
      </c>
      <c r="AO28" s="22">
        <f t="shared" si="2"/>
        <v>0</v>
      </c>
      <c r="AQ28" s="1" t="str">
        <f t="shared" si="3"/>
        <v>Cargo 14</v>
      </c>
      <c r="AR28" s="5">
        <f>W28*(General!$B$25+General!$H$25)+W28</f>
        <v>0</v>
      </c>
      <c r="AS28" s="5">
        <f>IF(AR28&gt;0,IF(AR28&lt;=2*General!$D$5, General!$E$5, 0), 0)</f>
        <v>0</v>
      </c>
      <c r="AT28" s="5">
        <f t="shared" si="31"/>
        <v>0</v>
      </c>
      <c r="AU28" s="5">
        <f t="shared" si="32"/>
        <v>0</v>
      </c>
      <c r="AV28" s="5">
        <f t="shared" si="33"/>
        <v>0</v>
      </c>
      <c r="AW28" s="5">
        <f t="shared" si="34"/>
        <v>0</v>
      </c>
      <c r="AX28" s="17" t="s">
        <v>50</v>
      </c>
      <c r="AY28" s="5">
        <f t="shared" si="35"/>
        <v>0</v>
      </c>
      <c r="AZ28" s="12" t="s">
        <v>50</v>
      </c>
      <c r="BA28" s="5">
        <f t="shared" si="36"/>
        <v>0</v>
      </c>
      <c r="BB28" s="12" t="s">
        <v>50</v>
      </c>
      <c r="BC28" s="5">
        <f t="shared" si="37"/>
        <v>0</v>
      </c>
      <c r="BD28" s="12" t="s">
        <v>50</v>
      </c>
      <c r="BE28" s="5">
        <f t="shared" si="38"/>
        <v>0</v>
      </c>
      <c r="BF28" s="6">
        <f t="shared" si="39"/>
        <v>0</v>
      </c>
      <c r="BG28" s="6">
        <f t="shared" si="40"/>
        <v>0</v>
      </c>
      <c r="BH28" s="6">
        <f t="shared" si="41"/>
        <v>0</v>
      </c>
      <c r="BI28" s="20">
        <f>IF(AR28&gt;0,IF(AR28&lt;=General!$D$5*2,$G$4*$BI$14,0), 0)</f>
        <v>0</v>
      </c>
      <c r="BJ28" s="131">
        <f t="shared" si="4"/>
        <v>0</v>
      </c>
      <c r="BL28" s="1" t="str">
        <f t="shared" si="5"/>
        <v>Cargo 14</v>
      </c>
      <c r="BM28" s="5">
        <f>AR28*(General!$B$25+General!$H$25)+AR28</f>
        <v>0</v>
      </c>
      <c r="BN28" s="5">
        <f>IF(BM28&gt;0,IF(BM28&lt;=2*General!$D$6, General!$E$6, 0), 0)</f>
        <v>0</v>
      </c>
      <c r="BO28" s="5">
        <f t="shared" si="42"/>
        <v>0</v>
      </c>
      <c r="BP28" s="5">
        <f t="shared" si="43"/>
        <v>0</v>
      </c>
      <c r="BQ28" s="5">
        <f t="shared" si="44"/>
        <v>0</v>
      </c>
      <c r="BR28" s="5">
        <f t="shared" si="45"/>
        <v>0</v>
      </c>
      <c r="BS28" s="17" t="s">
        <v>50</v>
      </c>
      <c r="BT28" s="5">
        <f t="shared" si="46"/>
        <v>0</v>
      </c>
      <c r="BU28" s="12" t="s">
        <v>50</v>
      </c>
      <c r="BV28" s="5">
        <f t="shared" si="47"/>
        <v>0</v>
      </c>
      <c r="BW28" s="12" t="s">
        <v>50</v>
      </c>
      <c r="BX28" s="5">
        <f t="shared" si="48"/>
        <v>0</v>
      </c>
      <c r="BY28" s="12" t="s">
        <v>50</v>
      </c>
      <c r="BZ28" s="5">
        <f t="shared" si="49"/>
        <v>0</v>
      </c>
      <c r="CA28" s="6">
        <f t="shared" si="50"/>
        <v>0</v>
      </c>
      <c r="CB28" s="6">
        <f t="shared" si="51"/>
        <v>0</v>
      </c>
      <c r="CC28" s="6">
        <f t="shared" si="52"/>
        <v>0</v>
      </c>
      <c r="CD28" s="20">
        <f>IF(BM28&gt;0,IF(BM28&lt;=General!$D$6*2,$I$3*$CD$14,0), 0)</f>
        <v>0</v>
      </c>
      <c r="CE28" s="131">
        <f t="shared" si="6"/>
        <v>0</v>
      </c>
      <c r="CG28" s="1" t="str">
        <f t="shared" si="7"/>
        <v>Cargo 14</v>
      </c>
      <c r="CH28" s="5">
        <f>BM28+BM28*(General!$B$25+General!$H$25)</f>
        <v>0</v>
      </c>
      <c r="CI28" s="5">
        <f>IF(CH28&gt;0,IF(CH28&lt;=2*General!$D$7, General!$E$7, 0), 0)</f>
        <v>0</v>
      </c>
      <c r="CJ28" s="5">
        <f t="shared" si="53"/>
        <v>0</v>
      </c>
      <c r="CK28" s="5">
        <f t="shared" si="54"/>
        <v>0</v>
      </c>
      <c r="CL28" s="5">
        <f t="shared" si="55"/>
        <v>0</v>
      </c>
      <c r="CM28" s="5">
        <f t="shared" si="56"/>
        <v>0</v>
      </c>
      <c r="CN28" s="17" t="s">
        <v>50</v>
      </c>
      <c r="CO28" s="5">
        <f t="shared" si="57"/>
        <v>0</v>
      </c>
      <c r="CP28" s="12" t="s">
        <v>50</v>
      </c>
      <c r="CQ28" s="5">
        <f t="shared" si="58"/>
        <v>0</v>
      </c>
      <c r="CR28" s="12" t="s">
        <v>50</v>
      </c>
      <c r="CS28" s="5">
        <f t="shared" si="59"/>
        <v>0</v>
      </c>
      <c r="CT28" s="12" t="s">
        <v>50</v>
      </c>
      <c r="CU28" s="5">
        <f t="shared" si="60"/>
        <v>0</v>
      </c>
      <c r="CV28" s="6">
        <f t="shared" si="61"/>
        <v>0</v>
      </c>
      <c r="CW28" s="6">
        <f t="shared" si="62"/>
        <v>0</v>
      </c>
      <c r="CX28" s="6">
        <f t="shared" si="63"/>
        <v>0</v>
      </c>
      <c r="CY28" s="20">
        <f>IF(CH28&gt;0,IF(CH28&lt;=General!$D$7*2,$K$3*$CY$14,0), 0)</f>
        <v>0</v>
      </c>
      <c r="CZ28" s="134">
        <f t="shared" si="8"/>
        <v>0</v>
      </c>
    </row>
    <row r="29" spans="1:104" hidden="1" x14ac:dyDescent="0.25">
      <c r="A29" s="1" t="s">
        <v>65</v>
      </c>
      <c r="B29" s="5">
        <v>0</v>
      </c>
      <c r="C29" s="5">
        <f>IF(B29&gt;0,IF(B29&lt;=2*General!$D$3, General!$E$3, 0), 0)</f>
        <v>0</v>
      </c>
      <c r="D29" s="5">
        <f t="shared" si="9"/>
        <v>0</v>
      </c>
      <c r="E29" s="5">
        <f t="shared" si="10"/>
        <v>0</v>
      </c>
      <c r="F29" s="5">
        <f t="shared" si="11"/>
        <v>0</v>
      </c>
      <c r="G29" s="5">
        <f t="shared" si="12"/>
        <v>0</v>
      </c>
      <c r="H29" s="17" t="s">
        <v>50</v>
      </c>
      <c r="I29" s="5">
        <f t="shared" si="13"/>
        <v>0</v>
      </c>
      <c r="J29" s="12" t="s">
        <v>50</v>
      </c>
      <c r="K29" s="5">
        <f t="shared" si="14"/>
        <v>0</v>
      </c>
      <c r="L29" s="12" t="s">
        <v>50</v>
      </c>
      <c r="M29" s="5">
        <f t="shared" si="15"/>
        <v>0</v>
      </c>
      <c r="N29" s="12" t="s">
        <v>50</v>
      </c>
      <c r="O29" s="5">
        <f t="shared" si="16"/>
        <v>0</v>
      </c>
      <c r="P29" s="6">
        <f t="shared" si="17"/>
        <v>0</v>
      </c>
      <c r="Q29" s="6">
        <f t="shared" si="18"/>
        <v>0</v>
      </c>
      <c r="R29" s="6">
        <f t="shared" si="19"/>
        <v>0</v>
      </c>
      <c r="S29" s="20">
        <f>IF(B29&gt;0,IF(B29&lt;=General!$D$3*2,$C$3*$S$14,0), 0)</f>
        <v>0</v>
      </c>
      <c r="T29" s="6">
        <f t="shared" si="0"/>
        <v>0</v>
      </c>
      <c r="V29" s="1" t="str">
        <f t="shared" si="1"/>
        <v>Cargo 15</v>
      </c>
      <c r="W29" s="5">
        <f>B29+B29*(General!$B$25+General!$H$25)</f>
        <v>0</v>
      </c>
      <c r="X29" s="5">
        <f>IF(W29&gt;0,IF(W29&lt;=2*General!$D$4, General!$E$4, 0), 0)</f>
        <v>0</v>
      </c>
      <c r="Y29" s="5">
        <f t="shared" si="20"/>
        <v>0</v>
      </c>
      <c r="Z29" s="5">
        <f t="shared" si="21"/>
        <v>0</v>
      </c>
      <c r="AA29" s="5">
        <f t="shared" si="22"/>
        <v>0</v>
      </c>
      <c r="AB29" s="5">
        <f t="shared" si="23"/>
        <v>0</v>
      </c>
      <c r="AC29" s="17" t="s">
        <v>50</v>
      </c>
      <c r="AD29" s="5">
        <f t="shared" si="24"/>
        <v>0</v>
      </c>
      <c r="AE29" s="12" t="s">
        <v>50</v>
      </c>
      <c r="AF29" s="5">
        <f t="shared" si="25"/>
        <v>0</v>
      </c>
      <c r="AG29" s="12" t="s">
        <v>50</v>
      </c>
      <c r="AH29" s="5">
        <f t="shared" si="26"/>
        <v>0</v>
      </c>
      <c r="AI29" s="12" t="s">
        <v>50</v>
      </c>
      <c r="AJ29" s="5">
        <f t="shared" si="27"/>
        <v>0</v>
      </c>
      <c r="AK29" s="6">
        <f t="shared" si="28"/>
        <v>0</v>
      </c>
      <c r="AL29" s="6">
        <f t="shared" si="29"/>
        <v>0</v>
      </c>
      <c r="AM29" s="6">
        <f t="shared" si="30"/>
        <v>0</v>
      </c>
      <c r="AN29" s="20">
        <f>IF(W29&gt;0,IF(W29&lt;=General!$D$4*2,$E$3*$AN$14,0), 0)</f>
        <v>0</v>
      </c>
      <c r="AO29" s="22">
        <f t="shared" si="2"/>
        <v>0</v>
      </c>
      <c r="AQ29" s="1" t="str">
        <f t="shared" si="3"/>
        <v>Cargo 15</v>
      </c>
      <c r="AR29" s="5">
        <f>W29*(General!$B$25+General!$H$25)+W29</f>
        <v>0</v>
      </c>
      <c r="AS29" s="5">
        <f>IF(AR29&gt;0,IF(AR29&lt;=2*General!$D$5, General!$E$5, 0), 0)</f>
        <v>0</v>
      </c>
      <c r="AT29" s="5">
        <f t="shared" si="31"/>
        <v>0</v>
      </c>
      <c r="AU29" s="5">
        <f t="shared" si="32"/>
        <v>0</v>
      </c>
      <c r="AV29" s="5">
        <f t="shared" si="33"/>
        <v>0</v>
      </c>
      <c r="AW29" s="5">
        <f t="shared" si="34"/>
        <v>0</v>
      </c>
      <c r="AX29" s="17" t="s">
        <v>50</v>
      </c>
      <c r="AY29" s="5">
        <f t="shared" si="35"/>
        <v>0</v>
      </c>
      <c r="AZ29" s="12" t="s">
        <v>50</v>
      </c>
      <c r="BA29" s="5">
        <f t="shared" si="36"/>
        <v>0</v>
      </c>
      <c r="BB29" s="12" t="s">
        <v>50</v>
      </c>
      <c r="BC29" s="5">
        <f t="shared" si="37"/>
        <v>0</v>
      </c>
      <c r="BD29" s="12" t="s">
        <v>50</v>
      </c>
      <c r="BE29" s="5">
        <f t="shared" si="38"/>
        <v>0</v>
      </c>
      <c r="BF29" s="6">
        <f t="shared" si="39"/>
        <v>0</v>
      </c>
      <c r="BG29" s="6">
        <f t="shared" si="40"/>
        <v>0</v>
      </c>
      <c r="BH29" s="6">
        <f t="shared" si="41"/>
        <v>0</v>
      </c>
      <c r="BI29" s="20">
        <f>IF(AR29&gt;0,IF(AR29&lt;=General!$D$5*2,$G$4*$BI$14,0), 0)</f>
        <v>0</v>
      </c>
      <c r="BJ29" s="131">
        <f t="shared" si="4"/>
        <v>0</v>
      </c>
      <c r="BL29" s="1" t="str">
        <f t="shared" si="5"/>
        <v>Cargo 15</v>
      </c>
      <c r="BM29" s="5">
        <f>AR29*(General!$B$25+General!$H$25)+AR29</f>
        <v>0</v>
      </c>
      <c r="BN29" s="5">
        <f>IF(BM29&gt;0,IF(BM29&lt;=2*General!$D$6, General!$E$6, 0), 0)</f>
        <v>0</v>
      </c>
      <c r="BO29" s="5">
        <f t="shared" si="42"/>
        <v>0</v>
      </c>
      <c r="BP29" s="5">
        <f t="shared" si="43"/>
        <v>0</v>
      </c>
      <c r="BQ29" s="5">
        <f t="shared" si="44"/>
        <v>0</v>
      </c>
      <c r="BR29" s="5">
        <f t="shared" si="45"/>
        <v>0</v>
      </c>
      <c r="BS29" s="17" t="s">
        <v>50</v>
      </c>
      <c r="BT29" s="5">
        <f t="shared" si="46"/>
        <v>0</v>
      </c>
      <c r="BU29" s="12" t="s">
        <v>50</v>
      </c>
      <c r="BV29" s="5">
        <f t="shared" si="47"/>
        <v>0</v>
      </c>
      <c r="BW29" s="12" t="s">
        <v>50</v>
      </c>
      <c r="BX29" s="5">
        <f t="shared" si="48"/>
        <v>0</v>
      </c>
      <c r="BY29" s="12" t="s">
        <v>50</v>
      </c>
      <c r="BZ29" s="5">
        <f t="shared" si="49"/>
        <v>0</v>
      </c>
      <c r="CA29" s="6">
        <f t="shared" si="50"/>
        <v>0</v>
      </c>
      <c r="CB29" s="6">
        <f t="shared" si="51"/>
        <v>0</v>
      </c>
      <c r="CC29" s="6">
        <f t="shared" si="52"/>
        <v>0</v>
      </c>
      <c r="CD29" s="20">
        <f>IF(BM29&gt;0,IF(BM29&lt;=General!$D$6*2,$I$3*$CD$14,0), 0)</f>
        <v>0</v>
      </c>
      <c r="CE29" s="131">
        <f t="shared" si="6"/>
        <v>0</v>
      </c>
      <c r="CG29" s="1" t="str">
        <f t="shared" si="7"/>
        <v>Cargo 15</v>
      </c>
      <c r="CH29" s="5">
        <f>BM29+BM29*(General!$B$25+General!$H$25)</f>
        <v>0</v>
      </c>
      <c r="CI29" s="5">
        <f>IF(CH29&gt;0,IF(CH29&lt;=2*General!$D$7, General!$E$7, 0), 0)</f>
        <v>0</v>
      </c>
      <c r="CJ29" s="5">
        <f t="shared" si="53"/>
        <v>0</v>
      </c>
      <c r="CK29" s="5">
        <f t="shared" si="54"/>
        <v>0</v>
      </c>
      <c r="CL29" s="5">
        <f t="shared" si="55"/>
        <v>0</v>
      </c>
      <c r="CM29" s="5">
        <f t="shared" si="56"/>
        <v>0</v>
      </c>
      <c r="CN29" s="17" t="s">
        <v>50</v>
      </c>
      <c r="CO29" s="5">
        <f t="shared" si="57"/>
        <v>0</v>
      </c>
      <c r="CP29" s="12" t="s">
        <v>50</v>
      </c>
      <c r="CQ29" s="5">
        <f t="shared" si="58"/>
        <v>0</v>
      </c>
      <c r="CR29" s="12" t="s">
        <v>50</v>
      </c>
      <c r="CS29" s="5">
        <f t="shared" si="59"/>
        <v>0</v>
      </c>
      <c r="CT29" s="12" t="s">
        <v>50</v>
      </c>
      <c r="CU29" s="5">
        <f t="shared" si="60"/>
        <v>0</v>
      </c>
      <c r="CV29" s="6">
        <f t="shared" si="61"/>
        <v>0</v>
      </c>
      <c r="CW29" s="6">
        <f t="shared" si="62"/>
        <v>0</v>
      </c>
      <c r="CX29" s="6">
        <f t="shared" si="63"/>
        <v>0</v>
      </c>
      <c r="CY29" s="20">
        <f>IF(CH29&gt;0,IF(CH29&lt;=General!$D$7*2,$K$3*$CY$14,0), 0)</f>
        <v>0</v>
      </c>
      <c r="CZ29" s="134">
        <f t="shared" si="8"/>
        <v>0</v>
      </c>
    </row>
    <row r="30" spans="1:104" hidden="1" x14ac:dyDescent="0.25">
      <c r="A30" s="1" t="s">
        <v>66</v>
      </c>
      <c r="B30" s="5">
        <v>0</v>
      </c>
      <c r="C30" s="5">
        <f>IF(B30&gt;0,IF(B30&lt;=2*General!$D$3, General!$E$3, 0), 0)</f>
        <v>0</v>
      </c>
      <c r="D30" s="5">
        <f t="shared" si="9"/>
        <v>0</v>
      </c>
      <c r="E30" s="5">
        <f t="shared" si="10"/>
        <v>0</v>
      </c>
      <c r="F30" s="5">
        <f t="shared" si="11"/>
        <v>0</v>
      </c>
      <c r="G30" s="5">
        <f t="shared" si="12"/>
        <v>0</v>
      </c>
      <c r="H30" s="17" t="s">
        <v>50</v>
      </c>
      <c r="I30" s="5">
        <f t="shared" si="13"/>
        <v>0</v>
      </c>
      <c r="J30" s="12" t="s">
        <v>50</v>
      </c>
      <c r="K30" s="5">
        <f t="shared" si="14"/>
        <v>0</v>
      </c>
      <c r="L30" s="12" t="s">
        <v>50</v>
      </c>
      <c r="M30" s="5">
        <f t="shared" si="15"/>
        <v>0</v>
      </c>
      <c r="N30" s="12" t="s">
        <v>50</v>
      </c>
      <c r="O30" s="5">
        <f t="shared" si="16"/>
        <v>0</v>
      </c>
      <c r="P30" s="6">
        <f t="shared" si="17"/>
        <v>0</v>
      </c>
      <c r="Q30" s="6">
        <f t="shared" si="18"/>
        <v>0</v>
      </c>
      <c r="R30" s="6">
        <f t="shared" si="19"/>
        <v>0</v>
      </c>
      <c r="S30" s="20">
        <f>IF(B30&gt;0,IF(B30&lt;=General!$D$3*2,$C$3*$S$14,0), 0)</f>
        <v>0</v>
      </c>
      <c r="T30" s="6">
        <f t="shared" si="0"/>
        <v>0</v>
      </c>
      <c r="V30" s="1" t="str">
        <f t="shared" si="1"/>
        <v>Cargo 16</v>
      </c>
      <c r="W30" s="5">
        <f>B30+B30*(General!$B$25+General!$H$25)</f>
        <v>0</v>
      </c>
      <c r="X30" s="5">
        <f>IF(W30&gt;0,IF(W30&lt;=2*General!$D$4, General!$E$4, 0), 0)</f>
        <v>0</v>
      </c>
      <c r="Y30" s="5">
        <f t="shared" si="20"/>
        <v>0</v>
      </c>
      <c r="Z30" s="5">
        <f t="shared" si="21"/>
        <v>0</v>
      </c>
      <c r="AA30" s="5">
        <f t="shared" si="22"/>
        <v>0</v>
      </c>
      <c r="AB30" s="5">
        <f t="shared" si="23"/>
        <v>0</v>
      </c>
      <c r="AC30" s="17" t="s">
        <v>50</v>
      </c>
      <c r="AD30" s="5">
        <f t="shared" si="24"/>
        <v>0</v>
      </c>
      <c r="AE30" s="12" t="s">
        <v>50</v>
      </c>
      <c r="AF30" s="5">
        <f t="shared" si="25"/>
        <v>0</v>
      </c>
      <c r="AG30" s="12" t="s">
        <v>50</v>
      </c>
      <c r="AH30" s="5">
        <f t="shared" si="26"/>
        <v>0</v>
      </c>
      <c r="AI30" s="12" t="s">
        <v>50</v>
      </c>
      <c r="AJ30" s="5">
        <f t="shared" si="27"/>
        <v>0</v>
      </c>
      <c r="AK30" s="6">
        <f t="shared" si="28"/>
        <v>0</v>
      </c>
      <c r="AL30" s="6">
        <f t="shared" si="29"/>
        <v>0</v>
      </c>
      <c r="AM30" s="6">
        <f t="shared" si="30"/>
        <v>0</v>
      </c>
      <c r="AN30" s="20">
        <f>IF(W30&gt;0,IF(W30&lt;=General!$D$4*2,$E$3*$AN$14,0), 0)</f>
        <v>0</v>
      </c>
      <c r="AO30" s="22">
        <f t="shared" si="2"/>
        <v>0</v>
      </c>
      <c r="AQ30" s="1" t="str">
        <f t="shared" si="3"/>
        <v>Cargo 16</v>
      </c>
      <c r="AR30" s="5">
        <f>W30*(General!$B$25+General!$H$25)+W30</f>
        <v>0</v>
      </c>
      <c r="AS30" s="5">
        <f>IF(AR30&gt;0,IF(AR30&lt;=2*General!$D$5, General!$E$5, 0), 0)</f>
        <v>0</v>
      </c>
      <c r="AT30" s="5">
        <f t="shared" si="31"/>
        <v>0</v>
      </c>
      <c r="AU30" s="5">
        <f t="shared" si="32"/>
        <v>0</v>
      </c>
      <c r="AV30" s="5">
        <f t="shared" si="33"/>
        <v>0</v>
      </c>
      <c r="AW30" s="5">
        <f t="shared" si="34"/>
        <v>0</v>
      </c>
      <c r="AX30" s="17" t="s">
        <v>50</v>
      </c>
      <c r="AY30" s="5">
        <f t="shared" si="35"/>
        <v>0</v>
      </c>
      <c r="AZ30" s="12" t="s">
        <v>50</v>
      </c>
      <c r="BA30" s="5">
        <f t="shared" si="36"/>
        <v>0</v>
      </c>
      <c r="BB30" s="12" t="s">
        <v>50</v>
      </c>
      <c r="BC30" s="5">
        <f t="shared" si="37"/>
        <v>0</v>
      </c>
      <c r="BD30" s="12" t="s">
        <v>50</v>
      </c>
      <c r="BE30" s="5">
        <f t="shared" si="38"/>
        <v>0</v>
      </c>
      <c r="BF30" s="6">
        <f t="shared" si="39"/>
        <v>0</v>
      </c>
      <c r="BG30" s="6">
        <f t="shared" si="40"/>
        <v>0</v>
      </c>
      <c r="BH30" s="6">
        <f t="shared" si="41"/>
        <v>0</v>
      </c>
      <c r="BI30" s="20">
        <f>IF(AR30&gt;0,IF(AR30&lt;=General!$D$5*2,$G$4*$BI$14,0), 0)</f>
        <v>0</v>
      </c>
      <c r="BJ30" s="131">
        <f t="shared" si="4"/>
        <v>0</v>
      </c>
      <c r="BL30" s="1" t="str">
        <f t="shared" si="5"/>
        <v>Cargo 16</v>
      </c>
      <c r="BM30" s="5">
        <f>AR30*(General!$B$25+General!$H$25)+AR30</f>
        <v>0</v>
      </c>
      <c r="BN30" s="5">
        <f>IF(BM30&gt;0,IF(BM30&lt;=2*General!$D$6, General!$E$6, 0), 0)</f>
        <v>0</v>
      </c>
      <c r="BO30" s="5">
        <f t="shared" si="42"/>
        <v>0</v>
      </c>
      <c r="BP30" s="5">
        <f t="shared" si="43"/>
        <v>0</v>
      </c>
      <c r="BQ30" s="5">
        <f t="shared" si="44"/>
        <v>0</v>
      </c>
      <c r="BR30" s="5">
        <f t="shared" si="45"/>
        <v>0</v>
      </c>
      <c r="BS30" s="17" t="s">
        <v>50</v>
      </c>
      <c r="BT30" s="5">
        <f t="shared" si="46"/>
        <v>0</v>
      </c>
      <c r="BU30" s="12" t="s">
        <v>50</v>
      </c>
      <c r="BV30" s="5">
        <f t="shared" si="47"/>
        <v>0</v>
      </c>
      <c r="BW30" s="12" t="s">
        <v>50</v>
      </c>
      <c r="BX30" s="5">
        <f t="shared" si="48"/>
        <v>0</v>
      </c>
      <c r="BY30" s="12" t="s">
        <v>50</v>
      </c>
      <c r="BZ30" s="5">
        <f t="shared" si="49"/>
        <v>0</v>
      </c>
      <c r="CA30" s="6">
        <f t="shared" si="50"/>
        <v>0</v>
      </c>
      <c r="CB30" s="6">
        <f t="shared" si="51"/>
        <v>0</v>
      </c>
      <c r="CC30" s="6">
        <f t="shared" si="52"/>
        <v>0</v>
      </c>
      <c r="CD30" s="20">
        <f>IF(BM30&gt;0,IF(BM30&lt;=General!$D$6*2,$I$3*$CD$14,0), 0)</f>
        <v>0</v>
      </c>
      <c r="CE30" s="131">
        <f t="shared" si="6"/>
        <v>0</v>
      </c>
      <c r="CG30" s="1" t="str">
        <f t="shared" si="7"/>
        <v>Cargo 16</v>
      </c>
      <c r="CH30" s="5">
        <f>BM30+BM30*(General!$B$25+General!$H$25)</f>
        <v>0</v>
      </c>
      <c r="CI30" s="5">
        <f>IF(CH30&gt;0,IF(CH30&lt;=2*General!$D$7, General!$E$7, 0), 0)</f>
        <v>0</v>
      </c>
      <c r="CJ30" s="5">
        <f t="shared" si="53"/>
        <v>0</v>
      </c>
      <c r="CK30" s="5">
        <f t="shared" si="54"/>
        <v>0</v>
      </c>
      <c r="CL30" s="5">
        <f t="shared" si="55"/>
        <v>0</v>
      </c>
      <c r="CM30" s="5">
        <f t="shared" si="56"/>
        <v>0</v>
      </c>
      <c r="CN30" s="17" t="s">
        <v>50</v>
      </c>
      <c r="CO30" s="5">
        <f t="shared" si="57"/>
        <v>0</v>
      </c>
      <c r="CP30" s="12" t="s">
        <v>50</v>
      </c>
      <c r="CQ30" s="5">
        <f t="shared" si="58"/>
        <v>0</v>
      </c>
      <c r="CR30" s="12" t="s">
        <v>50</v>
      </c>
      <c r="CS30" s="5">
        <f t="shared" si="59"/>
        <v>0</v>
      </c>
      <c r="CT30" s="12" t="s">
        <v>50</v>
      </c>
      <c r="CU30" s="5">
        <f t="shared" si="60"/>
        <v>0</v>
      </c>
      <c r="CV30" s="6">
        <f t="shared" si="61"/>
        <v>0</v>
      </c>
      <c r="CW30" s="6">
        <f t="shared" si="62"/>
        <v>0</v>
      </c>
      <c r="CX30" s="6">
        <f t="shared" si="63"/>
        <v>0</v>
      </c>
      <c r="CY30" s="20">
        <f>IF(CH30&gt;0,IF(CH30&lt;=General!$D$7*2,$K$3*$CY$14,0), 0)</f>
        <v>0</v>
      </c>
      <c r="CZ30" s="134">
        <f t="shared" si="8"/>
        <v>0</v>
      </c>
    </row>
    <row r="31" spans="1:104" x14ac:dyDescent="0.25">
      <c r="A31" s="2" t="s">
        <v>16</v>
      </c>
      <c r="B31" s="5">
        <f>SUM(B15:B30)</f>
        <v>24235600</v>
      </c>
      <c r="C31" s="5">
        <f t="shared" ref="C31:P31" si="64">SUM(C15:C30)</f>
        <v>318000</v>
      </c>
      <c r="D31" s="5">
        <f t="shared" si="64"/>
        <v>969424</v>
      </c>
      <c r="E31" s="5">
        <f t="shared" si="64"/>
        <v>2060026</v>
      </c>
      <c r="F31" s="5">
        <f t="shared" si="64"/>
        <v>969424</v>
      </c>
      <c r="G31" s="5">
        <f t="shared" si="64"/>
        <v>2908272</v>
      </c>
      <c r="H31" s="17" t="s">
        <v>50</v>
      </c>
      <c r="I31" s="5">
        <f t="shared" si="64"/>
        <v>2018825.48</v>
      </c>
      <c r="J31" s="5">
        <f t="shared" si="64"/>
        <v>0</v>
      </c>
      <c r="K31" s="5">
        <f t="shared" si="64"/>
        <v>20188.254800000006</v>
      </c>
      <c r="L31" s="5">
        <f t="shared" si="64"/>
        <v>0</v>
      </c>
      <c r="M31" s="5">
        <f t="shared" si="64"/>
        <v>2018825.48</v>
      </c>
      <c r="N31" s="12" t="s">
        <v>50</v>
      </c>
      <c r="O31" s="5">
        <f t="shared" si="64"/>
        <v>1009816.6666666666</v>
      </c>
      <c r="P31" s="5">
        <f t="shared" si="64"/>
        <v>727068</v>
      </c>
      <c r="Q31" s="5">
        <f>SUM(Q15:Q30)</f>
        <v>484712</v>
      </c>
      <c r="R31" s="5">
        <f>SUM(R15:R30)</f>
        <v>969424</v>
      </c>
      <c r="S31" s="5">
        <f>SUM(S15:S30)</f>
        <v>136820.25</v>
      </c>
      <c r="T31" s="5">
        <f>SUM(T15:T30)</f>
        <v>126509.83199999999</v>
      </c>
      <c r="V31" s="2" t="s">
        <v>16</v>
      </c>
      <c r="W31" s="5">
        <f t="shared" ref="W31:AB31" si="65">SUM(W15:W30)</f>
        <v>26955226.525883019</v>
      </c>
      <c r="X31" s="5">
        <f t="shared" si="65"/>
        <v>353684.74620932841</v>
      </c>
      <c r="Y31" s="5">
        <f t="shared" si="65"/>
        <v>1078209.0610353209</v>
      </c>
      <c r="Z31" s="5">
        <f t="shared" si="65"/>
        <v>2291194.2547000567</v>
      </c>
      <c r="AA31" s="5">
        <f t="shared" si="65"/>
        <v>1078209.0610353209</v>
      </c>
      <c r="AB31" s="5">
        <f t="shared" si="65"/>
        <v>3234627.1831059624</v>
      </c>
      <c r="AC31" s="17" t="s">
        <v>50</v>
      </c>
      <c r="AD31" s="5">
        <f>SUM(AD15:AD30)</f>
        <v>2245370.3696060558</v>
      </c>
      <c r="AE31" s="5">
        <f>SUM(AE15:AE30)</f>
        <v>0</v>
      </c>
      <c r="AF31" s="5">
        <f>SUM(AF15:AF30)</f>
        <v>22453.703696060551</v>
      </c>
      <c r="AG31" s="5">
        <f>SUM(AG15:AG30)</f>
        <v>0</v>
      </c>
      <c r="AH31" s="5">
        <f>SUM(AH15:AH30)</f>
        <v>2245370.3696060558</v>
      </c>
      <c r="AI31" s="12" t="s">
        <v>50</v>
      </c>
      <c r="AJ31" s="5">
        <f t="shared" ref="AJ31:AO31" si="66">SUM(AJ15:AJ30)</f>
        <v>1123134.4385784592</v>
      </c>
      <c r="AK31" s="5">
        <f t="shared" si="66"/>
        <v>808656.79577649059</v>
      </c>
      <c r="AL31" s="5">
        <f t="shared" si="66"/>
        <v>539104.53051766043</v>
      </c>
      <c r="AM31" s="5">
        <f t="shared" si="66"/>
        <v>1078209.0610353209</v>
      </c>
      <c r="AN31" s="5">
        <f t="shared" si="66"/>
        <v>143635.60870312501</v>
      </c>
      <c r="AO31" s="5">
        <f t="shared" si="66"/>
        <v>140706.28246510937</v>
      </c>
      <c r="AQ31" s="2" t="s">
        <v>16</v>
      </c>
      <c r="AR31" s="5">
        <f t="shared" ref="AR31:AW31" si="67">SUM(AR15:AR30)</f>
        <v>29980039.159817278</v>
      </c>
      <c r="AS31" s="5">
        <f t="shared" si="67"/>
        <v>393373.89843131154</v>
      </c>
      <c r="AT31" s="5">
        <f t="shared" si="67"/>
        <v>1199201.5663926909</v>
      </c>
      <c r="AU31" s="5">
        <f t="shared" si="67"/>
        <v>2548303.3285844694</v>
      </c>
      <c r="AV31" s="5">
        <f t="shared" si="67"/>
        <v>1199201.5663926909</v>
      </c>
      <c r="AW31" s="5">
        <f t="shared" si="67"/>
        <v>3597604.6991780736</v>
      </c>
      <c r="AX31" s="17" t="s">
        <v>50</v>
      </c>
      <c r="AY31" s="5">
        <f>SUM(AY15:AY30)</f>
        <v>2497337.2620127792</v>
      </c>
      <c r="AZ31" s="5">
        <f>SUM(AZ15:AZ30)</f>
        <v>0</v>
      </c>
      <c r="BA31" s="5">
        <f>SUM(BA15:BA30)</f>
        <v>24973.372620127793</v>
      </c>
      <c r="BB31" s="5">
        <f>SUM(BB15:BB30)</f>
        <v>0</v>
      </c>
      <c r="BC31" s="5">
        <f>SUM(BC15:BC30)</f>
        <v>2497337.2620127792</v>
      </c>
      <c r="BD31" s="12" t="s">
        <v>50</v>
      </c>
      <c r="BE31" s="5">
        <f t="shared" ref="BE31:BJ31" si="68">SUM(BE15:BE30)</f>
        <v>1249168.2983257202</v>
      </c>
      <c r="BF31" s="5">
        <f t="shared" si="68"/>
        <v>899401.17479451839</v>
      </c>
      <c r="BG31" s="5">
        <f t="shared" si="68"/>
        <v>599600.78319634544</v>
      </c>
      <c r="BH31" s="5">
        <f t="shared" si="68"/>
        <v>1199201.5663926909</v>
      </c>
      <c r="BI31" s="5">
        <f t="shared" si="68"/>
        <v>2435369.169140886</v>
      </c>
      <c r="BJ31" s="5">
        <f t="shared" si="68"/>
        <v>156495.80441424611</v>
      </c>
      <c r="BL31" s="2" t="s">
        <v>16</v>
      </c>
      <c r="BM31" s="5">
        <f t="shared" ref="BM31:BR31" si="69">SUM(BM15:BM30)</f>
        <v>33344284.721967611</v>
      </c>
      <c r="BN31" s="5">
        <f t="shared" si="69"/>
        <v>437516.81582406466</v>
      </c>
      <c r="BO31" s="5">
        <f t="shared" si="69"/>
        <v>1333771.388878705</v>
      </c>
      <c r="BP31" s="5">
        <f t="shared" si="69"/>
        <v>2834264.2013672474</v>
      </c>
      <c r="BQ31" s="5">
        <f t="shared" si="69"/>
        <v>1333771.388878705</v>
      </c>
      <c r="BR31" s="5">
        <f t="shared" si="69"/>
        <v>4001314.1666361149</v>
      </c>
      <c r="BS31" s="17" t="s">
        <v>50</v>
      </c>
      <c r="BT31" s="5">
        <f>SUM(BT15:BT30)</f>
        <v>2777578.9173399019</v>
      </c>
      <c r="BU31" s="5">
        <f>SUM(BU15:BU30)</f>
        <v>0</v>
      </c>
      <c r="BV31" s="5">
        <f>SUM(BV15:BV30)</f>
        <v>27775.789173399025</v>
      </c>
      <c r="BW31" s="5">
        <f>SUM(BW15:BW30)</f>
        <v>0</v>
      </c>
      <c r="BX31" s="5">
        <f>SUM(BX15:BX30)</f>
        <v>2777578.9173399019</v>
      </c>
      <c r="BY31" s="12" t="s">
        <v>50</v>
      </c>
      <c r="BZ31" s="5">
        <f t="shared" ref="BZ31:CE31" si="70">SUM(BZ15:BZ30)</f>
        <v>1389345.1967486511</v>
      </c>
      <c r="CA31" s="5">
        <f t="shared" si="70"/>
        <v>1000328.5416590287</v>
      </c>
      <c r="CB31" s="5">
        <f t="shared" si="70"/>
        <v>666885.69443935249</v>
      </c>
      <c r="CC31" s="5">
        <f t="shared" si="70"/>
        <v>1333771.388878705</v>
      </c>
      <c r="CD31" s="5">
        <f t="shared" si="70"/>
        <v>158301.70712395781</v>
      </c>
      <c r="CE31" s="5">
        <f t="shared" si="70"/>
        <v>174057.1662486709</v>
      </c>
      <c r="CG31" s="2" t="s">
        <v>16</v>
      </c>
      <c r="CH31" s="5">
        <f t="shared" ref="CH31:CM31" si="71">SUM(CH15:CH30)</f>
        <v>37086053.079939328</v>
      </c>
      <c r="CI31" s="5">
        <f t="shared" si="71"/>
        <v>486613.28291524469</v>
      </c>
      <c r="CJ31" s="5">
        <f t="shared" si="71"/>
        <v>1483442.123197573</v>
      </c>
      <c r="CK31" s="5">
        <f t="shared" si="71"/>
        <v>3152314.5117948428</v>
      </c>
      <c r="CL31" s="5">
        <f t="shared" si="71"/>
        <v>1483442.123197573</v>
      </c>
      <c r="CM31" s="5">
        <f t="shared" si="71"/>
        <v>4450326.3695927188</v>
      </c>
      <c r="CN31" s="17" t="s">
        <v>50</v>
      </c>
      <c r="CO31" s="5">
        <f>SUM(CO15:CO30)</f>
        <v>3089268.2215589448</v>
      </c>
      <c r="CP31" s="5">
        <f>SUM(CP15:CP30)</f>
        <v>0</v>
      </c>
      <c r="CQ31" s="5">
        <f>SUM(CQ15:CQ30)</f>
        <v>30892.682215589462</v>
      </c>
      <c r="CR31" s="5">
        <f>SUM(CR15:CR30)</f>
        <v>0</v>
      </c>
      <c r="CS31" s="5">
        <f>SUM(CS15:CS30)</f>
        <v>3089268.2215589448</v>
      </c>
      <c r="CT31" s="12" t="s">
        <v>50</v>
      </c>
      <c r="CU31" s="5">
        <f t="shared" ref="CU31:CZ31" si="72">SUM(CU15:CU30)</f>
        <v>1545252.2116641381</v>
      </c>
      <c r="CV31" s="5">
        <f t="shared" si="72"/>
        <v>1112581.5923981797</v>
      </c>
      <c r="CW31" s="5">
        <f t="shared" si="72"/>
        <v>741721.0615987865</v>
      </c>
      <c r="CX31" s="5">
        <f t="shared" si="72"/>
        <v>1483442.123197573</v>
      </c>
      <c r="CY31" s="5">
        <f t="shared" si="72"/>
        <v>166187.11091006995</v>
      </c>
      <c r="CZ31" s="5">
        <f t="shared" si="72"/>
        <v>193589.19707728329</v>
      </c>
    </row>
    <row r="35" spans="1:104" x14ac:dyDescent="0.25">
      <c r="A35" s="200" t="s">
        <v>1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1"/>
      <c r="Q35" s="184"/>
      <c r="R35" s="184"/>
      <c r="S35" s="184"/>
      <c r="T35" s="117"/>
      <c r="V35" s="200" t="s">
        <v>22</v>
      </c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1"/>
      <c r="AL35" s="184"/>
      <c r="AM35" s="184"/>
      <c r="AN35" s="184"/>
      <c r="AQ35" s="200" t="s">
        <v>24</v>
      </c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1"/>
      <c r="BG35" s="184"/>
      <c r="BH35" s="184"/>
      <c r="BI35" s="184"/>
      <c r="BJ35" s="117"/>
      <c r="BL35" s="200" t="s">
        <v>26</v>
      </c>
      <c r="BM35" s="200"/>
      <c r="BN35" s="200"/>
      <c r="BO35" s="200"/>
      <c r="BP35" s="200"/>
      <c r="BQ35" s="200"/>
      <c r="BR35" s="200"/>
      <c r="BS35" s="200"/>
      <c r="BT35" s="200"/>
      <c r="BU35" s="200"/>
      <c r="BV35" s="200"/>
      <c r="BW35" s="200"/>
      <c r="BX35" s="200"/>
      <c r="BY35" s="200"/>
      <c r="BZ35" s="200"/>
      <c r="CA35" s="201"/>
      <c r="CB35" s="184"/>
      <c r="CC35" s="184"/>
      <c r="CD35" s="184"/>
      <c r="CE35" s="117"/>
      <c r="CG35" s="200" t="s">
        <v>28</v>
      </c>
      <c r="CH35" s="200"/>
      <c r="CI35" s="200"/>
      <c r="CJ35" s="200"/>
      <c r="CK35" s="200"/>
      <c r="CL35" s="200"/>
      <c r="CM35" s="200"/>
      <c r="CN35" s="200"/>
      <c r="CO35" s="200"/>
      <c r="CP35" s="200"/>
      <c r="CQ35" s="200"/>
      <c r="CR35" s="200"/>
      <c r="CS35" s="200"/>
      <c r="CT35" s="200"/>
      <c r="CU35" s="200"/>
      <c r="CV35" s="201"/>
      <c r="CW35" s="184"/>
      <c r="CX35" s="184"/>
      <c r="CY35" s="184"/>
    </row>
    <row r="36" spans="1:104" x14ac:dyDescent="0.25">
      <c r="A36" s="200" t="s">
        <v>68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1"/>
      <c r="Q36" s="184"/>
      <c r="R36" s="184"/>
      <c r="S36" s="184"/>
      <c r="T36" s="117"/>
      <c r="V36" s="200" t="s">
        <v>68</v>
      </c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1"/>
      <c r="AL36" s="184"/>
      <c r="AM36" s="184"/>
      <c r="AN36" s="184"/>
      <c r="AQ36" s="200" t="s">
        <v>68</v>
      </c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1"/>
      <c r="BG36" s="184"/>
      <c r="BH36" s="184"/>
      <c r="BI36" s="184"/>
      <c r="BJ36" s="117"/>
      <c r="BL36" s="200" t="s">
        <v>68</v>
      </c>
      <c r="BM36" s="200"/>
      <c r="BN36" s="200"/>
      <c r="BO36" s="200"/>
      <c r="BP36" s="200"/>
      <c r="BQ36" s="200"/>
      <c r="BR36" s="200"/>
      <c r="BS36" s="200"/>
      <c r="BT36" s="200"/>
      <c r="BU36" s="200"/>
      <c r="BV36" s="200"/>
      <c r="BW36" s="200"/>
      <c r="BX36" s="200"/>
      <c r="BY36" s="200"/>
      <c r="BZ36" s="200"/>
      <c r="CA36" s="201"/>
      <c r="CB36" s="184"/>
      <c r="CC36" s="184"/>
      <c r="CD36" s="184"/>
      <c r="CE36" s="117"/>
      <c r="CG36" s="200" t="s">
        <v>68</v>
      </c>
      <c r="CH36" s="200"/>
      <c r="CI36" s="200"/>
      <c r="CJ36" s="200"/>
      <c r="CK36" s="200"/>
      <c r="CL36" s="200"/>
      <c r="CM36" s="200"/>
      <c r="CN36" s="200"/>
      <c r="CO36" s="200"/>
      <c r="CP36" s="200"/>
      <c r="CQ36" s="200"/>
      <c r="CR36" s="200"/>
      <c r="CS36" s="200"/>
      <c r="CT36" s="200"/>
      <c r="CU36" s="200"/>
      <c r="CV36" s="201"/>
      <c r="CW36" s="184"/>
      <c r="CX36" s="184"/>
      <c r="CY36" s="184"/>
    </row>
    <row r="37" spans="1:104" x14ac:dyDescent="0.25">
      <c r="A37" s="1" t="s">
        <v>31</v>
      </c>
      <c r="B37" s="1" t="s">
        <v>32</v>
      </c>
      <c r="C37" s="1" t="s">
        <v>33</v>
      </c>
      <c r="D37" s="210" t="s">
        <v>34</v>
      </c>
      <c r="E37" s="211"/>
      <c r="F37" s="210" t="s">
        <v>43</v>
      </c>
      <c r="G37" s="211"/>
      <c r="H37" s="210" t="s">
        <v>35</v>
      </c>
      <c r="I37" s="210"/>
      <c r="J37" s="210" t="s">
        <v>41</v>
      </c>
      <c r="K37" s="211"/>
      <c r="L37" s="210" t="s">
        <v>42</v>
      </c>
      <c r="M37" s="211"/>
      <c r="N37" s="210" t="s">
        <v>44</v>
      </c>
      <c r="O37" s="211"/>
      <c r="P37" s="1" t="s">
        <v>74</v>
      </c>
      <c r="Q37" s="1" t="s">
        <v>75</v>
      </c>
      <c r="R37" s="1" t="s">
        <v>76</v>
      </c>
      <c r="S37" s="1" t="s">
        <v>77</v>
      </c>
      <c r="T37" s="1" t="s">
        <v>317</v>
      </c>
      <c r="V37" s="1" t="s">
        <v>31</v>
      </c>
      <c r="W37" s="1" t="s">
        <v>32</v>
      </c>
      <c r="X37" s="1" t="s">
        <v>33</v>
      </c>
      <c r="Y37" s="210" t="s">
        <v>34</v>
      </c>
      <c r="Z37" s="211"/>
      <c r="AA37" s="210" t="s">
        <v>43</v>
      </c>
      <c r="AB37" s="211"/>
      <c r="AC37" s="210" t="s">
        <v>35</v>
      </c>
      <c r="AD37" s="210"/>
      <c r="AE37" s="210" t="s">
        <v>41</v>
      </c>
      <c r="AF37" s="211"/>
      <c r="AG37" s="210" t="s">
        <v>42</v>
      </c>
      <c r="AH37" s="211"/>
      <c r="AI37" s="210" t="s">
        <v>44</v>
      </c>
      <c r="AJ37" s="211"/>
      <c r="AK37" s="1" t="s">
        <v>74</v>
      </c>
      <c r="AL37" s="1" t="s">
        <v>75</v>
      </c>
      <c r="AM37" s="1" t="s">
        <v>76</v>
      </c>
      <c r="AN37" s="1" t="s">
        <v>77</v>
      </c>
      <c r="AQ37" s="1" t="s">
        <v>31</v>
      </c>
      <c r="AR37" s="1" t="s">
        <v>32</v>
      </c>
      <c r="AS37" s="1" t="s">
        <v>33</v>
      </c>
      <c r="AT37" s="210" t="s">
        <v>34</v>
      </c>
      <c r="AU37" s="211"/>
      <c r="AV37" s="210" t="s">
        <v>43</v>
      </c>
      <c r="AW37" s="211"/>
      <c r="AX37" s="210" t="s">
        <v>35</v>
      </c>
      <c r="AY37" s="210"/>
      <c r="AZ37" s="210" t="s">
        <v>41</v>
      </c>
      <c r="BA37" s="211"/>
      <c r="BB37" s="210" t="s">
        <v>42</v>
      </c>
      <c r="BC37" s="211"/>
      <c r="BD37" s="210" t="s">
        <v>44</v>
      </c>
      <c r="BE37" s="211"/>
      <c r="BF37" s="1" t="s">
        <v>74</v>
      </c>
      <c r="BG37" s="1" t="s">
        <v>75</v>
      </c>
      <c r="BH37" s="1" t="s">
        <v>76</v>
      </c>
      <c r="BI37" s="1" t="s">
        <v>77</v>
      </c>
      <c r="BJ37" s="1"/>
      <c r="BL37" s="1" t="s">
        <v>31</v>
      </c>
      <c r="BM37" s="1" t="s">
        <v>32</v>
      </c>
      <c r="BN37" s="1" t="s">
        <v>33</v>
      </c>
      <c r="BO37" s="210" t="s">
        <v>34</v>
      </c>
      <c r="BP37" s="211"/>
      <c r="BQ37" s="210" t="s">
        <v>43</v>
      </c>
      <c r="BR37" s="211"/>
      <c r="BS37" s="210" t="s">
        <v>35</v>
      </c>
      <c r="BT37" s="210"/>
      <c r="BU37" s="210" t="s">
        <v>41</v>
      </c>
      <c r="BV37" s="211"/>
      <c r="BW37" s="210" t="s">
        <v>42</v>
      </c>
      <c r="BX37" s="211"/>
      <c r="BY37" s="210" t="s">
        <v>44</v>
      </c>
      <c r="BZ37" s="211"/>
      <c r="CA37" s="1" t="s">
        <v>74</v>
      </c>
      <c r="CB37" s="1" t="s">
        <v>75</v>
      </c>
      <c r="CC37" s="1" t="s">
        <v>76</v>
      </c>
      <c r="CD37" s="1" t="s">
        <v>77</v>
      </c>
      <c r="CE37" s="1"/>
      <c r="CG37" s="1" t="s">
        <v>31</v>
      </c>
      <c r="CH37" s="1" t="s">
        <v>32</v>
      </c>
      <c r="CI37" s="1" t="s">
        <v>33</v>
      </c>
      <c r="CJ37" s="210" t="s">
        <v>34</v>
      </c>
      <c r="CK37" s="211"/>
      <c r="CL37" s="210" t="s">
        <v>43</v>
      </c>
      <c r="CM37" s="211"/>
      <c r="CN37" s="210" t="s">
        <v>35</v>
      </c>
      <c r="CO37" s="210"/>
      <c r="CP37" s="210" t="s">
        <v>41</v>
      </c>
      <c r="CQ37" s="211"/>
      <c r="CR37" s="210" t="s">
        <v>42</v>
      </c>
      <c r="CS37" s="211"/>
      <c r="CT37" s="210" t="s">
        <v>44</v>
      </c>
      <c r="CU37" s="211"/>
      <c r="CV37" s="1" t="s">
        <v>74</v>
      </c>
      <c r="CW37" s="1" t="s">
        <v>75</v>
      </c>
      <c r="CX37" s="1" t="s">
        <v>76</v>
      </c>
      <c r="CY37" s="1" t="s">
        <v>77</v>
      </c>
      <c r="CZ37" s="1" t="s">
        <v>317</v>
      </c>
    </row>
    <row r="38" spans="1:104" x14ac:dyDescent="0.25">
      <c r="A38" s="1" t="s">
        <v>36</v>
      </c>
      <c r="B38" s="3" t="s">
        <v>37</v>
      </c>
      <c r="C38" s="3" t="s">
        <v>37</v>
      </c>
      <c r="D38" s="3" t="s">
        <v>38</v>
      </c>
      <c r="E38" s="3" t="s">
        <v>37</v>
      </c>
      <c r="F38" s="3" t="s">
        <v>38</v>
      </c>
      <c r="G38" s="3" t="s">
        <v>37</v>
      </c>
      <c r="H38" s="3" t="s">
        <v>38</v>
      </c>
      <c r="I38" s="3" t="s">
        <v>37</v>
      </c>
      <c r="J38" s="3" t="s">
        <v>38</v>
      </c>
      <c r="K38" s="3" t="s">
        <v>37</v>
      </c>
      <c r="L38" s="3" t="s">
        <v>38</v>
      </c>
      <c r="M38" s="3" t="s">
        <v>37</v>
      </c>
      <c r="N38" s="3" t="s">
        <v>38</v>
      </c>
      <c r="O38" s="3" t="s">
        <v>37</v>
      </c>
      <c r="P38" s="4" t="s">
        <v>37</v>
      </c>
      <c r="Q38" s="3" t="s">
        <v>37</v>
      </c>
      <c r="R38" s="3" t="s">
        <v>37</v>
      </c>
      <c r="S38" s="19" t="s">
        <v>37</v>
      </c>
      <c r="T38" s="120" t="s">
        <v>37</v>
      </c>
      <c r="V38" s="1" t="s">
        <v>36</v>
      </c>
      <c r="W38" s="3" t="s">
        <v>37</v>
      </c>
      <c r="X38" s="3" t="s">
        <v>37</v>
      </c>
      <c r="Y38" s="3" t="s">
        <v>38</v>
      </c>
      <c r="Z38" s="3" t="s">
        <v>37</v>
      </c>
      <c r="AA38" s="3" t="s">
        <v>38</v>
      </c>
      <c r="AB38" s="3" t="s">
        <v>37</v>
      </c>
      <c r="AC38" s="3" t="s">
        <v>38</v>
      </c>
      <c r="AD38" s="3" t="s">
        <v>37</v>
      </c>
      <c r="AE38" s="3" t="s">
        <v>38</v>
      </c>
      <c r="AF38" s="3" t="s">
        <v>37</v>
      </c>
      <c r="AG38" s="3" t="s">
        <v>38</v>
      </c>
      <c r="AH38" s="3" t="s">
        <v>37</v>
      </c>
      <c r="AI38" s="3" t="s">
        <v>38</v>
      </c>
      <c r="AJ38" s="3" t="s">
        <v>37</v>
      </c>
      <c r="AK38" s="4" t="s">
        <v>37</v>
      </c>
      <c r="AL38" s="3" t="s">
        <v>37</v>
      </c>
      <c r="AM38" s="3" t="s">
        <v>37</v>
      </c>
      <c r="AN38" s="19" t="s">
        <v>37</v>
      </c>
      <c r="AO38" s="120" t="s">
        <v>37</v>
      </c>
      <c r="AQ38" s="1" t="s">
        <v>36</v>
      </c>
      <c r="AR38" s="3" t="s">
        <v>37</v>
      </c>
      <c r="AS38" s="3" t="s">
        <v>37</v>
      </c>
      <c r="AT38" s="3" t="s">
        <v>38</v>
      </c>
      <c r="AU38" s="3" t="s">
        <v>37</v>
      </c>
      <c r="AV38" s="3" t="s">
        <v>38</v>
      </c>
      <c r="AW38" s="3" t="s">
        <v>37</v>
      </c>
      <c r="AX38" s="3" t="s">
        <v>38</v>
      </c>
      <c r="AY38" s="3" t="s">
        <v>37</v>
      </c>
      <c r="AZ38" s="3" t="s">
        <v>38</v>
      </c>
      <c r="BA38" s="3" t="s">
        <v>37</v>
      </c>
      <c r="BB38" s="3" t="s">
        <v>38</v>
      </c>
      <c r="BC38" s="3" t="s">
        <v>37</v>
      </c>
      <c r="BD38" s="3" t="s">
        <v>38</v>
      </c>
      <c r="BE38" s="3" t="s">
        <v>37</v>
      </c>
      <c r="BF38" s="4" t="s">
        <v>37</v>
      </c>
      <c r="BG38" s="3" t="s">
        <v>37</v>
      </c>
      <c r="BH38" s="3" t="s">
        <v>37</v>
      </c>
      <c r="BI38" s="19" t="s">
        <v>37</v>
      </c>
      <c r="BJ38" s="120" t="s">
        <v>37</v>
      </c>
      <c r="BL38" s="1" t="s">
        <v>36</v>
      </c>
      <c r="BM38" s="3" t="s">
        <v>37</v>
      </c>
      <c r="BN38" s="3" t="s">
        <v>37</v>
      </c>
      <c r="BO38" s="3" t="s">
        <v>38</v>
      </c>
      <c r="BP38" s="3" t="s">
        <v>37</v>
      </c>
      <c r="BQ38" s="3" t="s">
        <v>38</v>
      </c>
      <c r="BR38" s="3" t="s">
        <v>37</v>
      </c>
      <c r="BS38" s="3" t="s">
        <v>38</v>
      </c>
      <c r="BT38" s="3" t="s">
        <v>37</v>
      </c>
      <c r="BU38" s="3" t="s">
        <v>38</v>
      </c>
      <c r="BV38" s="3" t="s">
        <v>37</v>
      </c>
      <c r="BW38" s="3" t="s">
        <v>38</v>
      </c>
      <c r="BX38" s="3" t="s">
        <v>37</v>
      </c>
      <c r="BY38" s="3" t="s">
        <v>38</v>
      </c>
      <c r="BZ38" s="3" t="s">
        <v>37</v>
      </c>
      <c r="CA38" s="4" t="s">
        <v>37</v>
      </c>
      <c r="CB38" s="3" t="s">
        <v>37</v>
      </c>
      <c r="CC38" s="3" t="s">
        <v>37</v>
      </c>
      <c r="CD38" s="19" t="s">
        <v>37</v>
      </c>
      <c r="CE38" s="120" t="s">
        <v>37</v>
      </c>
      <c r="CG38" s="1" t="s">
        <v>36</v>
      </c>
      <c r="CH38" s="3" t="s">
        <v>37</v>
      </c>
      <c r="CI38" s="3" t="s">
        <v>37</v>
      </c>
      <c r="CJ38" s="3" t="s">
        <v>38</v>
      </c>
      <c r="CK38" s="3" t="s">
        <v>37</v>
      </c>
      <c r="CL38" s="3" t="s">
        <v>38</v>
      </c>
      <c r="CM38" s="3" t="s">
        <v>37</v>
      </c>
      <c r="CN38" s="3" t="s">
        <v>38</v>
      </c>
      <c r="CO38" s="3" t="s">
        <v>37</v>
      </c>
      <c r="CP38" s="3" t="s">
        <v>38</v>
      </c>
      <c r="CQ38" s="3" t="s">
        <v>37</v>
      </c>
      <c r="CR38" s="3" t="s">
        <v>38</v>
      </c>
      <c r="CS38" s="3" t="s">
        <v>37</v>
      </c>
      <c r="CT38" s="3" t="s">
        <v>38</v>
      </c>
      <c r="CU38" s="3" t="s">
        <v>37</v>
      </c>
      <c r="CV38" s="4" t="s">
        <v>37</v>
      </c>
      <c r="CW38" s="3" t="s">
        <v>37</v>
      </c>
      <c r="CX38" s="3" t="s">
        <v>37</v>
      </c>
      <c r="CY38" s="19" t="s">
        <v>37</v>
      </c>
      <c r="CZ38" s="120" t="s">
        <v>37</v>
      </c>
    </row>
    <row r="39" spans="1:104" x14ac:dyDescent="0.25">
      <c r="A39" s="1" t="s">
        <v>40</v>
      </c>
      <c r="B39" s="12" t="s">
        <v>50</v>
      </c>
      <c r="C39" s="12" t="s">
        <v>50</v>
      </c>
      <c r="D39" s="13">
        <v>0.04</v>
      </c>
      <c r="E39" s="13">
        <v>0.08</v>
      </c>
      <c r="F39" s="13">
        <v>0.04</v>
      </c>
      <c r="G39" s="13">
        <v>0.12</v>
      </c>
      <c r="H39" s="17" t="s">
        <v>50</v>
      </c>
      <c r="I39" s="14">
        <v>8.3299999999999999E-2</v>
      </c>
      <c r="J39" s="12" t="s">
        <v>50</v>
      </c>
      <c r="K39" s="15">
        <f>1%</f>
        <v>0.01</v>
      </c>
      <c r="L39" s="12" t="s">
        <v>50</v>
      </c>
      <c r="M39" s="16">
        <f>8.33%</f>
        <v>8.3299999999999999E-2</v>
      </c>
      <c r="N39" s="12" t="s">
        <v>50</v>
      </c>
      <c r="O39" s="16">
        <f>15/360</f>
        <v>4.1666666666666664E-2</v>
      </c>
      <c r="P39" s="18">
        <v>0.03</v>
      </c>
      <c r="Q39" s="18">
        <v>0.02</v>
      </c>
      <c r="R39" s="18">
        <v>0.04</v>
      </c>
      <c r="S39" s="16">
        <v>8.3299999999999999E-2</v>
      </c>
      <c r="T39" s="130">
        <v>5.2199999999999998E-3</v>
      </c>
      <c r="V39" s="1" t="s">
        <v>40</v>
      </c>
      <c r="W39" s="12" t="s">
        <v>50</v>
      </c>
      <c r="X39" s="12" t="s">
        <v>50</v>
      </c>
      <c r="Y39" s="13">
        <v>0.04</v>
      </c>
      <c r="Z39" s="13">
        <v>0.08</v>
      </c>
      <c r="AA39" s="13">
        <v>0.04</v>
      </c>
      <c r="AB39" s="13">
        <v>0.08</v>
      </c>
      <c r="AC39" s="17" t="s">
        <v>50</v>
      </c>
      <c r="AD39" s="14">
        <v>8.3299999999999999E-2</v>
      </c>
      <c r="AE39" s="12" t="s">
        <v>50</v>
      </c>
      <c r="AF39" s="15">
        <f>1%</f>
        <v>0.01</v>
      </c>
      <c r="AG39" s="12" t="s">
        <v>50</v>
      </c>
      <c r="AH39" s="16">
        <f>8.33%</f>
        <v>8.3299999999999999E-2</v>
      </c>
      <c r="AI39" s="12" t="s">
        <v>50</v>
      </c>
      <c r="AJ39" s="16">
        <f>15/360</f>
        <v>4.1666666666666664E-2</v>
      </c>
      <c r="AK39" s="18">
        <v>0.03</v>
      </c>
      <c r="AL39" s="18">
        <v>0.02</v>
      </c>
      <c r="AM39" s="18">
        <v>0.04</v>
      </c>
      <c r="AN39" s="16">
        <v>8.3299999999999999E-2</v>
      </c>
      <c r="AO39" s="130">
        <v>5.2199999999999998E-3</v>
      </c>
      <c r="AQ39" s="1" t="s">
        <v>40</v>
      </c>
      <c r="AR39" s="12" t="s">
        <v>50</v>
      </c>
      <c r="AS39" s="12" t="s">
        <v>50</v>
      </c>
      <c r="AT39" s="13">
        <v>0.04</v>
      </c>
      <c r="AU39" s="13">
        <v>0.08</v>
      </c>
      <c r="AV39" s="13">
        <v>0.04</v>
      </c>
      <c r="AW39" s="13">
        <v>0.08</v>
      </c>
      <c r="AX39" s="17" t="s">
        <v>50</v>
      </c>
      <c r="AY39" s="14">
        <v>8.3299999999999999E-2</v>
      </c>
      <c r="AZ39" s="12" t="s">
        <v>50</v>
      </c>
      <c r="BA39" s="15">
        <f>1%</f>
        <v>0.01</v>
      </c>
      <c r="BB39" s="12" t="s">
        <v>50</v>
      </c>
      <c r="BC39" s="16">
        <f>8.33%</f>
        <v>8.3299999999999999E-2</v>
      </c>
      <c r="BD39" s="12" t="s">
        <v>50</v>
      </c>
      <c r="BE39" s="16">
        <f>15/360</f>
        <v>4.1666666666666664E-2</v>
      </c>
      <c r="BF39" s="18">
        <v>0.03</v>
      </c>
      <c r="BG39" s="18">
        <v>0.02</v>
      </c>
      <c r="BH39" s="18">
        <v>0.04</v>
      </c>
      <c r="BI39" s="16">
        <v>8.3299999999999999E-2</v>
      </c>
      <c r="BJ39" s="130">
        <v>5.2199999999999998E-3</v>
      </c>
      <c r="BL39" s="1" t="s">
        <v>40</v>
      </c>
      <c r="BM39" s="12" t="s">
        <v>50</v>
      </c>
      <c r="BN39" s="12" t="s">
        <v>50</v>
      </c>
      <c r="BO39" s="13">
        <v>0.04</v>
      </c>
      <c r="BP39" s="13">
        <v>0.08</v>
      </c>
      <c r="BQ39" s="13">
        <v>0.04</v>
      </c>
      <c r="BR39" s="13">
        <v>0.08</v>
      </c>
      <c r="BS39" s="17" t="s">
        <v>50</v>
      </c>
      <c r="BT39" s="14">
        <v>8.3299999999999999E-2</v>
      </c>
      <c r="BU39" s="12" t="s">
        <v>50</v>
      </c>
      <c r="BV39" s="15">
        <f>1%</f>
        <v>0.01</v>
      </c>
      <c r="BW39" s="12" t="s">
        <v>50</v>
      </c>
      <c r="BX39" s="16">
        <f>8.33%</f>
        <v>8.3299999999999999E-2</v>
      </c>
      <c r="BY39" s="12" t="s">
        <v>50</v>
      </c>
      <c r="BZ39" s="16">
        <f>15/360</f>
        <v>4.1666666666666664E-2</v>
      </c>
      <c r="CA39" s="18">
        <v>0.03</v>
      </c>
      <c r="CB39" s="18">
        <v>0.02</v>
      </c>
      <c r="CC39" s="18">
        <v>0.04</v>
      </c>
      <c r="CD39" s="16">
        <v>8.3299999999999999E-2</v>
      </c>
      <c r="CE39" s="130">
        <v>5.2199999999999998E-3</v>
      </c>
      <c r="CG39" s="1" t="s">
        <v>40</v>
      </c>
      <c r="CH39" s="12" t="s">
        <v>50</v>
      </c>
      <c r="CI39" s="12" t="s">
        <v>50</v>
      </c>
      <c r="CJ39" s="13">
        <v>0.04</v>
      </c>
      <c r="CK39" s="13">
        <v>0.08</v>
      </c>
      <c r="CL39" s="13">
        <v>0.04</v>
      </c>
      <c r="CM39" s="13">
        <v>0.08</v>
      </c>
      <c r="CN39" s="17" t="s">
        <v>50</v>
      </c>
      <c r="CO39" s="14">
        <v>8.3299999999999999E-2</v>
      </c>
      <c r="CP39" s="12" t="s">
        <v>50</v>
      </c>
      <c r="CQ39" s="15">
        <f>1%</f>
        <v>0.01</v>
      </c>
      <c r="CR39" s="12" t="s">
        <v>50</v>
      </c>
      <c r="CS39" s="16">
        <f>8.33%</f>
        <v>8.3299999999999999E-2</v>
      </c>
      <c r="CT39" s="12" t="s">
        <v>50</v>
      </c>
      <c r="CU39" s="16">
        <f>15/360</f>
        <v>4.1666666666666664E-2</v>
      </c>
      <c r="CV39" s="18">
        <v>0.03</v>
      </c>
      <c r="CW39" s="18">
        <v>0.02</v>
      </c>
      <c r="CX39" s="18">
        <v>0.04</v>
      </c>
      <c r="CY39" s="16">
        <v>8.3299999999999999E-2</v>
      </c>
      <c r="CZ39" s="132">
        <v>5.2199999999999998E-3</v>
      </c>
    </row>
    <row r="40" spans="1:104" x14ac:dyDescent="0.25">
      <c r="A40" s="1" t="s">
        <v>355</v>
      </c>
      <c r="B40" s="5">
        <v>2500000</v>
      </c>
      <c r="C40" s="5">
        <f>IF(B40&gt;0,IF(B40&lt;=2*General!D$3, General!E$3, 0), 0)</f>
        <v>0</v>
      </c>
      <c r="D40" s="5">
        <f>B40*$D$39</f>
        <v>100000</v>
      </c>
      <c r="E40" s="5">
        <f>B40*$E$39</f>
        <v>200000</v>
      </c>
      <c r="F40" s="5">
        <f>B40*$F$39</f>
        <v>100000</v>
      </c>
      <c r="G40" s="5">
        <f>B40*$G$39</f>
        <v>300000</v>
      </c>
      <c r="H40" s="17" t="s">
        <v>50</v>
      </c>
      <c r="I40" s="5">
        <f>B40*$I$39</f>
        <v>208250</v>
      </c>
      <c r="J40" s="12" t="s">
        <v>50</v>
      </c>
      <c r="K40" s="5">
        <f>I40*$K$39</f>
        <v>2082.5</v>
      </c>
      <c r="L40" s="12" t="s">
        <v>50</v>
      </c>
      <c r="M40" s="5">
        <f>B40*$M$39</f>
        <v>208250</v>
      </c>
      <c r="N40" s="12" t="s">
        <v>50</v>
      </c>
      <c r="O40" s="5">
        <f>B40*$O$39</f>
        <v>104166.66666666666</v>
      </c>
      <c r="P40" s="6">
        <f>B40*$P$39</f>
        <v>75000</v>
      </c>
      <c r="Q40" s="6">
        <f>B40*$Q$39</f>
        <v>50000</v>
      </c>
      <c r="R40" s="6">
        <f>B40*$R$39</f>
        <v>100000</v>
      </c>
      <c r="S40" s="20">
        <f>IF(B40&gt;0, IF(B40&lt;=General!$D$3*2,$C$4*$S$39,0), 0)</f>
        <v>0</v>
      </c>
      <c r="T40" s="131">
        <f>B40*$T$39</f>
        <v>13050</v>
      </c>
      <c r="V40" s="1" t="str">
        <f>$A40</f>
        <v>Jefe de Interventoría</v>
      </c>
      <c r="W40" s="5">
        <f>B40+B40*(General!$B$25+General!$H$25)</f>
        <v>2780540.4576205066</v>
      </c>
      <c r="X40" s="5">
        <f>IF(W40&gt;0,IF(W40&lt;=2*General!$D$4, General!$E$4, 0), 0)</f>
        <v>0</v>
      </c>
      <c r="Y40" s="5">
        <f>W40*$D$39</f>
        <v>111221.61830482027</v>
      </c>
      <c r="Z40" s="5">
        <f>W40*$E$39</f>
        <v>222443.23660964053</v>
      </c>
      <c r="AA40" s="5">
        <f>W40*$F$39</f>
        <v>111221.61830482027</v>
      </c>
      <c r="AB40" s="5">
        <f>W40*$G$39</f>
        <v>333664.8549144608</v>
      </c>
      <c r="AC40" s="17" t="s">
        <v>50</v>
      </c>
      <c r="AD40" s="5">
        <f>W40*$I$39</f>
        <v>231619.02011978821</v>
      </c>
      <c r="AE40" s="12" t="s">
        <v>50</v>
      </c>
      <c r="AF40" s="5">
        <f>AD40*$K$39</f>
        <v>2316.1902011978823</v>
      </c>
      <c r="AG40" s="12" t="s">
        <v>50</v>
      </c>
      <c r="AH40" s="5">
        <f>W40*$M$39</f>
        <v>231619.02011978821</v>
      </c>
      <c r="AI40" s="12" t="s">
        <v>50</v>
      </c>
      <c r="AJ40" s="5">
        <f>W40*$O$39</f>
        <v>115855.85240085443</v>
      </c>
      <c r="AK40" s="6">
        <f>W40*$P$39</f>
        <v>83416.213728615199</v>
      </c>
      <c r="AL40" s="6">
        <f>W40*$Q$39</f>
        <v>55610.809152410133</v>
      </c>
      <c r="AM40" s="6">
        <f>W40*$R$39</f>
        <v>111221.61830482027</v>
      </c>
      <c r="AN40" s="20">
        <f>IF(W40&gt;0, IF(W40&lt;=General!$D$3*2,$E$4*$AN$39,0), 0)</f>
        <v>0</v>
      </c>
      <c r="AO40" s="22">
        <f>W40*$AO$39</f>
        <v>14514.421188779044</v>
      </c>
      <c r="AQ40" s="1" t="str">
        <f>$A40</f>
        <v>Jefe de Interventoría</v>
      </c>
      <c r="AR40" s="5">
        <f>W40+W40*(General!$B$25+General!$H$25)</f>
        <v>3092562.0945857824</v>
      </c>
      <c r="AS40" s="5">
        <f>IF(AR40&gt;0,IF(AR40&lt;=2*General!$D$5, General!$E$5, 0), 0)</f>
        <v>0</v>
      </c>
      <c r="AT40" s="5">
        <f>AR40*$D$39</f>
        <v>123702.48378343129</v>
      </c>
      <c r="AU40" s="5">
        <f>AR40*$E$39</f>
        <v>247404.96756686259</v>
      </c>
      <c r="AV40" s="5">
        <f>AR40*$F$39</f>
        <v>123702.48378343129</v>
      </c>
      <c r="AW40" s="5">
        <f>AR40*$G$39</f>
        <v>371107.45135029388</v>
      </c>
      <c r="AX40" s="17" t="s">
        <v>50</v>
      </c>
      <c r="AY40" s="5">
        <f>AR40*$I$39</f>
        <v>257610.42247899566</v>
      </c>
      <c r="AZ40" s="12" t="s">
        <v>50</v>
      </c>
      <c r="BA40" s="5">
        <f>AY40*$K$39</f>
        <v>2576.1042247899568</v>
      </c>
      <c r="BB40" s="12" t="s">
        <v>50</v>
      </c>
      <c r="BC40" s="5">
        <f>AR40*$M$39</f>
        <v>257610.42247899566</v>
      </c>
      <c r="BD40" s="12" t="s">
        <v>50</v>
      </c>
      <c r="BE40" s="5">
        <f>AR40*$O$39</f>
        <v>128856.75394107426</v>
      </c>
      <c r="BF40" s="6">
        <f>AR40*$P$39</f>
        <v>92776.86283757347</v>
      </c>
      <c r="BG40" s="6">
        <f>AR40*$Q$39</f>
        <v>61851.241891715646</v>
      </c>
      <c r="BH40" s="6">
        <f>AR40*$R$39</f>
        <v>123702.48378343129</v>
      </c>
      <c r="BI40" s="20">
        <f>IF(AR40&gt;0, IF(AR40&lt;=General!$D$3*2,$G$4*$BI$39,0), 0)</f>
        <v>0</v>
      </c>
      <c r="BJ40" s="131">
        <f>AR40*$BJ$39</f>
        <v>16143.174133737784</v>
      </c>
      <c r="BL40" s="1" t="str">
        <f>$A40</f>
        <v>Jefe de Interventoría</v>
      </c>
      <c r="BM40" s="5">
        <f>AR40+AR40*(General!$B$25++General!$H$25)</f>
        <v>3439597.6086797537</v>
      </c>
      <c r="BN40" s="5">
        <f>IF(BM40&gt;0,IF(BM40&lt;=2*General!$D$6, General!$E$6, 0), 0)</f>
        <v>0</v>
      </c>
      <c r="BO40" s="5">
        <f>BM40*$D$39</f>
        <v>137583.90434719014</v>
      </c>
      <c r="BP40" s="5">
        <f>BM40*$E$39</f>
        <v>275167.80869438028</v>
      </c>
      <c r="BQ40" s="5">
        <f>BM40*$F$39</f>
        <v>137583.90434719014</v>
      </c>
      <c r="BR40" s="5">
        <f>BM40*$G$39</f>
        <v>412751.71304157045</v>
      </c>
      <c r="BS40" s="17" t="s">
        <v>50</v>
      </c>
      <c r="BT40" s="5">
        <f>BM40*$I$39</f>
        <v>286518.4808030235</v>
      </c>
      <c r="BU40" s="12" t="s">
        <v>50</v>
      </c>
      <c r="BV40" s="5">
        <f>BT40*$K$39</f>
        <v>2865.1848080302352</v>
      </c>
      <c r="BW40" s="12" t="s">
        <v>50</v>
      </c>
      <c r="BX40" s="5">
        <f>BM40*$M$39</f>
        <v>286518.4808030235</v>
      </c>
      <c r="BY40" s="12" t="s">
        <v>50</v>
      </c>
      <c r="BZ40" s="5">
        <f>BM40*$O$39</f>
        <v>143316.56702832307</v>
      </c>
      <c r="CA40" s="6">
        <f>BM40*$P$39</f>
        <v>103187.92826039261</v>
      </c>
      <c r="CB40" s="6">
        <f>BM40*$Q$39</f>
        <v>68791.952173595069</v>
      </c>
      <c r="CC40" s="6">
        <f>BM40*$R$39</f>
        <v>137583.90434719014</v>
      </c>
      <c r="CD40" s="20">
        <f>IF(BM40&gt;0, IF(BM40&lt;=General!$D$3*2,$I$4*CD39,0), 0)</f>
        <v>0</v>
      </c>
      <c r="CE40" s="131">
        <f>BM40*$CE$39</f>
        <v>17954.699517308312</v>
      </c>
      <c r="CG40" s="1" t="str">
        <f>$A40</f>
        <v>Jefe de Interventoría</v>
      </c>
      <c r="CH40" s="5">
        <f>BM40+BM40*(General!$B$25+General!$H$25)</f>
        <v>3825576.123547521</v>
      </c>
      <c r="CI40" s="5">
        <f>IF(CH40&gt;0,IF(CH40&lt;=2*General!$D$7, General!$E$7, 0), 0)</f>
        <v>0</v>
      </c>
      <c r="CJ40" s="5">
        <f>CH40*$D$39</f>
        <v>153023.04494190085</v>
      </c>
      <c r="CK40" s="5">
        <f>CH40*$E$39</f>
        <v>306046.0898838017</v>
      </c>
      <c r="CL40" s="5">
        <f>CH40*$F$39</f>
        <v>153023.04494190085</v>
      </c>
      <c r="CM40" s="5">
        <f>CH40*$G$39</f>
        <v>459069.13482570252</v>
      </c>
      <c r="CN40" s="17" t="s">
        <v>50</v>
      </c>
      <c r="CO40" s="5">
        <f>CH40*$I$39</f>
        <v>318670.49109150848</v>
      </c>
      <c r="CP40" s="12" t="s">
        <v>50</v>
      </c>
      <c r="CQ40" s="5">
        <f>CO40*$K$39</f>
        <v>3186.7049109150848</v>
      </c>
      <c r="CR40" s="12" t="s">
        <v>50</v>
      </c>
      <c r="CS40" s="5">
        <f>CH40*$M$39</f>
        <v>318670.49109150848</v>
      </c>
      <c r="CT40" s="12" t="s">
        <v>50</v>
      </c>
      <c r="CU40" s="5">
        <f>CH40*$O$39</f>
        <v>159399.00514781335</v>
      </c>
      <c r="CV40" s="6">
        <f>CH40*$P$39</f>
        <v>114767.28370642563</v>
      </c>
      <c r="CW40" s="6">
        <f>CH40*$Q$39</f>
        <v>76511.522470950425</v>
      </c>
      <c r="CX40" s="6">
        <f>CH40*$R$39</f>
        <v>153023.04494190085</v>
      </c>
      <c r="CY40" s="20">
        <f>IF(CH40&gt;0, IF(CH40&lt;=General!$D$3*2,$K$4*CY39,0), 0)</f>
        <v>0</v>
      </c>
      <c r="CZ40" s="134">
        <f>CH40*$CZ$39</f>
        <v>19969.507364918059</v>
      </c>
    </row>
    <row r="41" spans="1:104" x14ac:dyDescent="0.25">
      <c r="A41" s="1" t="s">
        <v>356</v>
      </c>
      <c r="B41" s="5">
        <v>2500000</v>
      </c>
      <c r="C41" s="5">
        <f>IF(B41&gt;0,IF(B41&lt;=2*General!D$3, General!E$3, 0), 0)</f>
        <v>0</v>
      </c>
      <c r="D41" s="5">
        <f>B41*$D$39</f>
        <v>100000</v>
      </c>
      <c r="E41" s="5">
        <f>B41*$E$39</f>
        <v>200000</v>
      </c>
      <c r="F41" s="5">
        <f>B41*$F$39</f>
        <v>100000</v>
      </c>
      <c r="G41" s="5">
        <f>B41*$G$39</f>
        <v>300000</v>
      </c>
      <c r="H41" s="17" t="s">
        <v>50</v>
      </c>
      <c r="I41" s="5">
        <f>B41*$I$39</f>
        <v>208250</v>
      </c>
      <c r="J41" s="12" t="s">
        <v>50</v>
      </c>
      <c r="K41" s="5">
        <f>I41*$K$39</f>
        <v>2082.5</v>
      </c>
      <c r="L41" s="12" t="s">
        <v>50</v>
      </c>
      <c r="M41" s="5">
        <f>B41*$M$39</f>
        <v>208250</v>
      </c>
      <c r="N41" s="12" t="s">
        <v>50</v>
      </c>
      <c r="O41" s="5">
        <f>B41*$O$39</f>
        <v>104166.66666666666</v>
      </c>
      <c r="P41" s="6">
        <f>B41*$P$39</f>
        <v>75000</v>
      </c>
      <c r="Q41" s="6">
        <f>B41*$Q$39</f>
        <v>50000</v>
      </c>
      <c r="R41" s="6">
        <f>B41*$R$39</f>
        <v>100000</v>
      </c>
      <c r="S41" s="20">
        <f>IF(B41&gt;0, IF(B41&lt;=General!$D$3*2,$C$4*$S$39,0), 0)</f>
        <v>0</v>
      </c>
      <c r="T41" s="131">
        <f t="shared" ref="T41:T54" si="73">B41*$T$39</f>
        <v>13050</v>
      </c>
      <c r="V41" s="1" t="str">
        <f t="shared" ref="V41:V75" si="74">$A41</f>
        <v>Ingeniero de Mercados</v>
      </c>
      <c r="W41" s="5">
        <f>B41+B41*(General!$B$25+General!$H$25)</f>
        <v>2780540.4576205066</v>
      </c>
      <c r="X41" s="5">
        <f>IF(W41&gt;0,IF(W41&lt;=2*General!$D$4, General!$E$4, 0), 0)</f>
        <v>0</v>
      </c>
      <c r="Y41" s="5">
        <f>W41*$D$39</f>
        <v>111221.61830482027</v>
      </c>
      <c r="Z41" s="5">
        <f>W41*$E$39</f>
        <v>222443.23660964053</v>
      </c>
      <c r="AA41" s="5">
        <f>W41*$F$39</f>
        <v>111221.61830482027</v>
      </c>
      <c r="AB41" s="5">
        <f>W41*$G$39</f>
        <v>333664.8549144608</v>
      </c>
      <c r="AC41" s="17" t="s">
        <v>50</v>
      </c>
      <c r="AD41" s="5">
        <f>W41*$I$39</f>
        <v>231619.02011978821</v>
      </c>
      <c r="AE41" s="12" t="s">
        <v>50</v>
      </c>
      <c r="AF41" s="5">
        <f>AD41*$K$39</f>
        <v>2316.1902011978823</v>
      </c>
      <c r="AG41" s="12" t="s">
        <v>50</v>
      </c>
      <c r="AH41" s="5">
        <f>W41*$M$39</f>
        <v>231619.02011978821</v>
      </c>
      <c r="AI41" s="12" t="s">
        <v>50</v>
      </c>
      <c r="AJ41" s="5">
        <f>W41*$O$39</f>
        <v>115855.85240085443</v>
      </c>
      <c r="AK41" s="6">
        <f>W41*$P$39</f>
        <v>83416.213728615199</v>
      </c>
      <c r="AL41" s="6">
        <f>W41*$Q$39</f>
        <v>55610.809152410133</v>
      </c>
      <c r="AM41" s="6">
        <f>W41*$R$39</f>
        <v>111221.61830482027</v>
      </c>
      <c r="AN41" s="20">
        <f>IF(W41&gt;0, IF(W41&lt;=General!$D$3*2,$E$4*$AN$39,0), 0)</f>
        <v>0</v>
      </c>
      <c r="AO41" s="22">
        <f t="shared" ref="AO41:AO54" si="75">W41*$AO$39</f>
        <v>14514.421188779044</v>
      </c>
      <c r="AQ41" s="1" t="str">
        <f t="shared" ref="AQ41:AQ75" si="76">$A41</f>
        <v>Ingeniero de Mercados</v>
      </c>
      <c r="AR41" s="5">
        <f>W41+W41*(General!$B$25+General!$H$25)</f>
        <v>3092562.0945857824</v>
      </c>
      <c r="AS41" s="5">
        <f>IF(AR41&gt;0,IF(AR41&lt;=2*General!$D$5, General!$E$5, 0), 0)</f>
        <v>0</v>
      </c>
      <c r="AT41" s="5">
        <f>AR41*$D$39</f>
        <v>123702.48378343129</v>
      </c>
      <c r="AU41" s="5">
        <f>AR41*$E$39</f>
        <v>247404.96756686259</v>
      </c>
      <c r="AV41" s="5">
        <f>AR41*$F$39</f>
        <v>123702.48378343129</v>
      </c>
      <c r="AW41" s="5">
        <f>AR41*$G$39</f>
        <v>371107.45135029388</v>
      </c>
      <c r="AX41" s="17" t="s">
        <v>50</v>
      </c>
      <c r="AY41" s="5">
        <f>AR41*$I$39</f>
        <v>257610.42247899566</v>
      </c>
      <c r="AZ41" s="12" t="s">
        <v>50</v>
      </c>
      <c r="BA41" s="5">
        <f>AY41*$K$39</f>
        <v>2576.1042247899568</v>
      </c>
      <c r="BB41" s="12" t="s">
        <v>50</v>
      </c>
      <c r="BC41" s="5">
        <f>AR41*$M$39</f>
        <v>257610.42247899566</v>
      </c>
      <c r="BD41" s="12" t="s">
        <v>50</v>
      </c>
      <c r="BE41" s="5">
        <f>AR41*$O$39</f>
        <v>128856.75394107426</v>
      </c>
      <c r="BF41" s="6">
        <f>AR41*$P$39</f>
        <v>92776.86283757347</v>
      </c>
      <c r="BG41" s="6">
        <f>AR41*$Q$39</f>
        <v>61851.241891715646</v>
      </c>
      <c r="BH41" s="6">
        <f>AR41*$R$39</f>
        <v>123702.48378343129</v>
      </c>
      <c r="BI41" s="20">
        <f>IF(AR41&gt;0, IF(AR41&lt;=General!$D$3*2,$G$4*$BI$39,0), 0)</f>
        <v>0</v>
      </c>
      <c r="BJ41" s="131">
        <f t="shared" ref="BJ41:BJ54" si="77">AR41*$BJ$39</f>
        <v>16143.174133737784</v>
      </c>
      <c r="BL41" s="1" t="str">
        <f t="shared" ref="BL41:BL75" si="78">$A41</f>
        <v>Ingeniero de Mercados</v>
      </c>
      <c r="BM41" s="5">
        <f>AR41+AR41*(General!$B$25++General!$H$25)</f>
        <v>3439597.6086797537</v>
      </c>
      <c r="BN41" s="5">
        <f>IF(BM41&gt;0,IF(BM41&lt;=2*General!$D$6, General!$E$6, 0), 0)</f>
        <v>0</v>
      </c>
      <c r="BO41" s="5">
        <f>BM41*$D$39</f>
        <v>137583.90434719014</v>
      </c>
      <c r="BP41" s="5">
        <f>BM41*$E$39</f>
        <v>275167.80869438028</v>
      </c>
      <c r="BQ41" s="5">
        <f>BM41*$F$39</f>
        <v>137583.90434719014</v>
      </c>
      <c r="BR41" s="5">
        <f>BM41*$G$39</f>
        <v>412751.71304157045</v>
      </c>
      <c r="BS41" s="17" t="s">
        <v>50</v>
      </c>
      <c r="BT41" s="5">
        <f>BM41*$I$39</f>
        <v>286518.4808030235</v>
      </c>
      <c r="BU41" s="12" t="s">
        <v>50</v>
      </c>
      <c r="BV41" s="5">
        <f>BT41*$K$39</f>
        <v>2865.1848080302352</v>
      </c>
      <c r="BW41" s="12" t="s">
        <v>50</v>
      </c>
      <c r="BX41" s="5">
        <f>BM41*$M$39</f>
        <v>286518.4808030235</v>
      </c>
      <c r="BY41" s="12" t="s">
        <v>50</v>
      </c>
      <c r="BZ41" s="5">
        <f>BM41*$O$39</f>
        <v>143316.56702832307</v>
      </c>
      <c r="CA41" s="6">
        <f>BM41*$P$39</f>
        <v>103187.92826039261</v>
      </c>
      <c r="CB41" s="6">
        <f>BM41*$Q$39</f>
        <v>68791.952173595069</v>
      </c>
      <c r="CC41" s="6">
        <f>BM41*$R$39</f>
        <v>137583.90434719014</v>
      </c>
      <c r="CD41" s="20">
        <f>IF(BM41&gt;0, IF(BM41&lt;=General!$D$3*2,$I$4*CD40,0), 0)</f>
        <v>0</v>
      </c>
      <c r="CE41" s="131">
        <f t="shared" ref="CE41:CE54" si="79">BM41*$CE$39</f>
        <v>17954.699517308312</v>
      </c>
      <c r="CG41" s="1" t="str">
        <f t="shared" ref="CG41:CG75" si="80">$A41</f>
        <v>Ingeniero de Mercados</v>
      </c>
      <c r="CH41" s="5">
        <f>BM41+BM41*(General!$B$25+General!$H$25)</f>
        <v>3825576.123547521</v>
      </c>
      <c r="CI41" s="5">
        <f>IF(CH41&gt;0,IF(CH41&lt;=2*General!$D$7, General!$E$7, 0), 0)</f>
        <v>0</v>
      </c>
      <c r="CJ41" s="5">
        <f>CH41*$D$39</f>
        <v>153023.04494190085</v>
      </c>
      <c r="CK41" s="5">
        <f>CH41*$E$39</f>
        <v>306046.0898838017</v>
      </c>
      <c r="CL41" s="5">
        <f>CH41*$F$39</f>
        <v>153023.04494190085</v>
      </c>
      <c r="CM41" s="5">
        <f>CH41*$G$39</f>
        <v>459069.13482570252</v>
      </c>
      <c r="CN41" s="17" t="s">
        <v>50</v>
      </c>
      <c r="CO41" s="5">
        <f>CH41*$I$39</f>
        <v>318670.49109150848</v>
      </c>
      <c r="CP41" s="12" t="s">
        <v>50</v>
      </c>
      <c r="CQ41" s="5">
        <f>CO41*$K$39</f>
        <v>3186.7049109150848</v>
      </c>
      <c r="CR41" s="12" t="s">
        <v>50</v>
      </c>
      <c r="CS41" s="5">
        <f>CH41*$M$39</f>
        <v>318670.49109150848</v>
      </c>
      <c r="CT41" s="12" t="s">
        <v>50</v>
      </c>
      <c r="CU41" s="5">
        <f>CH41*$O$39</f>
        <v>159399.00514781335</v>
      </c>
      <c r="CV41" s="6">
        <f>CH41*$P$39</f>
        <v>114767.28370642563</v>
      </c>
      <c r="CW41" s="6">
        <f>CH41*$Q$39</f>
        <v>76511.522470950425</v>
      </c>
      <c r="CX41" s="6">
        <f>CH41*$R$39</f>
        <v>153023.04494190085</v>
      </c>
      <c r="CY41" s="20">
        <f>IF(CH41&gt;0, IF(CH41&lt;=General!$D$3*2,$K$4*CY40,0), 0)</f>
        <v>0</v>
      </c>
      <c r="CZ41" s="134">
        <f t="shared" ref="CZ41:CZ54" si="81">CH41*$CZ$39</f>
        <v>19969.507364918059</v>
      </c>
    </row>
    <row r="42" spans="1:104" x14ac:dyDescent="0.25">
      <c r="A42" s="1" t="s">
        <v>362</v>
      </c>
      <c r="B42" s="5">
        <v>1500000</v>
      </c>
      <c r="C42" s="5">
        <f>IF(B42&gt;0,IF(B42&lt;=2*General!D$3, General!E$3, 0), 0)</f>
        <v>0</v>
      </c>
      <c r="D42" s="5">
        <f>B42*$D$39</f>
        <v>60000</v>
      </c>
      <c r="E42" s="5">
        <f>B42*$E$39</f>
        <v>120000</v>
      </c>
      <c r="F42" s="5">
        <f>B42*$F$39</f>
        <v>60000</v>
      </c>
      <c r="G42" s="5">
        <f>B42*$G$39</f>
        <v>180000</v>
      </c>
      <c r="H42" s="17" t="s">
        <v>50</v>
      </c>
      <c r="I42" s="5">
        <f>B42*$I$39</f>
        <v>124950</v>
      </c>
      <c r="J42" s="12" t="s">
        <v>50</v>
      </c>
      <c r="K42" s="5">
        <f>I42*$K$39</f>
        <v>1249.5</v>
      </c>
      <c r="L42" s="12" t="s">
        <v>50</v>
      </c>
      <c r="M42" s="5">
        <f>B42*$M$39</f>
        <v>124950</v>
      </c>
      <c r="N42" s="12" t="s">
        <v>50</v>
      </c>
      <c r="O42" s="5">
        <f>B42*$O$39</f>
        <v>62500</v>
      </c>
      <c r="P42" s="6">
        <f>B42*$P$39</f>
        <v>45000</v>
      </c>
      <c r="Q42" s="6">
        <f>B42*$Q$39</f>
        <v>30000</v>
      </c>
      <c r="R42" s="6">
        <f>B42*$R$39</f>
        <v>60000</v>
      </c>
      <c r="S42" s="20">
        <f>IF(B42&gt;0, IF(B42&lt;=General!$D$3*2,$C$4*$S$39,0), 0)</f>
        <v>0</v>
      </c>
      <c r="T42" s="131">
        <f t="shared" si="73"/>
        <v>7830</v>
      </c>
      <c r="V42" s="1" t="str">
        <f t="shared" si="74"/>
        <v>Interventor 1</v>
      </c>
      <c r="W42" s="5">
        <f>B42+B42*(General!$B$25+General!$H$25)</f>
        <v>1668324.274572304</v>
      </c>
      <c r="X42" s="5">
        <f>IF(W42&gt;0,IF(W42&lt;=2*General!$D$4, General!$E$4, 0), 0)</f>
        <v>0</v>
      </c>
      <c r="Y42" s="5">
        <f>W42*$D$39</f>
        <v>66732.970982892162</v>
      </c>
      <c r="Z42" s="5">
        <f>W42*$E$39</f>
        <v>133465.94196578432</v>
      </c>
      <c r="AA42" s="5">
        <f>W42*$F$39</f>
        <v>66732.970982892162</v>
      </c>
      <c r="AB42" s="5">
        <f>W42*$G$39</f>
        <v>200198.91294867647</v>
      </c>
      <c r="AC42" s="17" t="s">
        <v>50</v>
      </c>
      <c r="AD42" s="5">
        <f>W42*$I$39</f>
        <v>138971.41207187291</v>
      </c>
      <c r="AE42" s="12" t="s">
        <v>50</v>
      </c>
      <c r="AF42" s="5">
        <f>AD42*$K$39</f>
        <v>1389.7141207187292</v>
      </c>
      <c r="AG42" s="12" t="s">
        <v>50</v>
      </c>
      <c r="AH42" s="5">
        <f>W42*$M$39</f>
        <v>138971.41207187291</v>
      </c>
      <c r="AI42" s="12" t="s">
        <v>50</v>
      </c>
      <c r="AJ42" s="5">
        <f>W42*$O$39</f>
        <v>69513.511440512666</v>
      </c>
      <c r="AK42" s="6">
        <f>W42*$P$39</f>
        <v>50049.728237169118</v>
      </c>
      <c r="AL42" s="6">
        <f>W42*$Q$39</f>
        <v>33366.485491446081</v>
      </c>
      <c r="AM42" s="6">
        <f>W42*$R$39</f>
        <v>66732.970982892162</v>
      </c>
      <c r="AN42" s="20">
        <f>IF(W42&gt;0, IF(W42&lt;=General!$D$3*2,$E$4*$AN$39,0), 0)</f>
        <v>0</v>
      </c>
      <c r="AO42" s="22">
        <f t="shared" si="75"/>
        <v>8708.6527132674273</v>
      </c>
      <c r="AQ42" s="1" t="str">
        <f t="shared" si="76"/>
        <v>Interventor 1</v>
      </c>
      <c r="AR42" s="5">
        <f>W42+W42*(General!$B$25+General!$H$25)</f>
        <v>1855537.2567514696</v>
      </c>
      <c r="AS42" s="5">
        <f>IF(AR42&gt;0,IF(AR42&lt;=2*General!$D$5, General!$E$5, 0), 0)</f>
        <v>0</v>
      </c>
      <c r="AT42" s="5">
        <f>AR42*$D$39</f>
        <v>74221.490270058785</v>
      </c>
      <c r="AU42" s="5">
        <f>AR42*$E$39</f>
        <v>148442.98054011757</v>
      </c>
      <c r="AV42" s="5">
        <f>AR42*$F$39</f>
        <v>74221.490270058785</v>
      </c>
      <c r="AW42" s="5">
        <f>AR42*$G$39</f>
        <v>222664.47081017634</v>
      </c>
      <c r="AX42" s="17" t="s">
        <v>50</v>
      </c>
      <c r="AY42" s="5">
        <f>AR42*$I$39</f>
        <v>154566.25348739742</v>
      </c>
      <c r="AZ42" s="12" t="s">
        <v>50</v>
      </c>
      <c r="BA42" s="5">
        <f>AY42*$K$39</f>
        <v>1545.6625348739742</v>
      </c>
      <c r="BB42" s="12" t="s">
        <v>50</v>
      </c>
      <c r="BC42" s="5">
        <f>AR42*$M$39</f>
        <v>154566.25348739742</v>
      </c>
      <c r="BD42" s="12" t="s">
        <v>50</v>
      </c>
      <c r="BE42" s="5">
        <f>AR42*$O$39</f>
        <v>77314.052364644565</v>
      </c>
      <c r="BF42" s="6">
        <f>AR42*$P$39</f>
        <v>55666.117702544085</v>
      </c>
      <c r="BG42" s="6">
        <f>AR42*$Q$39</f>
        <v>37110.745135029392</v>
      </c>
      <c r="BH42" s="6">
        <f>AR42*$R$39</f>
        <v>74221.490270058785</v>
      </c>
      <c r="BI42" s="20">
        <f>IF(AR42&gt;0, IF(AR42&lt;=General!$D$3*2,$G$4*$BI$39,0), 0)</f>
        <v>0</v>
      </c>
      <c r="BJ42" s="131">
        <f t="shared" si="77"/>
        <v>9685.9044802426706</v>
      </c>
      <c r="BL42" s="1" t="str">
        <f t="shared" si="78"/>
        <v>Interventor 1</v>
      </c>
      <c r="BM42" s="5">
        <f>AR42+AR42*(General!$B$25++General!$H$25)</f>
        <v>2063758.5652078523</v>
      </c>
      <c r="BN42" s="5">
        <f>IF(BM42&gt;0,IF(BM42&lt;=2*General!$D$6, General!$E$6, 0), 0)</f>
        <v>0</v>
      </c>
      <c r="BO42" s="5">
        <f>BM42*$D$39</f>
        <v>82550.342608314095</v>
      </c>
      <c r="BP42" s="5">
        <f>BM42*$E$39</f>
        <v>165100.68521662819</v>
      </c>
      <c r="BQ42" s="5">
        <f>BM42*$F$39</f>
        <v>82550.342608314095</v>
      </c>
      <c r="BR42" s="5">
        <f>BM42*$G$39</f>
        <v>247651.02782494226</v>
      </c>
      <c r="BS42" s="17" t="s">
        <v>50</v>
      </c>
      <c r="BT42" s="5">
        <f>BM42*$I$39</f>
        <v>171911.08848181411</v>
      </c>
      <c r="BU42" s="12" t="s">
        <v>50</v>
      </c>
      <c r="BV42" s="5">
        <f>BT42*$K$39</f>
        <v>1719.1108848181411</v>
      </c>
      <c r="BW42" s="12" t="s">
        <v>50</v>
      </c>
      <c r="BX42" s="5">
        <f>BM42*$M$39</f>
        <v>171911.08848181411</v>
      </c>
      <c r="BY42" s="12" t="s">
        <v>50</v>
      </c>
      <c r="BZ42" s="5">
        <f>BM42*$O$39</f>
        <v>85989.94021699384</v>
      </c>
      <c r="CA42" s="6">
        <f>BM42*$P$39</f>
        <v>61912.756956235564</v>
      </c>
      <c r="CB42" s="6">
        <f>BM42*$Q$39</f>
        <v>41275.171304157047</v>
      </c>
      <c r="CC42" s="6">
        <f>BM42*$R$39</f>
        <v>82550.342608314095</v>
      </c>
      <c r="CD42" s="20">
        <f>IF(BM42&gt;0, IF(BM42&lt;=General!$D$3*2,$I$4*CD41,0), 0)</f>
        <v>0</v>
      </c>
      <c r="CE42" s="131">
        <f t="shared" si="79"/>
        <v>10772.819710384989</v>
      </c>
      <c r="CG42" s="1" t="str">
        <f t="shared" si="80"/>
        <v>Interventor 1</v>
      </c>
      <c r="CH42" s="5">
        <f>BM42+BM42*(General!$B$25+General!$H$25)</f>
        <v>2295345.6741285129</v>
      </c>
      <c r="CI42" s="5">
        <f>IF(CH42&gt;0,IF(CH42&lt;=2*General!$D$7, General!$E$7, 0), 0)</f>
        <v>0</v>
      </c>
      <c r="CJ42" s="5">
        <f>CH42*$D$39</f>
        <v>91813.826965140513</v>
      </c>
      <c r="CK42" s="5">
        <f>CH42*$E$39</f>
        <v>183627.65393028103</v>
      </c>
      <c r="CL42" s="5">
        <f>CH42*$F$39</f>
        <v>91813.826965140513</v>
      </c>
      <c r="CM42" s="5">
        <f>CH42*$G$39</f>
        <v>275441.48089542153</v>
      </c>
      <c r="CN42" s="17" t="s">
        <v>50</v>
      </c>
      <c r="CO42" s="5">
        <f>CH42*$I$39</f>
        <v>191202.29465490513</v>
      </c>
      <c r="CP42" s="12" t="s">
        <v>50</v>
      </c>
      <c r="CQ42" s="5">
        <f>CO42*$K$39</f>
        <v>1912.0229465490513</v>
      </c>
      <c r="CR42" s="12" t="s">
        <v>50</v>
      </c>
      <c r="CS42" s="5">
        <f>CH42*$M$39</f>
        <v>191202.29465490513</v>
      </c>
      <c r="CT42" s="12" t="s">
        <v>50</v>
      </c>
      <c r="CU42" s="5">
        <f>CH42*$O$39</f>
        <v>95639.403088688035</v>
      </c>
      <c r="CV42" s="6">
        <f>CH42*$P$39</f>
        <v>68860.370223855381</v>
      </c>
      <c r="CW42" s="6">
        <f>CH42*$Q$39</f>
        <v>45906.913482570257</v>
      </c>
      <c r="CX42" s="6">
        <f>CH42*$R$39</f>
        <v>91813.826965140513</v>
      </c>
      <c r="CY42" s="20">
        <f>IF(CH42&gt;0, IF(CH42&lt;=General!$D$3*2,$K$4*CY41,0), 0)</f>
        <v>0</v>
      </c>
      <c r="CZ42" s="134">
        <f t="shared" si="81"/>
        <v>11981.704418950836</v>
      </c>
    </row>
    <row r="43" spans="1:104" x14ac:dyDescent="0.25">
      <c r="A43" s="1" t="s">
        <v>363</v>
      </c>
      <c r="B43" s="5">
        <v>1500000</v>
      </c>
      <c r="C43" s="5">
        <f>IF(B43&gt;0,IF(B43&lt;=2*General!D$3, General!E$3, 0), 0)</f>
        <v>0</v>
      </c>
      <c r="D43" s="5">
        <f>B43*$D$39</f>
        <v>60000</v>
      </c>
      <c r="E43" s="5">
        <f>B43*$E$39</f>
        <v>120000</v>
      </c>
      <c r="F43" s="5">
        <f>B43*$F$39</f>
        <v>60000</v>
      </c>
      <c r="G43" s="5">
        <f>B43*$G$39</f>
        <v>180000</v>
      </c>
      <c r="H43" s="17" t="s">
        <v>50</v>
      </c>
      <c r="I43" s="5">
        <f>B43*$I$39</f>
        <v>124950</v>
      </c>
      <c r="J43" s="12" t="s">
        <v>50</v>
      </c>
      <c r="K43" s="5">
        <f>I43*$K$39</f>
        <v>1249.5</v>
      </c>
      <c r="L43" s="12" t="s">
        <v>50</v>
      </c>
      <c r="M43" s="5">
        <f>B43*$M$39</f>
        <v>124950</v>
      </c>
      <c r="N43" s="12" t="s">
        <v>50</v>
      </c>
      <c r="O43" s="5">
        <f>B43*$O$39</f>
        <v>62500</v>
      </c>
      <c r="P43" s="6">
        <f>B43*$P$39</f>
        <v>45000</v>
      </c>
      <c r="Q43" s="6">
        <f>B43*$Q$39</f>
        <v>30000</v>
      </c>
      <c r="R43" s="6">
        <f>B43*$R$39</f>
        <v>60000</v>
      </c>
      <c r="S43" s="20">
        <f>IF(B43&gt;0, IF(B43&lt;=General!$D$3*2,$C$4*$S$39,0), 0)</f>
        <v>0</v>
      </c>
      <c r="T43" s="131">
        <f t="shared" si="73"/>
        <v>7830</v>
      </c>
      <c r="V43" s="1" t="str">
        <f t="shared" si="74"/>
        <v>Interventor 2</v>
      </c>
      <c r="W43" s="5">
        <f>B43+B43*(General!$B$25+General!$H$25)</f>
        <v>1668324.274572304</v>
      </c>
      <c r="X43" s="5">
        <f>IF(W43&gt;0,IF(W43&lt;=2*General!$D$4, General!$E$4, 0), 0)</f>
        <v>0</v>
      </c>
      <c r="Y43" s="5">
        <f>W43*$D$39</f>
        <v>66732.970982892162</v>
      </c>
      <c r="Z43" s="5">
        <f>W43*$E$39</f>
        <v>133465.94196578432</v>
      </c>
      <c r="AA43" s="5">
        <f>W43*$F$39</f>
        <v>66732.970982892162</v>
      </c>
      <c r="AB43" s="5">
        <f>W43*$G$39</f>
        <v>200198.91294867647</v>
      </c>
      <c r="AC43" s="17" t="s">
        <v>50</v>
      </c>
      <c r="AD43" s="5">
        <f>W43*$I$39</f>
        <v>138971.41207187291</v>
      </c>
      <c r="AE43" s="12" t="s">
        <v>50</v>
      </c>
      <c r="AF43" s="5">
        <f>AD43*$K$39</f>
        <v>1389.7141207187292</v>
      </c>
      <c r="AG43" s="12" t="s">
        <v>50</v>
      </c>
      <c r="AH43" s="5">
        <f>W43*$M$39</f>
        <v>138971.41207187291</v>
      </c>
      <c r="AI43" s="12" t="s">
        <v>50</v>
      </c>
      <c r="AJ43" s="5">
        <f>W43*$O$39</f>
        <v>69513.511440512666</v>
      </c>
      <c r="AK43" s="6">
        <f>W43*$P$39</f>
        <v>50049.728237169118</v>
      </c>
      <c r="AL43" s="6">
        <f>W43*$Q$39</f>
        <v>33366.485491446081</v>
      </c>
      <c r="AM43" s="6">
        <f>W43*$R$39</f>
        <v>66732.970982892162</v>
      </c>
      <c r="AN43" s="20">
        <f>IF(W43&gt;0, IF(W43&lt;=General!$D$3*2,$E$4*$AN$39,0), 0)</f>
        <v>0</v>
      </c>
      <c r="AO43" s="22">
        <f t="shared" si="75"/>
        <v>8708.6527132674273</v>
      </c>
      <c r="AQ43" s="1" t="str">
        <f t="shared" si="76"/>
        <v>Interventor 2</v>
      </c>
      <c r="AR43" s="5">
        <f>W43+W43*(General!$B$25+General!$H$25)</f>
        <v>1855537.2567514696</v>
      </c>
      <c r="AS43" s="5">
        <f>IF(AR43&gt;0,IF(AR43&lt;=2*General!$D$5, General!$E$5, 0), 0)</f>
        <v>0</v>
      </c>
      <c r="AT43" s="5">
        <f>AR43*$D$39</f>
        <v>74221.490270058785</v>
      </c>
      <c r="AU43" s="5">
        <f>AR43*$E$39</f>
        <v>148442.98054011757</v>
      </c>
      <c r="AV43" s="5">
        <f>AR43*$F$39</f>
        <v>74221.490270058785</v>
      </c>
      <c r="AW43" s="5">
        <f>AR43*$G$39</f>
        <v>222664.47081017634</v>
      </c>
      <c r="AX43" s="17" t="s">
        <v>50</v>
      </c>
      <c r="AY43" s="5">
        <f>AR43*$I$39</f>
        <v>154566.25348739742</v>
      </c>
      <c r="AZ43" s="12" t="s">
        <v>50</v>
      </c>
      <c r="BA43" s="5">
        <f>AY43*$K$39</f>
        <v>1545.6625348739742</v>
      </c>
      <c r="BB43" s="12" t="s">
        <v>50</v>
      </c>
      <c r="BC43" s="5">
        <f>AR43*$M$39</f>
        <v>154566.25348739742</v>
      </c>
      <c r="BD43" s="12" t="s">
        <v>50</v>
      </c>
      <c r="BE43" s="5">
        <f>AR43*$O$39</f>
        <v>77314.052364644565</v>
      </c>
      <c r="BF43" s="6">
        <f>AR43*$P$39</f>
        <v>55666.117702544085</v>
      </c>
      <c r="BG43" s="6">
        <f>AR43*$Q$39</f>
        <v>37110.745135029392</v>
      </c>
      <c r="BH43" s="6">
        <f>AR43*$R$39</f>
        <v>74221.490270058785</v>
      </c>
      <c r="BI43" s="20">
        <f>IF(AR43&gt;0, IF(AR43&lt;=General!$D$3*2,$G$4*$BI$39,0), 0)</f>
        <v>0</v>
      </c>
      <c r="BJ43" s="131">
        <f t="shared" si="77"/>
        <v>9685.9044802426706</v>
      </c>
      <c r="BL43" s="1" t="str">
        <f t="shared" si="78"/>
        <v>Interventor 2</v>
      </c>
      <c r="BM43" s="5">
        <f>AR43+AR43*(General!$B$25++General!$H$25)</f>
        <v>2063758.5652078523</v>
      </c>
      <c r="BN43" s="5">
        <f>IF(BM43&gt;0,IF(BM43&lt;=2*General!$D$6, General!$E$6, 0), 0)</f>
        <v>0</v>
      </c>
      <c r="BO43" s="5">
        <f>BM43*$D$39</f>
        <v>82550.342608314095</v>
      </c>
      <c r="BP43" s="5">
        <f>BM43*$E$39</f>
        <v>165100.68521662819</v>
      </c>
      <c r="BQ43" s="5">
        <f>BM43*$F$39</f>
        <v>82550.342608314095</v>
      </c>
      <c r="BR43" s="5">
        <f>BM43*$G$39</f>
        <v>247651.02782494226</v>
      </c>
      <c r="BS43" s="17" t="s">
        <v>50</v>
      </c>
      <c r="BT43" s="5">
        <f>BM43*$I$39</f>
        <v>171911.08848181411</v>
      </c>
      <c r="BU43" s="12" t="s">
        <v>50</v>
      </c>
      <c r="BV43" s="5">
        <f>BT43*$K$39</f>
        <v>1719.1108848181411</v>
      </c>
      <c r="BW43" s="12" t="s">
        <v>50</v>
      </c>
      <c r="BX43" s="5">
        <f>BM43*$M$39</f>
        <v>171911.08848181411</v>
      </c>
      <c r="BY43" s="12" t="s">
        <v>50</v>
      </c>
      <c r="BZ43" s="5">
        <f>BM43*$O$39</f>
        <v>85989.94021699384</v>
      </c>
      <c r="CA43" s="6">
        <f>BM43*$P$39</f>
        <v>61912.756956235564</v>
      </c>
      <c r="CB43" s="6">
        <f>BM43*$Q$39</f>
        <v>41275.171304157047</v>
      </c>
      <c r="CC43" s="6">
        <f>BM43*$R$39</f>
        <v>82550.342608314095</v>
      </c>
      <c r="CD43" s="20">
        <f>IF(BM43&gt;0, IF(BM43&lt;=General!$D$3*2,$I$4*CD42,0), 0)</f>
        <v>0</v>
      </c>
      <c r="CE43" s="131">
        <f t="shared" si="79"/>
        <v>10772.819710384989</v>
      </c>
      <c r="CG43" s="1" t="str">
        <f t="shared" si="80"/>
        <v>Interventor 2</v>
      </c>
      <c r="CH43" s="5">
        <f>BM43+BM43*(General!$B$25+General!$H$25)</f>
        <v>2295345.6741285129</v>
      </c>
      <c r="CI43" s="5">
        <f>IF(CH43&gt;0,IF(CH43&lt;=2*General!$D$7, General!$E$7, 0), 0)</f>
        <v>0</v>
      </c>
      <c r="CJ43" s="5">
        <f>CH43*$D$39</f>
        <v>91813.826965140513</v>
      </c>
      <c r="CK43" s="5">
        <f>CH43*$E$39</f>
        <v>183627.65393028103</v>
      </c>
      <c r="CL43" s="5">
        <f>CH43*$F$39</f>
        <v>91813.826965140513</v>
      </c>
      <c r="CM43" s="5">
        <f>CH43*$G$39</f>
        <v>275441.48089542153</v>
      </c>
      <c r="CN43" s="17" t="s">
        <v>50</v>
      </c>
      <c r="CO43" s="5">
        <f>CH43*$I$39</f>
        <v>191202.29465490513</v>
      </c>
      <c r="CP43" s="12" t="s">
        <v>50</v>
      </c>
      <c r="CQ43" s="5">
        <f>CO43*$K$39</f>
        <v>1912.0229465490513</v>
      </c>
      <c r="CR43" s="12" t="s">
        <v>50</v>
      </c>
      <c r="CS43" s="5">
        <f>CH43*$M$39</f>
        <v>191202.29465490513</v>
      </c>
      <c r="CT43" s="12" t="s">
        <v>50</v>
      </c>
      <c r="CU43" s="5">
        <f>CH43*$O$39</f>
        <v>95639.403088688035</v>
      </c>
      <c r="CV43" s="6">
        <f>CH43*$P$39</f>
        <v>68860.370223855381</v>
      </c>
      <c r="CW43" s="6">
        <f>CH43*$Q$39</f>
        <v>45906.913482570257</v>
      </c>
      <c r="CX43" s="6">
        <f>CH43*$R$39</f>
        <v>91813.826965140513</v>
      </c>
      <c r="CY43" s="20">
        <f>IF(CH43&gt;0, IF(CH43&lt;=General!$D$3*2,$K$4*CY42,0), 0)</f>
        <v>0</v>
      </c>
      <c r="CZ43" s="134">
        <f t="shared" si="81"/>
        <v>11981.704418950836</v>
      </c>
    </row>
    <row r="44" spans="1:104" x14ac:dyDescent="0.25">
      <c r="A44" s="1" t="s">
        <v>364</v>
      </c>
      <c r="B44" s="5">
        <v>1500000</v>
      </c>
      <c r="C44" s="5">
        <f>IF(B44&gt;0,IF(B44&lt;=2*General!D$3, General!E$3, 0), 0)</f>
        <v>0</v>
      </c>
      <c r="D44" s="5">
        <f>B44*$D$39</f>
        <v>60000</v>
      </c>
      <c r="E44" s="5">
        <f>B44*$E$39</f>
        <v>120000</v>
      </c>
      <c r="F44" s="5">
        <f>B44*$F$39</f>
        <v>60000</v>
      </c>
      <c r="G44" s="5">
        <f>B44*$G$39</f>
        <v>180000</v>
      </c>
      <c r="H44" s="17" t="s">
        <v>50</v>
      </c>
      <c r="I44" s="5">
        <f>B44*$I$39</f>
        <v>124950</v>
      </c>
      <c r="J44" s="12" t="s">
        <v>50</v>
      </c>
      <c r="K44" s="5">
        <f>I44*$K$39</f>
        <v>1249.5</v>
      </c>
      <c r="L44" s="12" t="s">
        <v>50</v>
      </c>
      <c r="M44" s="5">
        <f>B44*$M$39</f>
        <v>124950</v>
      </c>
      <c r="N44" s="12" t="s">
        <v>50</v>
      </c>
      <c r="O44" s="5">
        <f>B44*$O$39</f>
        <v>62500</v>
      </c>
      <c r="P44" s="6">
        <f>B44*$P$39</f>
        <v>45000</v>
      </c>
      <c r="Q44" s="6">
        <f>B44*$Q$39</f>
        <v>30000</v>
      </c>
      <c r="R44" s="6">
        <f>B44*$R$39</f>
        <v>60000</v>
      </c>
      <c r="S44" s="20">
        <f>IF(B44&gt;0, IF(B44&lt;=General!$D$3*2,$C$4*$S$39,0), 0)</f>
        <v>0</v>
      </c>
      <c r="T44" s="131">
        <f t="shared" si="73"/>
        <v>7830</v>
      </c>
      <c r="V44" s="1" t="str">
        <f t="shared" si="74"/>
        <v>Interventor 3</v>
      </c>
      <c r="W44" s="5">
        <f>B44+B44*(General!$B$25+General!$H$25)</f>
        <v>1668324.274572304</v>
      </c>
      <c r="X44" s="5">
        <f>IF(W44&gt;0,IF(W44&lt;=2*General!$D$4, General!$E$4, 0), 0)</f>
        <v>0</v>
      </c>
      <c r="Y44" s="5">
        <f>W44*$D$39</f>
        <v>66732.970982892162</v>
      </c>
      <c r="Z44" s="5">
        <f>W44*$E$39</f>
        <v>133465.94196578432</v>
      </c>
      <c r="AA44" s="5">
        <f>W44*$F$39</f>
        <v>66732.970982892162</v>
      </c>
      <c r="AB44" s="5">
        <f>W44*$G$39</f>
        <v>200198.91294867647</v>
      </c>
      <c r="AC44" s="17" t="s">
        <v>50</v>
      </c>
      <c r="AD44" s="5">
        <f>W44*$I$39</f>
        <v>138971.41207187291</v>
      </c>
      <c r="AE44" s="12" t="s">
        <v>50</v>
      </c>
      <c r="AF44" s="5">
        <f>AD44*$K$39</f>
        <v>1389.7141207187292</v>
      </c>
      <c r="AG44" s="12" t="s">
        <v>50</v>
      </c>
      <c r="AH44" s="5">
        <f>W44*$M$39</f>
        <v>138971.41207187291</v>
      </c>
      <c r="AI44" s="12" t="s">
        <v>50</v>
      </c>
      <c r="AJ44" s="5">
        <f>W44*$O$39</f>
        <v>69513.511440512666</v>
      </c>
      <c r="AK44" s="6">
        <f>W44*$P$39</f>
        <v>50049.728237169118</v>
      </c>
      <c r="AL44" s="6">
        <f>W44*$Q$39</f>
        <v>33366.485491446081</v>
      </c>
      <c r="AM44" s="6">
        <f>W44*$R$39</f>
        <v>66732.970982892162</v>
      </c>
      <c r="AN44" s="20">
        <f>IF(W44&gt;0, IF(W44&lt;=General!$D$3*2,$E$4*$AN$39,0), 0)</f>
        <v>0</v>
      </c>
      <c r="AO44" s="22">
        <f t="shared" si="75"/>
        <v>8708.6527132674273</v>
      </c>
      <c r="AQ44" s="1" t="str">
        <f t="shared" si="76"/>
        <v>Interventor 3</v>
      </c>
      <c r="AR44" s="5">
        <f>W44+W44*(General!$B$25+General!$H$25)</f>
        <v>1855537.2567514696</v>
      </c>
      <c r="AS44" s="5">
        <f>IF(AR44&gt;0,IF(AR44&lt;=2*General!$D$5, General!$E$5, 0), 0)</f>
        <v>0</v>
      </c>
      <c r="AT44" s="5">
        <f>AR44*$D$39</f>
        <v>74221.490270058785</v>
      </c>
      <c r="AU44" s="5">
        <f>AR44*$E$39</f>
        <v>148442.98054011757</v>
      </c>
      <c r="AV44" s="5">
        <f>AR44*$F$39</f>
        <v>74221.490270058785</v>
      </c>
      <c r="AW44" s="5">
        <f>AR44*$G$39</f>
        <v>222664.47081017634</v>
      </c>
      <c r="AX44" s="17" t="s">
        <v>50</v>
      </c>
      <c r="AY44" s="5">
        <f>AR44*$I$39</f>
        <v>154566.25348739742</v>
      </c>
      <c r="AZ44" s="12" t="s">
        <v>50</v>
      </c>
      <c r="BA44" s="5">
        <f>AY44*$K$39</f>
        <v>1545.6625348739742</v>
      </c>
      <c r="BB44" s="12" t="s">
        <v>50</v>
      </c>
      <c r="BC44" s="5">
        <f>AR44*$M$39</f>
        <v>154566.25348739742</v>
      </c>
      <c r="BD44" s="12" t="s">
        <v>50</v>
      </c>
      <c r="BE44" s="5">
        <f>AR44*$O$39</f>
        <v>77314.052364644565</v>
      </c>
      <c r="BF44" s="6">
        <f>AR44*$P$39</f>
        <v>55666.117702544085</v>
      </c>
      <c r="BG44" s="6">
        <f>AR44*$Q$39</f>
        <v>37110.745135029392</v>
      </c>
      <c r="BH44" s="6">
        <f>AR44*$R$39</f>
        <v>74221.490270058785</v>
      </c>
      <c r="BI44" s="20">
        <f>IF(AR44&gt;0, IF(AR44&lt;=General!$D$3*2,$G$4*$BI$39,0), 0)</f>
        <v>0</v>
      </c>
      <c r="BJ44" s="131">
        <f t="shared" si="77"/>
        <v>9685.9044802426706</v>
      </c>
      <c r="BL44" s="1" t="str">
        <f t="shared" si="78"/>
        <v>Interventor 3</v>
      </c>
      <c r="BM44" s="5">
        <f>AR44+AR44*(General!$B$25++General!$H$25)</f>
        <v>2063758.5652078523</v>
      </c>
      <c r="BN44" s="5">
        <f>IF(BM44&gt;0,IF(BM44&lt;=2*General!$D$6, General!$E$6, 0), 0)</f>
        <v>0</v>
      </c>
      <c r="BO44" s="5">
        <f>BM44*$D$39</f>
        <v>82550.342608314095</v>
      </c>
      <c r="BP44" s="5">
        <f>BM44*$E$39</f>
        <v>165100.68521662819</v>
      </c>
      <c r="BQ44" s="5">
        <f>BM44*$F$39</f>
        <v>82550.342608314095</v>
      </c>
      <c r="BR44" s="5">
        <f>BM44*$G$39</f>
        <v>247651.02782494226</v>
      </c>
      <c r="BS44" s="17" t="s">
        <v>50</v>
      </c>
      <c r="BT44" s="5">
        <f>BM44*$I$39</f>
        <v>171911.08848181411</v>
      </c>
      <c r="BU44" s="12" t="s">
        <v>50</v>
      </c>
      <c r="BV44" s="5">
        <f>BT44*$K$39</f>
        <v>1719.1108848181411</v>
      </c>
      <c r="BW44" s="12" t="s">
        <v>50</v>
      </c>
      <c r="BX44" s="5">
        <f>BM44*$M$39</f>
        <v>171911.08848181411</v>
      </c>
      <c r="BY44" s="12" t="s">
        <v>50</v>
      </c>
      <c r="BZ44" s="5">
        <f>BM44*$O$39</f>
        <v>85989.94021699384</v>
      </c>
      <c r="CA44" s="6">
        <f>BM44*$P$39</f>
        <v>61912.756956235564</v>
      </c>
      <c r="CB44" s="6">
        <f>BM44*$Q$39</f>
        <v>41275.171304157047</v>
      </c>
      <c r="CC44" s="6">
        <f>BM44*$R$39</f>
        <v>82550.342608314095</v>
      </c>
      <c r="CD44" s="20">
        <f>IF(BM44&gt;0, IF(BM44&lt;=General!$D$3*2,$I$4*CD43,0), 0)</f>
        <v>0</v>
      </c>
      <c r="CE44" s="131">
        <f t="shared" si="79"/>
        <v>10772.819710384989</v>
      </c>
      <c r="CG44" s="1" t="str">
        <f t="shared" si="80"/>
        <v>Interventor 3</v>
      </c>
      <c r="CH44" s="5">
        <f>BM44+BM44*(General!$B$25+General!$H$25)</f>
        <v>2295345.6741285129</v>
      </c>
      <c r="CI44" s="5">
        <f>IF(CH44&gt;0,IF(CH44&lt;=2*General!$D$7, General!$E$7, 0), 0)</f>
        <v>0</v>
      </c>
      <c r="CJ44" s="5">
        <f>CH44*$D$39</f>
        <v>91813.826965140513</v>
      </c>
      <c r="CK44" s="5">
        <f>CH44*$E$39</f>
        <v>183627.65393028103</v>
      </c>
      <c r="CL44" s="5">
        <f>CH44*$F$39</f>
        <v>91813.826965140513</v>
      </c>
      <c r="CM44" s="5">
        <f>CH44*$G$39</f>
        <v>275441.48089542153</v>
      </c>
      <c r="CN44" s="17" t="s">
        <v>50</v>
      </c>
      <c r="CO44" s="5">
        <f>CH44*$I$39</f>
        <v>191202.29465490513</v>
      </c>
      <c r="CP44" s="12" t="s">
        <v>50</v>
      </c>
      <c r="CQ44" s="5">
        <f>CO44*$K$39</f>
        <v>1912.0229465490513</v>
      </c>
      <c r="CR44" s="12" t="s">
        <v>50</v>
      </c>
      <c r="CS44" s="5">
        <f>CH44*$M$39</f>
        <v>191202.29465490513</v>
      </c>
      <c r="CT44" s="12" t="s">
        <v>50</v>
      </c>
      <c r="CU44" s="5">
        <f>CH44*$O$39</f>
        <v>95639.403088688035</v>
      </c>
      <c r="CV44" s="6">
        <f>CH44*$P$39</f>
        <v>68860.370223855381</v>
      </c>
      <c r="CW44" s="6">
        <f>CH44*$Q$39</f>
        <v>45906.913482570257</v>
      </c>
      <c r="CX44" s="6">
        <f>CH44*$R$39</f>
        <v>91813.826965140513</v>
      </c>
      <c r="CY44" s="20">
        <f>IF(CH44&gt;0, IF(CH44&lt;=General!$D$3*2,$K$4*CY43,0), 0)</f>
        <v>0</v>
      </c>
      <c r="CZ44" s="134">
        <f t="shared" si="81"/>
        <v>11981.704418950836</v>
      </c>
    </row>
    <row r="45" spans="1:104" x14ac:dyDescent="0.25">
      <c r="A45" s="1" t="s">
        <v>365</v>
      </c>
      <c r="B45" s="5">
        <v>1500000</v>
      </c>
      <c r="C45" s="5">
        <f>IF(B45&gt;0,IF(B45&lt;=2*General!D$3, General!E$3, 0), 0)</f>
        <v>0</v>
      </c>
      <c r="D45" s="5">
        <f t="shared" ref="D45:D54" si="82">B45*$D$39</f>
        <v>60000</v>
      </c>
      <c r="E45" s="5">
        <f t="shared" ref="E45:E54" si="83">B45*$E$39</f>
        <v>120000</v>
      </c>
      <c r="F45" s="5">
        <f t="shared" ref="F45:F54" si="84">B45*$F$39</f>
        <v>60000</v>
      </c>
      <c r="G45" s="5">
        <f t="shared" ref="G45:G54" si="85">B45*$G$39</f>
        <v>180000</v>
      </c>
      <c r="H45" s="17" t="s">
        <v>50</v>
      </c>
      <c r="I45" s="5">
        <f t="shared" ref="I45:I54" si="86">B45*$I$39</f>
        <v>124950</v>
      </c>
      <c r="J45" s="12" t="s">
        <v>50</v>
      </c>
      <c r="K45" s="5">
        <f t="shared" ref="K45:K54" si="87">I45*$K$39</f>
        <v>1249.5</v>
      </c>
      <c r="L45" s="12" t="s">
        <v>50</v>
      </c>
      <c r="M45" s="5">
        <f t="shared" ref="M45:M54" si="88">B45*$M$39</f>
        <v>124950</v>
      </c>
      <c r="N45" s="12" t="s">
        <v>50</v>
      </c>
      <c r="O45" s="5">
        <f t="shared" ref="O45:O54" si="89">B45*$O$39</f>
        <v>62500</v>
      </c>
      <c r="P45" s="6">
        <f t="shared" ref="P45:P54" si="90">B45*$P$39</f>
        <v>45000</v>
      </c>
      <c r="Q45" s="6">
        <f t="shared" ref="Q45:Q54" si="91">B45*$Q$39</f>
        <v>30000</v>
      </c>
      <c r="R45" s="6">
        <f t="shared" ref="R45:R54" si="92">B45*$R$39</f>
        <v>60000</v>
      </c>
      <c r="S45" s="20">
        <f>IF(B45&gt;0, IF(B45&lt;=General!$D$3*2,$C$4*$S$39,0), 0)</f>
        <v>0</v>
      </c>
      <c r="T45" s="131">
        <f t="shared" si="73"/>
        <v>7830</v>
      </c>
      <c r="V45" s="1" t="str">
        <f t="shared" si="74"/>
        <v>Interventor 4</v>
      </c>
      <c r="W45" s="5">
        <f>B45+B45*(General!$B$25+General!$H$25)</f>
        <v>1668324.274572304</v>
      </c>
      <c r="X45" s="5">
        <f>IF(W45&gt;0,IF(W45&lt;=2*General!$D$4, General!$E$4, 0), 0)</f>
        <v>0</v>
      </c>
      <c r="Y45" s="5">
        <f t="shared" ref="Y45:Y54" si="93">W45*$D$39</f>
        <v>66732.970982892162</v>
      </c>
      <c r="Z45" s="5">
        <f t="shared" ref="Z45:Z54" si="94">W45*$E$39</f>
        <v>133465.94196578432</v>
      </c>
      <c r="AA45" s="5">
        <f t="shared" ref="AA45:AA54" si="95">W45*$F$39</f>
        <v>66732.970982892162</v>
      </c>
      <c r="AB45" s="5">
        <f t="shared" ref="AB45:AB54" si="96">W45*$G$39</f>
        <v>200198.91294867647</v>
      </c>
      <c r="AC45" s="17" t="s">
        <v>50</v>
      </c>
      <c r="AD45" s="5">
        <f t="shared" ref="AD45:AD54" si="97">W45*$I$39</f>
        <v>138971.41207187291</v>
      </c>
      <c r="AE45" s="12" t="s">
        <v>50</v>
      </c>
      <c r="AF45" s="5">
        <f t="shared" ref="AF45:AF54" si="98">AD45*$K$39</f>
        <v>1389.7141207187292</v>
      </c>
      <c r="AG45" s="12" t="s">
        <v>50</v>
      </c>
      <c r="AH45" s="5">
        <f t="shared" ref="AH45:AH54" si="99">W45*$M$39</f>
        <v>138971.41207187291</v>
      </c>
      <c r="AI45" s="12" t="s">
        <v>50</v>
      </c>
      <c r="AJ45" s="5">
        <f t="shared" ref="AJ45:AJ54" si="100">W45*$O$39</f>
        <v>69513.511440512666</v>
      </c>
      <c r="AK45" s="6">
        <f t="shared" ref="AK45:AK54" si="101">W45*$P$39</f>
        <v>50049.728237169118</v>
      </c>
      <c r="AL45" s="6">
        <f t="shared" ref="AL45:AL54" si="102">W45*$Q$39</f>
        <v>33366.485491446081</v>
      </c>
      <c r="AM45" s="6">
        <f t="shared" ref="AM45:AM54" si="103">W45*$R$39</f>
        <v>66732.970982892162</v>
      </c>
      <c r="AN45" s="20">
        <f>IF(W45&gt;0, IF(W45&lt;=General!$D$3*2,$E$4*$AN$39,0), 0)</f>
        <v>0</v>
      </c>
      <c r="AO45" s="22">
        <f t="shared" si="75"/>
        <v>8708.6527132674273</v>
      </c>
      <c r="AQ45" s="1" t="str">
        <f t="shared" si="76"/>
        <v>Interventor 4</v>
      </c>
      <c r="AR45" s="5">
        <f>W45+W45*(General!$B$25+General!$H$25)</f>
        <v>1855537.2567514696</v>
      </c>
      <c r="AS45" s="5">
        <f>IF(AR45&gt;0,IF(AR45&lt;=2*General!$D$5, General!$E$5, 0), 0)</f>
        <v>0</v>
      </c>
      <c r="AT45" s="5">
        <f t="shared" ref="AT45:AT54" si="104">AR45*$D$39</f>
        <v>74221.490270058785</v>
      </c>
      <c r="AU45" s="5">
        <f t="shared" ref="AU45:AU54" si="105">AR45*$E$39</f>
        <v>148442.98054011757</v>
      </c>
      <c r="AV45" s="5">
        <f t="shared" ref="AV45:AV54" si="106">AR45*$F$39</f>
        <v>74221.490270058785</v>
      </c>
      <c r="AW45" s="5">
        <f t="shared" ref="AW45:AW54" si="107">AR45*$G$39</f>
        <v>222664.47081017634</v>
      </c>
      <c r="AX45" s="17" t="s">
        <v>50</v>
      </c>
      <c r="AY45" s="5">
        <f t="shared" ref="AY45:AY54" si="108">AR45*$I$39</f>
        <v>154566.25348739742</v>
      </c>
      <c r="AZ45" s="12" t="s">
        <v>50</v>
      </c>
      <c r="BA45" s="5">
        <f t="shared" ref="BA45:BA54" si="109">AY45*$K$39</f>
        <v>1545.6625348739742</v>
      </c>
      <c r="BB45" s="12" t="s">
        <v>50</v>
      </c>
      <c r="BC45" s="5">
        <f t="shared" ref="BC45:BC54" si="110">AR45*$M$39</f>
        <v>154566.25348739742</v>
      </c>
      <c r="BD45" s="12" t="s">
        <v>50</v>
      </c>
      <c r="BE45" s="5">
        <f t="shared" ref="BE45:BE54" si="111">AR45*$O$39</f>
        <v>77314.052364644565</v>
      </c>
      <c r="BF45" s="6">
        <f t="shared" ref="BF45:BF54" si="112">AR45*$P$39</f>
        <v>55666.117702544085</v>
      </c>
      <c r="BG45" s="6">
        <f t="shared" ref="BG45:BG54" si="113">AR45*$Q$39</f>
        <v>37110.745135029392</v>
      </c>
      <c r="BH45" s="6">
        <f t="shared" ref="BH45:BH54" si="114">AR45*$R$39</f>
        <v>74221.490270058785</v>
      </c>
      <c r="BI45" s="20">
        <f>IF(AR45&gt;0, IF(AR45&lt;=General!$D$3*2,$G$4*$BI$39,0), 0)</f>
        <v>0</v>
      </c>
      <c r="BJ45" s="131">
        <f t="shared" si="77"/>
        <v>9685.9044802426706</v>
      </c>
      <c r="BL45" s="1" t="str">
        <f t="shared" si="78"/>
        <v>Interventor 4</v>
      </c>
      <c r="BM45" s="5">
        <f>AR45+AR45*(General!$B$25++General!$H$25)</f>
        <v>2063758.5652078523</v>
      </c>
      <c r="BN45" s="5">
        <f>IF(BM45&gt;0,IF(BM45&lt;=2*General!$D$6, General!$E$6, 0), 0)</f>
        <v>0</v>
      </c>
      <c r="BO45" s="5">
        <f t="shared" ref="BO45:BO54" si="115">BM45*$D$39</f>
        <v>82550.342608314095</v>
      </c>
      <c r="BP45" s="5">
        <f t="shared" ref="BP45:BP54" si="116">BM45*$E$39</f>
        <v>165100.68521662819</v>
      </c>
      <c r="BQ45" s="5">
        <f t="shared" ref="BQ45:BQ54" si="117">BM45*$F$39</f>
        <v>82550.342608314095</v>
      </c>
      <c r="BR45" s="5">
        <f t="shared" ref="BR45:BR54" si="118">BM45*$G$39</f>
        <v>247651.02782494226</v>
      </c>
      <c r="BS45" s="17" t="s">
        <v>50</v>
      </c>
      <c r="BT45" s="5">
        <f t="shared" ref="BT45:BT54" si="119">BM45*$I$39</f>
        <v>171911.08848181411</v>
      </c>
      <c r="BU45" s="12" t="s">
        <v>50</v>
      </c>
      <c r="BV45" s="5">
        <f t="shared" ref="BV45:BV54" si="120">BT45*$K$39</f>
        <v>1719.1108848181411</v>
      </c>
      <c r="BW45" s="12" t="s">
        <v>50</v>
      </c>
      <c r="BX45" s="5">
        <f t="shared" ref="BX45:BX54" si="121">BM45*$M$39</f>
        <v>171911.08848181411</v>
      </c>
      <c r="BY45" s="12" t="s">
        <v>50</v>
      </c>
      <c r="BZ45" s="5">
        <f t="shared" ref="BZ45:BZ54" si="122">BM45*$O$39</f>
        <v>85989.94021699384</v>
      </c>
      <c r="CA45" s="6">
        <f t="shared" ref="CA45:CA54" si="123">BM45*$P$39</f>
        <v>61912.756956235564</v>
      </c>
      <c r="CB45" s="6">
        <f t="shared" ref="CB45:CB54" si="124">BM45*$Q$39</f>
        <v>41275.171304157047</v>
      </c>
      <c r="CC45" s="6">
        <f t="shared" ref="CC45:CC54" si="125">BM45*$R$39</f>
        <v>82550.342608314095</v>
      </c>
      <c r="CD45" s="20">
        <f>IF(BM45&gt;0, IF(BM45&lt;=General!$D$3*2,$I$4*CD44,0), 0)</f>
        <v>0</v>
      </c>
      <c r="CE45" s="131">
        <f t="shared" si="79"/>
        <v>10772.819710384989</v>
      </c>
      <c r="CG45" s="1" t="str">
        <f t="shared" si="80"/>
        <v>Interventor 4</v>
      </c>
      <c r="CH45" s="5">
        <f>BM45+BM45*(General!$B$25+General!$H$25)</f>
        <v>2295345.6741285129</v>
      </c>
      <c r="CI45" s="5">
        <f>IF(CH45&gt;0,IF(CH45&lt;=2*General!$D$7, General!$E$7, 0), 0)</f>
        <v>0</v>
      </c>
      <c r="CJ45" s="5">
        <f t="shared" ref="CJ45:CJ54" si="126">CH45*$D$39</f>
        <v>91813.826965140513</v>
      </c>
      <c r="CK45" s="5">
        <f t="shared" ref="CK45:CK54" si="127">CH45*$E$39</f>
        <v>183627.65393028103</v>
      </c>
      <c r="CL45" s="5">
        <f t="shared" ref="CL45:CL54" si="128">CH45*$F$39</f>
        <v>91813.826965140513</v>
      </c>
      <c r="CM45" s="5">
        <f t="shared" ref="CM45:CM54" si="129">CH45*$G$39</f>
        <v>275441.48089542153</v>
      </c>
      <c r="CN45" s="17" t="s">
        <v>50</v>
      </c>
      <c r="CO45" s="5">
        <f t="shared" ref="CO45:CO54" si="130">CH45*$I$39</f>
        <v>191202.29465490513</v>
      </c>
      <c r="CP45" s="12" t="s">
        <v>50</v>
      </c>
      <c r="CQ45" s="5">
        <f t="shared" ref="CQ45:CQ54" si="131">CO45*$K$39</f>
        <v>1912.0229465490513</v>
      </c>
      <c r="CR45" s="12" t="s">
        <v>50</v>
      </c>
      <c r="CS45" s="5">
        <f t="shared" ref="CS45:CS54" si="132">CH45*$M$39</f>
        <v>191202.29465490513</v>
      </c>
      <c r="CT45" s="12" t="s">
        <v>50</v>
      </c>
      <c r="CU45" s="5">
        <f t="shared" ref="CU45:CU54" si="133">CH45*$O$39</f>
        <v>95639.403088688035</v>
      </c>
      <c r="CV45" s="6">
        <f t="shared" ref="CV45:CV54" si="134">CH45*$P$39</f>
        <v>68860.370223855381</v>
      </c>
      <c r="CW45" s="6">
        <f t="shared" ref="CW45:CW54" si="135">CH45*$Q$39</f>
        <v>45906.913482570257</v>
      </c>
      <c r="CX45" s="6">
        <f t="shared" ref="CX45:CX54" si="136">CH45*$R$39</f>
        <v>91813.826965140513</v>
      </c>
      <c r="CY45" s="20">
        <f>IF(CH45&gt;0, IF(CH45&lt;=General!$D$3*2,$K$4*CY44,0), 0)</f>
        <v>0</v>
      </c>
      <c r="CZ45" s="134">
        <f t="shared" si="81"/>
        <v>11981.704418950836</v>
      </c>
    </row>
    <row r="46" spans="1:104" x14ac:dyDescent="0.25">
      <c r="A46" s="1" t="s">
        <v>366</v>
      </c>
      <c r="B46" s="5">
        <v>1500000</v>
      </c>
      <c r="C46" s="5">
        <f>IF(B46&gt;0,IF(B46&lt;=2*General!D$3, General!E$3, 0), 0)</f>
        <v>0</v>
      </c>
      <c r="D46" s="5">
        <f t="shared" si="82"/>
        <v>60000</v>
      </c>
      <c r="E46" s="5">
        <f t="shared" si="83"/>
        <v>120000</v>
      </c>
      <c r="F46" s="5">
        <f t="shared" si="84"/>
        <v>60000</v>
      </c>
      <c r="G46" s="5">
        <f t="shared" si="85"/>
        <v>180000</v>
      </c>
      <c r="H46" s="17" t="s">
        <v>50</v>
      </c>
      <c r="I46" s="5">
        <f t="shared" si="86"/>
        <v>124950</v>
      </c>
      <c r="J46" s="12" t="s">
        <v>50</v>
      </c>
      <c r="K46" s="5">
        <f t="shared" si="87"/>
        <v>1249.5</v>
      </c>
      <c r="L46" s="12" t="s">
        <v>50</v>
      </c>
      <c r="M46" s="5">
        <f t="shared" si="88"/>
        <v>124950</v>
      </c>
      <c r="N46" s="12" t="s">
        <v>50</v>
      </c>
      <c r="O46" s="5">
        <f t="shared" si="89"/>
        <v>62500</v>
      </c>
      <c r="P46" s="6">
        <f t="shared" si="90"/>
        <v>45000</v>
      </c>
      <c r="Q46" s="6">
        <f t="shared" si="91"/>
        <v>30000</v>
      </c>
      <c r="R46" s="6">
        <f t="shared" si="92"/>
        <v>60000</v>
      </c>
      <c r="S46" s="20">
        <f>IF(B46&gt;0, IF(B46&lt;=General!$D$3*2,$C$4*$S$39,0), 0)</f>
        <v>0</v>
      </c>
      <c r="T46" s="131">
        <f t="shared" si="73"/>
        <v>7830</v>
      </c>
      <c r="V46" s="1" t="str">
        <f t="shared" si="74"/>
        <v>Interventor 5</v>
      </c>
      <c r="W46" s="5">
        <f>B46+B46*(General!$B$25+General!$H$25)</f>
        <v>1668324.274572304</v>
      </c>
      <c r="X46" s="5">
        <f>IF(W46&gt;0,IF(W46&lt;=2*General!$D$4, General!$E$4, 0), 0)</f>
        <v>0</v>
      </c>
      <c r="Y46" s="5">
        <f t="shared" si="93"/>
        <v>66732.970982892162</v>
      </c>
      <c r="Z46" s="5">
        <f t="shared" si="94"/>
        <v>133465.94196578432</v>
      </c>
      <c r="AA46" s="5">
        <f t="shared" si="95"/>
        <v>66732.970982892162</v>
      </c>
      <c r="AB46" s="5">
        <f t="shared" si="96"/>
        <v>200198.91294867647</v>
      </c>
      <c r="AC46" s="17" t="s">
        <v>50</v>
      </c>
      <c r="AD46" s="5">
        <f t="shared" si="97"/>
        <v>138971.41207187291</v>
      </c>
      <c r="AE46" s="12" t="s">
        <v>50</v>
      </c>
      <c r="AF46" s="5">
        <f t="shared" si="98"/>
        <v>1389.7141207187292</v>
      </c>
      <c r="AG46" s="12" t="s">
        <v>50</v>
      </c>
      <c r="AH46" s="5">
        <f t="shared" si="99"/>
        <v>138971.41207187291</v>
      </c>
      <c r="AI46" s="12" t="s">
        <v>50</v>
      </c>
      <c r="AJ46" s="5">
        <f t="shared" si="100"/>
        <v>69513.511440512666</v>
      </c>
      <c r="AK46" s="6">
        <f t="shared" si="101"/>
        <v>50049.728237169118</v>
      </c>
      <c r="AL46" s="6">
        <f t="shared" si="102"/>
        <v>33366.485491446081</v>
      </c>
      <c r="AM46" s="6">
        <f t="shared" si="103"/>
        <v>66732.970982892162</v>
      </c>
      <c r="AN46" s="20">
        <f>IF(W46&gt;0, IF(W46&lt;=General!$D$3*2,$E$4*$AN$39,0), 0)</f>
        <v>0</v>
      </c>
      <c r="AO46" s="22">
        <f t="shared" si="75"/>
        <v>8708.6527132674273</v>
      </c>
      <c r="AQ46" s="1" t="str">
        <f t="shared" si="76"/>
        <v>Interventor 5</v>
      </c>
      <c r="AR46" s="5">
        <f>W46+W46*(General!$B$25+General!$H$25)</f>
        <v>1855537.2567514696</v>
      </c>
      <c r="AS46" s="5">
        <f>IF(AR46&gt;0,IF(AR46&lt;=2*General!$D$5, General!$E$5, 0), 0)</f>
        <v>0</v>
      </c>
      <c r="AT46" s="5">
        <f t="shared" si="104"/>
        <v>74221.490270058785</v>
      </c>
      <c r="AU46" s="5">
        <f t="shared" si="105"/>
        <v>148442.98054011757</v>
      </c>
      <c r="AV46" s="5">
        <f t="shared" si="106"/>
        <v>74221.490270058785</v>
      </c>
      <c r="AW46" s="5">
        <f t="shared" si="107"/>
        <v>222664.47081017634</v>
      </c>
      <c r="AX46" s="17" t="s">
        <v>50</v>
      </c>
      <c r="AY46" s="5">
        <f t="shared" si="108"/>
        <v>154566.25348739742</v>
      </c>
      <c r="AZ46" s="12" t="s">
        <v>50</v>
      </c>
      <c r="BA46" s="5">
        <f t="shared" si="109"/>
        <v>1545.6625348739742</v>
      </c>
      <c r="BB46" s="12" t="s">
        <v>50</v>
      </c>
      <c r="BC46" s="5">
        <f t="shared" si="110"/>
        <v>154566.25348739742</v>
      </c>
      <c r="BD46" s="12" t="s">
        <v>50</v>
      </c>
      <c r="BE46" s="5">
        <f t="shared" si="111"/>
        <v>77314.052364644565</v>
      </c>
      <c r="BF46" s="6">
        <f t="shared" si="112"/>
        <v>55666.117702544085</v>
      </c>
      <c r="BG46" s="6">
        <f t="shared" si="113"/>
        <v>37110.745135029392</v>
      </c>
      <c r="BH46" s="6">
        <f t="shared" si="114"/>
        <v>74221.490270058785</v>
      </c>
      <c r="BI46" s="20">
        <f>IF(AR46&gt;0, IF(AR46&lt;=General!$D$3*2,$G$4*$BI$39,0), 0)</f>
        <v>0</v>
      </c>
      <c r="BJ46" s="131">
        <f t="shared" si="77"/>
        <v>9685.9044802426706</v>
      </c>
      <c r="BL46" s="1" t="str">
        <f t="shared" si="78"/>
        <v>Interventor 5</v>
      </c>
      <c r="BM46" s="5">
        <f>AR46+AR46*(General!$B$25++General!$H$25)</f>
        <v>2063758.5652078523</v>
      </c>
      <c r="BN46" s="5">
        <f>IF(BM46&gt;0,IF(BM46&lt;=2*General!$D$6, General!$E$6, 0), 0)</f>
        <v>0</v>
      </c>
      <c r="BO46" s="5">
        <f t="shared" si="115"/>
        <v>82550.342608314095</v>
      </c>
      <c r="BP46" s="5">
        <f t="shared" si="116"/>
        <v>165100.68521662819</v>
      </c>
      <c r="BQ46" s="5">
        <f t="shared" si="117"/>
        <v>82550.342608314095</v>
      </c>
      <c r="BR46" s="5">
        <f t="shared" si="118"/>
        <v>247651.02782494226</v>
      </c>
      <c r="BS46" s="17" t="s">
        <v>50</v>
      </c>
      <c r="BT46" s="5">
        <f t="shared" si="119"/>
        <v>171911.08848181411</v>
      </c>
      <c r="BU46" s="12" t="s">
        <v>50</v>
      </c>
      <c r="BV46" s="5">
        <f t="shared" si="120"/>
        <v>1719.1108848181411</v>
      </c>
      <c r="BW46" s="12" t="s">
        <v>50</v>
      </c>
      <c r="BX46" s="5">
        <f t="shared" si="121"/>
        <v>171911.08848181411</v>
      </c>
      <c r="BY46" s="12" t="s">
        <v>50</v>
      </c>
      <c r="BZ46" s="5">
        <f t="shared" si="122"/>
        <v>85989.94021699384</v>
      </c>
      <c r="CA46" s="6">
        <f t="shared" si="123"/>
        <v>61912.756956235564</v>
      </c>
      <c r="CB46" s="6">
        <f t="shared" si="124"/>
        <v>41275.171304157047</v>
      </c>
      <c r="CC46" s="6">
        <f t="shared" si="125"/>
        <v>82550.342608314095</v>
      </c>
      <c r="CD46" s="20">
        <f>IF(BM46&gt;0, IF(BM46&lt;=General!$D$3*2,$I$4*CD45,0), 0)</f>
        <v>0</v>
      </c>
      <c r="CE46" s="131">
        <f t="shared" si="79"/>
        <v>10772.819710384989</v>
      </c>
      <c r="CG46" s="1" t="str">
        <f t="shared" si="80"/>
        <v>Interventor 5</v>
      </c>
      <c r="CH46" s="5">
        <f>BM46+BM46*(General!$B$25+General!$H$25)</f>
        <v>2295345.6741285129</v>
      </c>
      <c r="CI46" s="5">
        <f>IF(CH46&gt;0,IF(CH46&lt;=2*General!$D$7, General!$E$7, 0), 0)</f>
        <v>0</v>
      </c>
      <c r="CJ46" s="5">
        <f t="shared" si="126"/>
        <v>91813.826965140513</v>
      </c>
      <c r="CK46" s="5">
        <f t="shared" si="127"/>
        <v>183627.65393028103</v>
      </c>
      <c r="CL46" s="5">
        <f t="shared" si="128"/>
        <v>91813.826965140513</v>
      </c>
      <c r="CM46" s="5">
        <f t="shared" si="129"/>
        <v>275441.48089542153</v>
      </c>
      <c r="CN46" s="17" t="s">
        <v>50</v>
      </c>
      <c r="CO46" s="5">
        <f t="shared" si="130"/>
        <v>191202.29465490513</v>
      </c>
      <c r="CP46" s="12" t="s">
        <v>50</v>
      </c>
      <c r="CQ46" s="5">
        <f t="shared" si="131"/>
        <v>1912.0229465490513</v>
      </c>
      <c r="CR46" s="12" t="s">
        <v>50</v>
      </c>
      <c r="CS46" s="5">
        <f t="shared" si="132"/>
        <v>191202.29465490513</v>
      </c>
      <c r="CT46" s="12" t="s">
        <v>50</v>
      </c>
      <c r="CU46" s="5">
        <f t="shared" si="133"/>
        <v>95639.403088688035</v>
      </c>
      <c r="CV46" s="6">
        <f t="shared" si="134"/>
        <v>68860.370223855381</v>
      </c>
      <c r="CW46" s="6">
        <f t="shared" si="135"/>
        <v>45906.913482570257</v>
      </c>
      <c r="CX46" s="6">
        <f t="shared" si="136"/>
        <v>91813.826965140513</v>
      </c>
      <c r="CY46" s="20">
        <f>IF(CH46&gt;0, IF(CH46&lt;=General!$D$3*2,$K$4*CY45,0), 0)</f>
        <v>0</v>
      </c>
      <c r="CZ46" s="134">
        <f t="shared" si="81"/>
        <v>11981.704418950836</v>
      </c>
    </row>
    <row r="47" spans="1:104" x14ac:dyDescent="0.25">
      <c r="A47" s="1" t="s">
        <v>367</v>
      </c>
      <c r="B47" s="5">
        <v>1500000</v>
      </c>
      <c r="C47" s="5">
        <f>IF(B47&gt;0,IF(B47&lt;=2*General!D$3, General!E$3, 0), 0)</f>
        <v>0</v>
      </c>
      <c r="D47" s="5">
        <f t="shared" si="82"/>
        <v>60000</v>
      </c>
      <c r="E47" s="5">
        <f t="shared" si="83"/>
        <v>120000</v>
      </c>
      <c r="F47" s="5">
        <f t="shared" si="84"/>
        <v>60000</v>
      </c>
      <c r="G47" s="5">
        <f t="shared" si="85"/>
        <v>180000</v>
      </c>
      <c r="H47" s="17" t="s">
        <v>50</v>
      </c>
      <c r="I47" s="5">
        <f t="shared" si="86"/>
        <v>124950</v>
      </c>
      <c r="J47" s="12" t="s">
        <v>50</v>
      </c>
      <c r="K47" s="5">
        <f t="shared" si="87"/>
        <v>1249.5</v>
      </c>
      <c r="L47" s="12" t="s">
        <v>50</v>
      </c>
      <c r="M47" s="5">
        <f t="shared" si="88"/>
        <v>124950</v>
      </c>
      <c r="N47" s="12" t="s">
        <v>50</v>
      </c>
      <c r="O47" s="5">
        <f t="shared" si="89"/>
        <v>62500</v>
      </c>
      <c r="P47" s="6">
        <f t="shared" si="90"/>
        <v>45000</v>
      </c>
      <c r="Q47" s="6">
        <f t="shared" si="91"/>
        <v>30000</v>
      </c>
      <c r="R47" s="6">
        <f t="shared" si="92"/>
        <v>60000</v>
      </c>
      <c r="S47" s="20">
        <f>IF(B47&gt;0, IF(B47&lt;=General!$D$3*2,$C$4*$S$39,0), 0)</f>
        <v>0</v>
      </c>
      <c r="T47" s="131">
        <f t="shared" si="73"/>
        <v>7830</v>
      </c>
      <c r="V47" s="1" t="str">
        <f t="shared" si="74"/>
        <v>Interventor 6</v>
      </c>
      <c r="W47" s="5">
        <f>B47+B47*(General!$B$25+General!$H$25)</f>
        <v>1668324.274572304</v>
      </c>
      <c r="X47" s="5">
        <f>IF(W47&gt;0,IF(W47&lt;=2*General!$D$4, General!$E$4, 0), 0)</f>
        <v>0</v>
      </c>
      <c r="Y47" s="5">
        <f t="shared" si="93"/>
        <v>66732.970982892162</v>
      </c>
      <c r="Z47" s="5">
        <f t="shared" si="94"/>
        <v>133465.94196578432</v>
      </c>
      <c r="AA47" s="5">
        <f t="shared" si="95"/>
        <v>66732.970982892162</v>
      </c>
      <c r="AB47" s="5">
        <f t="shared" si="96"/>
        <v>200198.91294867647</v>
      </c>
      <c r="AC47" s="17" t="s">
        <v>50</v>
      </c>
      <c r="AD47" s="5">
        <f t="shared" si="97"/>
        <v>138971.41207187291</v>
      </c>
      <c r="AE47" s="12" t="s">
        <v>50</v>
      </c>
      <c r="AF47" s="5">
        <f t="shared" si="98"/>
        <v>1389.7141207187292</v>
      </c>
      <c r="AG47" s="12" t="s">
        <v>50</v>
      </c>
      <c r="AH47" s="5">
        <f t="shared" si="99"/>
        <v>138971.41207187291</v>
      </c>
      <c r="AI47" s="12" t="s">
        <v>50</v>
      </c>
      <c r="AJ47" s="5">
        <f t="shared" si="100"/>
        <v>69513.511440512666</v>
      </c>
      <c r="AK47" s="6">
        <f t="shared" si="101"/>
        <v>50049.728237169118</v>
      </c>
      <c r="AL47" s="6">
        <f t="shared" si="102"/>
        <v>33366.485491446081</v>
      </c>
      <c r="AM47" s="6">
        <f t="shared" si="103"/>
        <v>66732.970982892162</v>
      </c>
      <c r="AN47" s="20">
        <f>IF(W47&gt;0, IF(W47&lt;=General!$D$3*2,$E$4*$AN$39,0), 0)</f>
        <v>0</v>
      </c>
      <c r="AO47" s="22">
        <f t="shared" si="75"/>
        <v>8708.6527132674273</v>
      </c>
      <c r="AQ47" s="1" t="str">
        <f t="shared" si="76"/>
        <v>Interventor 6</v>
      </c>
      <c r="AR47" s="5">
        <f>W47+W47*(General!$B$25+General!$H$25)</f>
        <v>1855537.2567514696</v>
      </c>
      <c r="AS47" s="5">
        <f>IF(AR47&gt;0,IF(AR47&lt;=2*General!$D$5, General!$E$5, 0), 0)</f>
        <v>0</v>
      </c>
      <c r="AT47" s="5">
        <f t="shared" si="104"/>
        <v>74221.490270058785</v>
      </c>
      <c r="AU47" s="5">
        <f t="shared" si="105"/>
        <v>148442.98054011757</v>
      </c>
      <c r="AV47" s="5">
        <f t="shared" si="106"/>
        <v>74221.490270058785</v>
      </c>
      <c r="AW47" s="5">
        <f t="shared" si="107"/>
        <v>222664.47081017634</v>
      </c>
      <c r="AX47" s="17" t="s">
        <v>50</v>
      </c>
      <c r="AY47" s="5">
        <f t="shared" si="108"/>
        <v>154566.25348739742</v>
      </c>
      <c r="AZ47" s="12" t="s">
        <v>50</v>
      </c>
      <c r="BA47" s="5">
        <f t="shared" si="109"/>
        <v>1545.6625348739742</v>
      </c>
      <c r="BB47" s="12" t="s">
        <v>50</v>
      </c>
      <c r="BC47" s="5">
        <f t="shared" si="110"/>
        <v>154566.25348739742</v>
      </c>
      <c r="BD47" s="12" t="s">
        <v>50</v>
      </c>
      <c r="BE47" s="5">
        <f t="shared" si="111"/>
        <v>77314.052364644565</v>
      </c>
      <c r="BF47" s="6">
        <f t="shared" si="112"/>
        <v>55666.117702544085</v>
      </c>
      <c r="BG47" s="6">
        <f t="shared" si="113"/>
        <v>37110.745135029392</v>
      </c>
      <c r="BH47" s="6">
        <f t="shared" si="114"/>
        <v>74221.490270058785</v>
      </c>
      <c r="BI47" s="20">
        <f>IF(AR47&gt;0, IF(AR47&lt;=General!$D$3*2,$G$4*$BI$39,0), 0)</f>
        <v>0</v>
      </c>
      <c r="BJ47" s="131">
        <f t="shared" si="77"/>
        <v>9685.9044802426706</v>
      </c>
      <c r="BL47" s="1" t="str">
        <f t="shared" si="78"/>
        <v>Interventor 6</v>
      </c>
      <c r="BM47" s="5">
        <f>AR47+AR47*(General!$B$25++General!$H$25)</f>
        <v>2063758.5652078523</v>
      </c>
      <c r="BN47" s="5">
        <f>IF(BM47&gt;0,IF(BM47&lt;=2*General!$D$6, General!$E$6, 0), 0)</f>
        <v>0</v>
      </c>
      <c r="BO47" s="5">
        <f t="shared" si="115"/>
        <v>82550.342608314095</v>
      </c>
      <c r="BP47" s="5">
        <f t="shared" si="116"/>
        <v>165100.68521662819</v>
      </c>
      <c r="BQ47" s="5">
        <f t="shared" si="117"/>
        <v>82550.342608314095</v>
      </c>
      <c r="BR47" s="5">
        <f t="shared" si="118"/>
        <v>247651.02782494226</v>
      </c>
      <c r="BS47" s="17" t="s">
        <v>50</v>
      </c>
      <c r="BT47" s="5">
        <f t="shared" si="119"/>
        <v>171911.08848181411</v>
      </c>
      <c r="BU47" s="12" t="s">
        <v>50</v>
      </c>
      <c r="BV47" s="5">
        <f t="shared" si="120"/>
        <v>1719.1108848181411</v>
      </c>
      <c r="BW47" s="12" t="s">
        <v>50</v>
      </c>
      <c r="BX47" s="5">
        <f t="shared" si="121"/>
        <v>171911.08848181411</v>
      </c>
      <c r="BY47" s="12" t="s">
        <v>50</v>
      </c>
      <c r="BZ47" s="5">
        <f t="shared" si="122"/>
        <v>85989.94021699384</v>
      </c>
      <c r="CA47" s="6">
        <f t="shared" si="123"/>
        <v>61912.756956235564</v>
      </c>
      <c r="CB47" s="6">
        <f t="shared" si="124"/>
        <v>41275.171304157047</v>
      </c>
      <c r="CC47" s="6">
        <f t="shared" si="125"/>
        <v>82550.342608314095</v>
      </c>
      <c r="CD47" s="20">
        <f>IF(BM47&gt;0, IF(BM47&lt;=General!$D$3*2,$I$4*CD46,0), 0)</f>
        <v>0</v>
      </c>
      <c r="CE47" s="131">
        <f t="shared" si="79"/>
        <v>10772.819710384989</v>
      </c>
      <c r="CG47" s="1" t="str">
        <f t="shared" si="80"/>
        <v>Interventor 6</v>
      </c>
      <c r="CH47" s="5">
        <f>BM47+BM47*(General!$B$25+General!$H$25)</f>
        <v>2295345.6741285129</v>
      </c>
      <c r="CI47" s="5">
        <f>IF(CH47&gt;0,IF(CH47&lt;=2*General!$D$7, General!$E$7, 0), 0)</f>
        <v>0</v>
      </c>
      <c r="CJ47" s="5">
        <f t="shared" si="126"/>
        <v>91813.826965140513</v>
      </c>
      <c r="CK47" s="5">
        <f t="shared" si="127"/>
        <v>183627.65393028103</v>
      </c>
      <c r="CL47" s="5">
        <f t="shared" si="128"/>
        <v>91813.826965140513</v>
      </c>
      <c r="CM47" s="5">
        <f t="shared" si="129"/>
        <v>275441.48089542153</v>
      </c>
      <c r="CN47" s="17" t="s">
        <v>50</v>
      </c>
      <c r="CO47" s="5">
        <f t="shared" si="130"/>
        <v>191202.29465490513</v>
      </c>
      <c r="CP47" s="12" t="s">
        <v>50</v>
      </c>
      <c r="CQ47" s="5">
        <f t="shared" si="131"/>
        <v>1912.0229465490513</v>
      </c>
      <c r="CR47" s="12" t="s">
        <v>50</v>
      </c>
      <c r="CS47" s="5">
        <f t="shared" si="132"/>
        <v>191202.29465490513</v>
      </c>
      <c r="CT47" s="12" t="s">
        <v>50</v>
      </c>
      <c r="CU47" s="5">
        <f t="shared" si="133"/>
        <v>95639.403088688035</v>
      </c>
      <c r="CV47" s="6">
        <f t="shared" si="134"/>
        <v>68860.370223855381</v>
      </c>
      <c r="CW47" s="6">
        <f t="shared" si="135"/>
        <v>45906.913482570257</v>
      </c>
      <c r="CX47" s="6">
        <f t="shared" si="136"/>
        <v>91813.826965140513</v>
      </c>
      <c r="CY47" s="20">
        <f>IF(CH47&gt;0, IF(CH47&lt;=General!$D$3*2,$K$4*CY46,0), 0)</f>
        <v>0</v>
      </c>
      <c r="CZ47" s="134">
        <f t="shared" si="81"/>
        <v>11981.704418950836</v>
      </c>
    </row>
    <row r="48" spans="1:104" x14ac:dyDescent="0.25">
      <c r="A48" s="1" t="s">
        <v>368</v>
      </c>
      <c r="B48" s="5">
        <v>1500000</v>
      </c>
      <c r="C48" s="5">
        <f>IF(B48&gt;0,IF(B48&lt;=2*General!D$3, General!E$3, 0), 0)</f>
        <v>0</v>
      </c>
      <c r="D48" s="5">
        <f t="shared" si="82"/>
        <v>60000</v>
      </c>
      <c r="E48" s="5">
        <f t="shared" si="83"/>
        <v>120000</v>
      </c>
      <c r="F48" s="5">
        <f t="shared" si="84"/>
        <v>60000</v>
      </c>
      <c r="G48" s="5">
        <f t="shared" si="85"/>
        <v>180000</v>
      </c>
      <c r="H48" s="17" t="s">
        <v>50</v>
      </c>
      <c r="I48" s="5">
        <f t="shared" si="86"/>
        <v>124950</v>
      </c>
      <c r="J48" s="12" t="s">
        <v>50</v>
      </c>
      <c r="K48" s="5">
        <f t="shared" si="87"/>
        <v>1249.5</v>
      </c>
      <c r="L48" s="12" t="s">
        <v>50</v>
      </c>
      <c r="M48" s="5">
        <f t="shared" si="88"/>
        <v>124950</v>
      </c>
      <c r="N48" s="12" t="s">
        <v>50</v>
      </c>
      <c r="O48" s="5">
        <f t="shared" si="89"/>
        <v>62500</v>
      </c>
      <c r="P48" s="6">
        <f t="shared" si="90"/>
        <v>45000</v>
      </c>
      <c r="Q48" s="6">
        <f t="shared" si="91"/>
        <v>30000</v>
      </c>
      <c r="R48" s="6">
        <f t="shared" si="92"/>
        <v>60000</v>
      </c>
      <c r="S48" s="20">
        <f>IF(B48&gt;0, IF(B48&lt;=General!$D$3*2,$C$4*$S$39,0), 0)</f>
        <v>0</v>
      </c>
      <c r="T48" s="131">
        <f t="shared" si="73"/>
        <v>7830</v>
      </c>
      <c r="V48" s="1" t="str">
        <f t="shared" si="74"/>
        <v>Interventor 7</v>
      </c>
      <c r="W48" s="5">
        <f>B48+B48*(General!$B$25+General!$H$25)</f>
        <v>1668324.274572304</v>
      </c>
      <c r="X48" s="5">
        <f>IF(W48&gt;0,IF(W48&lt;=2*General!$D$4, General!$E$4, 0), 0)</f>
        <v>0</v>
      </c>
      <c r="Y48" s="5">
        <f t="shared" si="93"/>
        <v>66732.970982892162</v>
      </c>
      <c r="Z48" s="5">
        <f t="shared" si="94"/>
        <v>133465.94196578432</v>
      </c>
      <c r="AA48" s="5">
        <f t="shared" si="95"/>
        <v>66732.970982892162</v>
      </c>
      <c r="AB48" s="5">
        <f t="shared" si="96"/>
        <v>200198.91294867647</v>
      </c>
      <c r="AC48" s="17" t="s">
        <v>50</v>
      </c>
      <c r="AD48" s="5">
        <f t="shared" si="97"/>
        <v>138971.41207187291</v>
      </c>
      <c r="AE48" s="12" t="s">
        <v>50</v>
      </c>
      <c r="AF48" s="5">
        <f t="shared" si="98"/>
        <v>1389.7141207187292</v>
      </c>
      <c r="AG48" s="12" t="s">
        <v>50</v>
      </c>
      <c r="AH48" s="5">
        <f t="shared" si="99"/>
        <v>138971.41207187291</v>
      </c>
      <c r="AI48" s="12" t="s">
        <v>50</v>
      </c>
      <c r="AJ48" s="5">
        <f t="shared" si="100"/>
        <v>69513.511440512666</v>
      </c>
      <c r="AK48" s="6">
        <f t="shared" si="101"/>
        <v>50049.728237169118</v>
      </c>
      <c r="AL48" s="6">
        <f t="shared" si="102"/>
        <v>33366.485491446081</v>
      </c>
      <c r="AM48" s="6">
        <f t="shared" si="103"/>
        <v>66732.970982892162</v>
      </c>
      <c r="AN48" s="20">
        <f>IF(W48&gt;0, IF(W48&lt;=General!$D$3*2,$E$4*$AN$39,0), 0)</f>
        <v>0</v>
      </c>
      <c r="AO48" s="22">
        <f t="shared" si="75"/>
        <v>8708.6527132674273</v>
      </c>
      <c r="AQ48" s="1" t="str">
        <f t="shared" si="76"/>
        <v>Interventor 7</v>
      </c>
      <c r="AR48" s="5">
        <f>W48+W48*(General!$B$25+General!$H$25)</f>
        <v>1855537.2567514696</v>
      </c>
      <c r="AS48" s="5">
        <f>IF(AR48&gt;0,IF(AR48&lt;=2*General!$D$5, General!$E$5, 0), 0)</f>
        <v>0</v>
      </c>
      <c r="AT48" s="5">
        <f t="shared" si="104"/>
        <v>74221.490270058785</v>
      </c>
      <c r="AU48" s="5">
        <f t="shared" si="105"/>
        <v>148442.98054011757</v>
      </c>
      <c r="AV48" s="5">
        <f t="shared" si="106"/>
        <v>74221.490270058785</v>
      </c>
      <c r="AW48" s="5">
        <f t="shared" si="107"/>
        <v>222664.47081017634</v>
      </c>
      <c r="AX48" s="17" t="s">
        <v>50</v>
      </c>
      <c r="AY48" s="5">
        <f t="shared" si="108"/>
        <v>154566.25348739742</v>
      </c>
      <c r="AZ48" s="12" t="s">
        <v>50</v>
      </c>
      <c r="BA48" s="5">
        <f t="shared" si="109"/>
        <v>1545.6625348739742</v>
      </c>
      <c r="BB48" s="12" t="s">
        <v>50</v>
      </c>
      <c r="BC48" s="5">
        <f t="shared" si="110"/>
        <v>154566.25348739742</v>
      </c>
      <c r="BD48" s="12" t="s">
        <v>50</v>
      </c>
      <c r="BE48" s="5">
        <f t="shared" si="111"/>
        <v>77314.052364644565</v>
      </c>
      <c r="BF48" s="6">
        <f t="shared" si="112"/>
        <v>55666.117702544085</v>
      </c>
      <c r="BG48" s="6">
        <f t="shared" si="113"/>
        <v>37110.745135029392</v>
      </c>
      <c r="BH48" s="6">
        <f t="shared" si="114"/>
        <v>74221.490270058785</v>
      </c>
      <c r="BI48" s="20">
        <f>IF(AR48&gt;0, IF(AR48&lt;=General!$D$3*2,$G$4*$BI$39,0), 0)</f>
        <v>0</v>
      </c>
      <c r="BJ48" s="131">
        <f t="shared" si="77"/>
        <v>9685.9044802426706</v>
      </c>
      <c r="BL48" s="1" t="str">
        <f t="shared" si="78"/>
        <v>Interventor 7</v>
      </c>
      <c r="BM48" s="5">
        <f>AR48+AR48*(General!$B$25++General!$H$25)</f>
        <v>2063758.5652078523</v>
      </c>
      <c r="BN48" s="5">
        <f>IF(BM48&gt;0,IF(BM48&lt;=2*General!$D$6, General!$E$6, 0), 0)</f>
        <v>0</v>
      </c>
      <c r="BO48" s="5">
        <f t="shared" si="115"/>
        <v>82550.342608314095</v>
      </c>
      <c r="BP48" s="5">
        <f t="shared" si="116"/>
        <v>165100.68521662819</v>
      </c>
      <c r="BQ48" s="5">
        <f t="shared" si="117"/>
        <v>82550.342608314095</v>
      </c>
      <c r="BR48" s="5">
        <f t="shared" si="118"/>
        <v>247651.02782494226</v>
      </c>
      <c r="BS48" s="17" t="s">
        <v>50</v>
      </c>
      <c r="BT48" s="5">
        <f t="shared" si="119"/>
        <v>171911.08848181411</v>
      </c>
      <c r="BU48" s="12" t="s">
        <v>50</v>
      </c>
      <c r="BV48" s="5">
        <f t="shared" si="120"/>
        <v>1719.1108848181411</v>
      </c>
      <c r="BW48" s="12" t="s">
        <v>50</v>
      </c>
      <c r="BX48" s="5">
        <f t="shared" si="121"/>
        <v>171911.08848181411</v>
      </c>
      <c r="BY48" s="12" t="s">
        <v>50</v>
      </c>
      <c r="BZ48" s="5">
        <f t="shared" si="122"/>
        <v>85989.94021699384</v>
      </c>
      <c r="CA48" s="6">
        <f t="shared" si="123"/>
        <v>61912.756956235564</v>
      </c>
      <c r="CB48" s="6">
        <f t="shared" si="124"/>
        <v>41275.171304157047</v>
      </c>
      <c r="CC48" s="6">
        <f t="shared" si="125"/>
        <v>82550.342608314095</v>
      </c>
      <c r="CD48" s="20">
        <f>IF(BM48&gt;0, IF(BM48&lt;=General!$D$3*2,$I$4*CD47,0), 0)</f>
        <v>0</v>
      </c>
      <c r="CE48" s="131">
        <f t="shared" si="79"/>
        <v>10772.819710384989</v>
      </c>
      <c r="CG48" s="1" t="str">
        <f t="shared" si="80"/>
        <v>Interventor 7</v>
      </c>
      <c r="CH48" s="5">
        <f>BM48+BM48*(General!$B$25+General!$H$25)</f>
        <v>2295345.6741285129</v>
      </c>
      <c r="CI48" s="5">
        <f>IF(CH48&gt;0,IF(CH48&lt;=2*General!$D$7, General!$E$7, 0), 0)</f>
        <v>0</v>
      </c>
      <c r="CJ48" s="5">
        <f t="shared" si="126"/>
        <v>91813.826965140513</v>
      </c>
      <c r="CK48" s="5">
        <f t="shared" si="127"/>
        <v>183627.65393028103</v>
      </c>
      <c r="CL48" s="5">
        <f t="shared" si="128"/>
        <v>91813.826965140513</v>
      </c>
      <c r="CM48" s="5">
        <f t="shared" si="129"/>
        <v>275441.48089542153</v>
      </c>
      <c r="CN48" s="17" t="s">
        <v>50</v>
      </c>
      <c r="CO48" s="5">
        <f t="shared" si="130"/>
        <v>191202.29465490513</v>
      </c>
      <c r="CP48" s="12" t="s">
        <v>50</v>
      </c>
      <c r="CQ48" s="5">
        <f t="shared" si="131"/>
        <v>1912.0229465490513</v>
      </c>
      <c r="CR48" s="12" t="s">
        <v>50</v>
      </c>
      <c r="CS48" s="5">
        <f t="shared" si="132"/>
        <v>191202.29465490513</v>
      </c>
      <c r="CT48" s="12" t="s">
        <v>50</v>
      </c>
      <c r="CU48" s="5">
        <f t="shared" si="133"/>
        <v>95639.403088688035</v>
      </c>
      <c r="CV48" s="6">
        <f t="shared" si="134"/>
        <v>68860.370223855381</v>
      </c>
      <c r="CW48" s="6">
        <f t="shared" si="135"/>
        <v>45906.913482570257</v>
      </c>
      <c r="CX48" s="6">
        <f t="shared" si="136"/>
        <v>91813.826965140513</v>
      </c>
      <c r="CY48" s="20">
        <f>IF(CH48&gt;0, IF(CH48&lt;=General!$D$3*2,$K$4*CY47,0), 0)</f>
        <v>0</v>
      </c>
      <c r="CZ48" s="134">
        <f t="shared" si="81"/>
        <v>11981.704418950836</v>
      </c>
    </row>
    <row r="49" spans="1:104" x14ac:dyDescent="0.25">
      <c r="A49" s="1" t="s">
        <v>369</v>
      </c>
      <c r="B49" s="5">
        <v>1500000</v>
      </c>
      <c r="C49" s="5">
        <f>IF(B49&gt;0,IF(B49&lt;=2*General!D$3, General!E$3, 0), 0)</f>
        <v>0</v>
      </c>
      <c r="D49" s="5">
        <f t="shared" si="82"/>
        <v>60000</v>
      </c>
      <c r="E49" s="5">
        <f t="shared" si="83"/>
        <v>120000</v>
      </c>
      <c r="F49" s="5">
        <f t="shared" si="84"/>
        <v>60000</v>
      </c>
      <c r="G49" s="5">
        <f t="shared" si="85"/>
        <v>180000</v>
      </c>
      <c r="H49" s="17" t="s">
        <v>50</v>
      </c>
      <c r="I49" s="5">
        <f t="shared" si="86"/>
        <v>124950</v>
      </c>
      <c r="J49" s="12" t="s">
        <v>50</v>
      </c>
      <c r="K49" s="5">
        <f t="shared" si="87"/>
        <v>1249.5</v>
      </c>
      <c r="L49" s="12" t="s">
        <v>50</v>
      </c>
      <c r="M49" s="5">
        <f t="shared" si="88"/>
        <v>124950</v>
      </c>
      <c r="N49" s="12" t="s">
        <v>50</v>
      </c>
      <c r="O49" s="5">
        <f t="shared" si="89"/>
        <v>62500</v>
      </c>
      <c r="P49" s="6">
        <f t="shared" si="90"/>
        <v>45000</v>
      </c>
      <c r="Q49" s="6">
        <f t="shared" si="91"/>
        <v>30000</v>
      </c>
      <c r="R49" s="6">
        <f t="shared" si="92"/>
        <v>60000</v>
      </c>
      <c r="S49" s="20">
        <f>IF(B49&gt;0, IF(B49&lt;=General!$D$3*2,$C$4*$S$39,0), 0)</f>
        <v>0</v>
      </c>
      <c r="T49" s="131">
        <f t="shared" si="73"/>
        <v>7830</v>
      </c>
      <c r="V49" s="1" t="str">
        <f t="shared" si="74"/>
        <v>Interventor 8</v>
      </c>
      <c r="W49" s="5">
        <f>B49+B49*(General!$B$25+General!$H$25)</f>
        <v>1668324.274572304</v>
      </c>
      <c r="X49" s="5">
        <f>IF(W49&gt;0,IF(W49&lt;=2*General!$D$4, General!$E$4, 0), 0)</f>
        <v>0</v>
      </c>
      <c r="Y49" s="5">
        <f t="shared" si="93"/>
        <v>66732.970982892162</v>
      </c>
      <c r="Z49" s="5">
        <f t="shared" si="94"/>
        <v>133465.94196578432</v>
      </c>
      <c r="AA49" s="5">
        <f t="shared" si="95"/>
        <v>66732.970982892162</v>
      </c>
      <c r="AB49" s="5">
        <f t="shared" si="96"/>
        <v>200198.91294867647</v>
      </c>
      <c r="AC49" s="17" t="s">
        <v>50</v>
      </c>
      <c r="AD49" s="5">
        <f t="shared" si="97"/>
        <v>138971.41207187291</v>
      </c>
      <c r="AE49" s="12" t="s">
        <v>50</v>
      </c>
      <c r="AF49" s="5">
        <f t="shared" si="98"/>
        <v>1389.7141207187292</v>
      </c>
      <c r="AG49" s="12" t="s">
        <v>50</v>
      </c>
      <c r="AH49" s="5">
        <f t="shared" si="99"/>
        <v>138971.41207187291</v>
      </c>
      <c r="AI49" s="12" t="s">
        <v>50</v>
      </c>
      <c r="AJ49" s="5">
        <f t="shared" si="100"/>
        <v>69513.511440512666</v>
      </c>
      <c r="AK49" s="6">
        <f t="shared" si="101"/>
        <v>50049.728237169118</v>
      </c>
      <c r="AL49" s="6">
        <f t="shared" si="102"/>
        <v>33366.485491446081</v>
      </c>
      <c r="AM49" s="6">
        <f t="shared" si="103"/>
        <v>66732.970982892162</v>
      </c>
      <c r="AN49" s="20">
        <f>IF(W49&gt;0, IF(W49&lt;=General!$D$3*2,$E$4*$AN$39,0), 0)</f>
        <v>0</v>
      </c>
      <c r="AO49" s="22">
        <f t="shared" si="75"/>
        <v>8708.6527132674273</v>
      </c>
      <c r="AQ49" s="1" t="str">
        <f t="shared" si="76"/>
        <v>Interventor 8</v>
      </c>
      <c r="AR49" s="5">
        <f>W49+W49*(General!$B$25+General!$H$25)</f>
        <v>1855537.2567514696</v>
      </c>
      <c r="AS49" s="5">
        <f>IF(AR49&gt;0,IF(AR49&lt;=2*General!$D$5, General!$E$5, 0), 0)</f>
        <v>0</v>
      </c>
      <c r="AT49" s="5">
        <f t="shared" si="104"/>
        <v>74221.490270058785</v>
      </c>
      <c r="AU49" s="5">
        <f t="shared" si="105"/>
        <v>148442.98054011757</v>
      </c>
      <c r="AV49" s="5">
        <f t="shared" si="106"/>
        <v>74221.490270058785</v>
      </c>
      <c r="AW49" s="5">
        <f t="shared" si="107"/>
        <v>222664.47081017634</v>
      </c>
      <c r="AX49" s="17" t="s">
        <v>50</v>
      </c>
      <c r="AY49" s="5">
        <f t="shared" si="108"/>
        <v>154566.25348739742</v>
      </c>
      <c r="AZ49" s="12" t="s">
        <v>50</v>
      </c>
      <c r="BA49" s="5">
        <f t="shared" si="109"/>
        <v>1545.6625348739742</v>
      </c>
      <c r="BB49" s="12" t="s">
        <v>50</v>
      </c>
      <c r="BC49" s="5">
        <f t="shared" si="110"/>
        <v>154566.25348739742</v>
      </c>
      <c r="BD49" s="12" t="s">
        <v>50</v>
      </c>
      <c r="BE49" s="5">
        <f t="shared" si="111"/>
        <v>77314.052364644565</v>
      </c>
      <c r="BF49" s="6">
        <f t="shared" si="112"/>
        <v>55666.117702544085</v>
      </c>
      <c r="BG49" s="6">
        <f t="shared" si="113"/>
        <v>37110.745135029392</v>
      </c>
      <c r="BH49" s="6">
        <f t="shared" si="114"/>
        <v>74221.490270058785</v>
      </c>
      <c r="BI49" s="20">
        <f>IF(AR49&gt;0, IF(AR49&lt;=General!$D$3*2,$G$4*$BI$39,0), 0)</f>
        <v>0</v>
      </c>
      <c r="BJ49" s="131">
        <f t="shared" si="77"/>
        <v>9685.9044802426706</v>
      </c>
      <c r="BL49" s="1" t="str">
        <f t="shared" si="78"/>
        <v>Interventor 8</v>
      </c>
      <c r="BM49" s="5">
        <f>AR49+AR49*(General!$B$25++General!$H$25)</f>
        <v>2063758.5652078523</v>
      </c>
      <c r="BN49" s="5">
        <f>IF(BM49&gt;0,IF(BM49&lt;=2*General!$D$6, General!$E$6, 0), 0)</f>
        <v>0</v>
      </c>
      <c r="BO49" s="5">
        <f t="shared" si="115"/>
        <v>82550.342608314095</v>
      </c>
      <c r="BP49" s="5">
        <f t="shared" si="116"/>
        <v>165100.68521662819</v>
      </c>
      <c r="BQ49" s="5">
        <f t="shared" si="117"/>
        <v>82550.342608314095</v>
      </c>
      <c r="BR49" s="5">
        <f t="shared" si="118"/>
        <v>247651.02782494226</v>
      </c>
      <c r="BS49" s="17" t="s">
        <v>50</v>
      </c>
      <c r="BT49" s="5">
        <f t="shared" si="119"/>
        <v>171911.08848181411</v>
      </c>
      <c r="BU49" s="12" t="s">
        <v>50</v>
      </c>
      <c r="BV49" s="5">
        <f t="shared" si="120"/>
        <v>1719.1108848181411</v>
      </c>
      <c r="BW49" s="12" t="s">
        <v>50</v>
      </c>
      <c r="BX49" s="5">
        <f t="shared" si="121"/>
        <v>171911.08848181411</v>
      </c>
      <c r="BY49" s="12" t="s">
        <v>50</v>
      </c>
      <c r="BZ49" s="5">
        <f t="shared" si="122"/>
        <v>85989.94021699384</v>
      </c>
      <c r="CA49" s="6">
        <f t="shared" si="123"/>
        <v>61912.756956235564</v>
      </c>
      <c r="CB49" s="6">
        <f t="shared" si="124"/>
        <v>41275.171304157047</v>
      </c>
      <c r="CC49" s="6">
        <f t="shared" si="125"/>
        <v>82550.342608314095</v>
      </c>
      <c r="CD49" s="20">
        <f>IF(BM49&gt;0, IF(BM49&lt;=General!$D$3*2,$I$4*CD48,0), 0)</f>
        <v>0</v>
      </c>
      <c r="CE49" s="131">
        <f t="shared" si="79"/>
        <v>10772.819710384989</v>
      </c>
      <c r="CG49" s="1" t="str">
        <f t="shared" si="80"/>
        <v>Interventor 8</v>
      </c>
      <c r="CH49" s="5">
        <f>BM49+BM49*(General!$B$25+General!$H$25)</f>
        <v>2295345.6741285129</v>
      </c>
      <c r="CI49" s="5">
        <f>IF(CH49&gt;0,IF(CH49&lt;=2*General!$D$7, General!$E$7, 0), 0)</f>
        <v>0</v>
      </c>
      <c r="CJ49" s="5">
        <f t="shared" si="126"/>
        <v>91813.826965140513</v>
      </c>
      <c r="CK49" s="5">
        <f t="shared" si="127"/>
        <v>183627.65393028103</v>
      </c>
      <c r="CL49" s="5">
        <f t="shared" si="128"/>
        <v>91813.826965140513</v>
      </c>
      <c r="CM49" s="5">
        <f t="shared" si="129"/>
        <v>275441.48089542153</v>
      </c>
      <c r="CN49" s="17" t="s">
        <v>50</v>
      </c>
      <c r="CO49" s="5">
        <f t="shared" si="130"/>
        <v>191202.29465490513</v>
      </c>
      <c r="CP49" s="12" t="s">
        <v>50</v>
      </c>
      <c r="CQ49" s="5">
        <f t="shared" si="131"/>
        <v>1912.0229465490513</v>
      </c>
      <c r="CR49" s="12" t="s">
        <v>50</v>
      </c>
      <c r="CS49" s="5">
        <f t="shared" si="132"/>
        <v>191202.29465490513</v>
      </c>
      <c r="CT49" s="12" t="s">
        <v>50</v>
      </c>
      <c r="CU49" s="5">
        <f t="shared" si="133"/>
        <v>95639.403088688035</v>
      </c>
      <c r="CV49" s="6">
        <f t="shared" si="134"/>
        <v>68860.370223855381</v>
      </c>
      <c r="CW49" s="6">
        <f t="shared" si="135"/>
        <v>45906.913482570257</v>
      </c>
      <c r="CX49" s="6">
        <f t="shared" si="136"/>
        <v>91813.826965140513</v>
      </c>
      <c r="CY49" s="20">
        <f>IF(CH49&gt;0, IF(CH49&lt;=General!$D$3*2,$K$4*CY48,0), 0)</f>
        <v>0</v>
      </c>
      <c r="CZ49" s="134">
        <f t="shared" si="81"/>
        <v>11981.704418950836</v>
      </c>
    </row>
    <row r="50" spans="1:104" x14ac:dyDescent="0.25">
      <c r="A50" s="1" t="s">
        <v>370</v>
      </c>
      <c r="B50" s="5">
        <v>1500000</v>
      </c>
      <c r="C50" s="5">
        <f>IF(B50&gt;0,IF(B50&lt;=2*General!D$3, General!E$3, 0), 0)</f>
        <v>0</v>
      </c>
      <c r="D50" s="5">
        <f t="shared" si="82"/>
        <v>60000</v>
      </c>
      <c r="E50" s="5">
        <f t="shared" si="83"/>
        <v>120000</v>
      </c>
      <c r="F50" s="5">
        <f t="shared" si="84"/>
        <v>60000</v>
      </c>
      <c r="G50" s="5">
        <f t="shared" si="85"/>
        <v>180000</v>
      </c>
      <c r="H50" s="17" t="s">
        <v>50</v>
      </c>
      <c r="I50" s="5">
        <f t="shared" si="86"/>
        <v>124950</v>
      </c>
      <c r="J50" s="12" t="s">
        <v>50</v>
      </c>
      <c r="K50" s="5">
        <f t="shared" si="87"/>
        <v>1249.5</v>
      </c>
      <c r="L50" s="12" t="s">
        <v>50</v>
      </c>
      <c r="M50" s="5">
        <f t="shared" si="88"/>
        <v>124950</v>
      </c>
      <c r="N50" s="12" t="s">
        <v>50</v>
      </c>
      <c r="O50" s="5">
        <f t="shared" si="89"/>
        <v>62500</v>
      </c>
      <c r="P50" s="6">
        <f t="shared" si="90"/>
        <v>45000</v>
      </c>
      <c r="Q50" s="6">
        <f t="shared" si="91"/>
        <v>30000</v>
      </c>
      <c r="R50" s="6">
        <f t="shared" si="92"/>
        <v>60000</v>
      </c>
      <c r="S50" s="20">
        <f>IF(B50&gt;0, IF(B50&lt;=General!$D$3*2,$C$4*$S$39,0), 0)</f>
        <v>0</v>
      </c>
      <c r="T50" s="131">
        <f t="shared" si="73"/>
        <v>7830</v>
      </c>
      <c r="V50" s="1" t="str">
        <f t="shared" si="74"/>
        <v>Interventor 9</v>
      </c>
      <c r="W50" s="5">
        <f>B50+B50*(General!$B$25+General!$H$25)</f>
        <v>1668324.274572304</v>
      </c>
      <c r="X50" s="5">
        <f>IF(W50&gt;0,IF(W50&lt;=2*General!$D$4, General!$E$4, 0), 0)</f>
        <v>0</v>
      </c>
      <c r="Y50" s="5">
        <f t="shared" si="93"/>
        <v>66732.970982892162</v>
      </c>
      <c r="Z50" s="5">
        <f t="shared" si="94"/>
        <v>133465.94196578432</v>
      </c>
      <c r="AA50" s="5">
        <f t="shared" si="95"/>
        <v>66732.970982892162</v>
      </c>
      <c r="AB50" s="5">
        <f t="shared" si="96"/>
        <v>200198.91294867647</v>
      </c>
      <c r="AC50" s="17" t="s">
        <v>50</v>
      </c>
      <c r="AD50" s="5">
        <f t="shared" si="97"/>
        <v>138971.41207187291</v>
      </c>
      <c r="AE50" s="12" t="s">
        <v>50</v>
      </c>
      <c r="AF50" s="5">
        <f t="shared" si="98"/>
        <v>1389.7141207187292</v>
      </c>
      <c r="AG50" s="12" t="s">
        <v>50</v>
      </c>
      <c r="AH50" s="5">
        <f t="shared" si="99"/>
        <v>138971.41207187291</v>
      </c>
      <c r="AI50" s="12" t="s">
        <v>50</v>
      </c>
      <c r="AJ50" s="5">
        <f t="shared" si="100"/>
        <v>69513.511440512666</v>
      </c>
      <c r="AK50" s="6">
        <f t="shared" si="101"/>
        <v>50049.728237169118</v>
      </c>
      <c r="AL50" s="6">
        <f t="shared" si="102"/>
        <v>33366.485491446081</v>
      </c>
      <c r="AM50" s="6">
        <f t="shared" si="103"/>
        <v>66732.970982892162</v>
      </c>
      <c r="AN50" s="20">
        <f>IF(W50&gt;0, IF(W50&lt;=General!$D$3*2,$E$4*$AN$39,0), 0)</f>
        <v>0</v>
      </c>
      <c r="AO50" s="22">
        <f t="shared" si="75"/>
        <v>8708.6527132674273</v>
      </c>
      <c r="AQ50" s="1" t="str">
        <f t="shared" si="76"/>
        <v>Interventor 9</v>
      </c>
      <c r="AR50" s="5">
        <f>W50+W50*(General!$B$25+General!$H$25)</f>
        <v>1855537.2567514696</v>
      </c>
      <c r="AS50" s="5">
        <f>IF(AR50&gt;0,IF(AR50&lt;=2*General!$D$5, General!$E$5, 0), 0)</f>
        <v>0</v>
      </c>
      <c r="AT50" s="5">
        <f t="shared" si="104"/>
        <v>74221.490270058785</v>
      </c>
      <c r="AU50" s="5">
        <f t="shared" si="105"/>
        <v>148442.98054011757</v>
      </c>
      <c r="AV50" s="5">
        <f t="shared" si="106"/>
        <v>74221.490270058785</v>
      </c>
      <c r="AW50" s="5">
        <f t="shared" si="107"/>
        <v>222664.47081017634</v>
      </c>
      <c r="AX50" s="17" t="s">
        <v>50</v>
      </c>
      <c r="AY50" s="5">
        <f t="shared" si="108"/>
        <v>154566.25348739742</v>
      </c>
      <c r="AZ50" s="12" t="s">
        <v>50</v>
      </c>
      <c r="BA50" s="5">
        <f t="shared" si="109"/>
        <v>1545.6625348739742</v>
      </c>
      <c r="BB50" s="12" t="s">
        <v>50</v>
      </c>
      <c r="BC50" s="5">
        <f t="shared" si="110"/>
        <v>154566.25348739742</v>
      </c>
      <c r="BD50" s="12" t="s">
        <v>50</v>
      </c>
      <c r="BE50" s="5">
        <f t="shared" si="111"/>
        <v>77314.052364644565</v>
      </c>
      <c r="BF50" s="6">
        <f t="shared" si="112"/>
        <v>55666.117702544085</v>
      </c>
      <c r="BG50" s="6">
        <f t="shared" si="113"/>
        <v>37110.745135029392</v>
      </c>
      <c r="BH50" s="6">
        <f t="shared" si="114"/>
        <v>74221.490270058785</v>
      </c>
      <c r="BI50" s="20">
        <f>IF(AR50&gt;0, IF(AR50&lt;=General!$D$3*2,$G$4*$BI$39,0), 0)</f>
        <v>0</v>
      </c>
      <c r="BJ50" s="131">
        <f t="shared" si="77"/>
        <v>9685.9044802426706</v>
      </c>
      <c r="BL50" s="1" t="str">
        <f t="shared" si="78"/>
        <v>Interventor 9</v>
      </c>
      <c r="BM50" s="5">
        <f>AR50+AR50*(General!$B$25++General!$H$25)</f>
        <v>2063758.5652078523</v>
      </c>
      <c r="BN50" s="5">
        <f>IF(BM50&gt;0,IF(BM50&lt;=2*General!$D$6, General!$E$6, 0), 0)</f>
        <v>0</v>
      </c>
      <c r="BO50" s="5">
        <f t="shared" si="115"/>
        <v>82550.342608314095</v>
      </c>
      <c r="BP50" s="5">
        <f t="shared" si="116"/>
        <v>165100.68521662819</v>
      </c>
      <c r="BQ50" s="5">
        <f t="shared" si="117"/>
        <v>82550.342608314095</v>
      </c>
      <c r="BR50" s="5">
        <f t="shared" si="118"/>
        <v>247651.02782494226</v>
      </c>
      <c r="BS50" s="17" t="s">
        <v>50</v>
      </c>
      <c r="BT50" s="5">
        <f t="shared" si="119"/>
        <v>171911.08848181411</v>
      </c>
      <c r="BU50" s="12" t="s">
        <v>50</v>
      </c>
      <c r="BV50" s="5">
        <f t="shared" si="120"/>
        <v>1719.1108848181411</v>
      </c>
      <c r="BW50" s="12" t="s">
        <v>50</v>
      </c>
      <c r="BX50" s="5">
        <f t="shared" si="121"/>
        <v>171911.08848181411</v>
      </c>
      <c r="BY50" s="12" t="s">
        <v>50</v>
      </c>
      <c r="BZ50" s="5">
        <f t="shared" si="122"/>
        <v>85989.94021699384</v>
      </c>
      <c r="CA50" s="6">
        <f t="shared" si="123"/>
        <v>61912.756956235564</v>
      </c>
      <c r="CB50" s="6">
        <f t="shared" si="124"/>
        <v>41275.171304157047</v>
      </c>
      <c r="CC50" s="6">
        <f t="shared" si="125"/>
        <v>82550.342608314095</v>
      </c>
      <c r="CD50" s="20">
        <f>IF(BM50&gt;0, IF(BM50&lt;=General!$D$3*2,$I$4*CD49,0), 0)</f>
        <v>0</v>
      </c>
      <c r="CE50" s="131">
        <f t="shared" si="79"/>
        <v>10772.819710384989</v>
      </c>
      <c r="CG50" s="1" t="str">
        <f t="shared" si="80"/>
        <v>Interventor 9</v>
      </c>
      <c r="CH50" s="5">
        <f>BM50+BM50*(General!$B$25+General!$H$25)</f>
        <v>2295345.6741285129</v>
      </c>
      <c r="CI50" s="5">
        <f>IF(CH50&gt;0,IF(CH50&lt;=2*General!$D$7, General!$E$7, 0), 0)</f>
        <v>0</v>
      </c>
      <c r="CJ50" s="5">
        <f t="shared" si="126"/>
        <v>91813.826965140513</v>
      </c>
      <c r="CK50" s="5">
        <f t="shared" si="127"/>
        <v>183627.65393028103</v>
      </c>
      <c r="CL50" s="5">
        <f t="shared" si="128"/>
        <v>91813.826965140513</v>
      </c>
      <c r="CM50" s="5">
        <f t="shared" si="129"/>
        <v>275441.48089542153</v>
      </c>
      <c r="CN50" s="17" t="s">
        <v>50</v>
      </c>
      <c r="CO50" s="5">
        <f t="shared" si="130"/>
        <v>191202.29465490513</v>
      </c>
      <c r="CP50" s="12" t="s">
        <v>50</v>
      </c>
      <c r="CQ50" s="5">
        <f t="shared" si="131"/>
        <v>1912.0229465490513</v>
      </c>
      <c r="CR50" s="12" t="s">
        <v>50</v>
      </c>
      <c r="CS50" s="5">
        <f t="shared" si="132"/>
        <v>191202.29465490513</v>
      </c>
      <c r="CT50" s="12" t="s">
        <v>50</v>
      </c>
      <c r="CU50" s="5">
        <f t="shared" si="133"/>
        <v>95639.403088688035</v>
      </c>
      <c r="CV50" s="6">
        <f t="shared" si="134"/>
        <v>68860.370223855381</v>
      </c>
      <c r="CW50" s="6">
        <f t="shared" si="135"/>
        <v>45906.913482570257</v>
      </c>
      <c r="CX50" s="6">
        <f t="shared" si="136"/>
        <v>91813.826965140513</v>
      </c>
      <c r="CY50" s="20">
        <f>IF(CH50&gt;0, IF(CH50&lt;=General!$D$3*2,$K$4*CY49,0), 0)</f>
        <v>0</v>
      </c>
      <c r="CZ50" s="134">
        <f t="shared" si="81"/>
        <v>11981.704418950836</v>
      </c>
    </row>
    <row r="51" spans="1:104" x14ac:dyDescent="0.25">
      <c r="A51" s="1" t="s">
        <v>371</v>
      </c>
      <c r="B51" s="5">
        <v>1500000</v>
      </c>
      <c r="C51" s="5">
        <f>IF(B51&gt;0,IF(B51&lt;=2*General!D$3, General!E$3, 0), 0)</f>
        <v>0</v>
      </c>
      <c r="D51" s="5">
        <f t="shared" si="82"/>
        <v>60000</v>
      </c>
      <c r="E51" s="5">
        <f t="shared" si="83"/>
        <v>120000</v>
      </c>
      <c r="F51" s="5">
        <f t="shared" si="84"/>
        <v>60000</v>
      </c>
      <c r="G51" s="5">
        <f t="shared" si="85"/>
        <v>180000</v>
      </c>
      <c r="H51" s="17" t="s">
        <v>50</v>
      </c>
      <c r="I51" s="5">
        <f t="shared" si="86"/>
        <v>124950</v>
      </c>
      <c r="J51" s="12" t="s">
        <v>50</v>
      </c>
      <c r="K51" s="5">
        <f t="shared" si="87"/>
        <v>1249.5</v>
      </c>
      <c r="L51" s="12" t="s">
        <v>50</v>
      </c>
      <c r="M51" s="5">
        <f t="shared" si="88"/>
        <v>124950</v>
      </c>
      <c r="N51" s="12" t="s">
        <v>50</v>
      </c>
      <c r="O51" s="5">
        <f t="shared" si="89"/>
        <v>62500</v>
      </c>
      <c r="P51" s="6">
        <f t="shared" si="90"/>
        <v>45000</v>
      </c>
      <c r="Q51" s="6">
        <f t="shared" si="91"/>
        <v>30000</v>
      </c>
      <c r="R51" s="6">
        <f t="shared" si="92"/>
        <v>60000</v>
      </c>
      <c r="S51" s="20">
        <f>IF(B51&gt;0, IF(B51&lt;=General!$D$3*2,$C$4*$S$39,0), 0)</f>
        <v>0</v>
      </c>
      <c r="T51" s="131">
        <f t="shared" si="73"/>
        <v>7830</v>
      </c>
      <c r="V51" s="1" t="str">
        <f t="shared" si="74"/>
        <v>Interventor 10</v>
      </c>
      <c r="W51" s="5">
        <f>B51+B51*(General!$B$25+General!$H$25)</f>
        <v>1668324.274572304</v>
      </c>
      <c r="X51" s="5">
        <f>IF(W51&gt;0,IF(W51&lt;=2*General!$D$4, General!$E$4, 0), 0)</f>
        <v>0</v>
      </c>
      <c r="Y51" s="5">
        <f t="shared" si="93"/>
        <v>66732.970982892162</v>
      </c>
      <c r="Z51" s="5">
        <f t="shared" si="94"/>
        <v>133465.94196578432</v>
      </c>
      <c r="AA51" s="5">
        <f t="shared" si="95"/>
        <v>66732.970982892162</v>
      </c>
      <c r="AB51" s="5">
        <f t="shared" si="96"/>
        <v>200198.91294867647</v>
      </c>
      <c r="AC51" s="17" t="s">
        <v>50</v>
      </c>
      <c r="AD51" s="5">
        <f t="shared" si="97"/>
        <v>138971.41207187291</v>
      </c>
      <c r="AE51" s="12" t="s">
        <v>50</v>
      </c>
      <c r="AF51" s="5">
        <f t="shared" si="98"/>
        <v>1389.7141207187292</v>
      </c>
      <c r="AG51" s="12" t="s">
        <v>50</v>
      </c>
      <c r="AH51" s="5">
        <f t="shared" si="99"/>
        <v>138971.41207187291</v>
      </c>
      <c r="AI51" s="12" t="s">
        <v>50</v>
      </c>
      <c r="AJ51" s="5">
        <f t="shared" si="100"/>
        <v>69513.511440512666</v>
      </c>
      <c r="AK51" s="6">
        <f t="shared" si="101"/>
        <v>50049.728237169118</v>
      </c>
      <c r="AL51" s="6">
        <f t="shared" si="102"/>
        <v>33366.485491446081</v>
      </c>
      <c r="AM51" s="6">
        <f t="shared" si="103"/>
        <v>66732.970982892162</v>
      </c>
      <c r="AN51" s="20">
        <f>IF(W51&gt;0, IF(W51&lt;=General!$D$3*2,$E$4*$AN$39,0), 0)</f>
        <v>0</v>
      </c>
      <c r="AO51" s="22">
        <f t="shared" si="75"/>
        <v>8708.6527132674273</v>
      </c>
      <c r="AQ51" s="1" t="str">
        <f t="shared" si="76"/>
        <v>Interventor 10</v>
      </c>
      <c r="AR51" s="5">
        <f>W51+W51*(General!$B$25+General!$H$25)</f>
        <v>1855537.2567514696</v>
      </c>
      <c r="AS51" s="5">
        <f>IF(AR51&gt;0,IF(AR51&lt;=2*General!$D$5, General!$E$5, 0), 0)</f>
        <v>0</v>
      </c>
      <c r="AT51" s="5">
        <f t="shared" si="104"/>
        <v>74221.490270058785</v>
      </c>
      <c r="AU51" s="5">
        <f t="shared" si="105"/>
        <v>148442.98054011757</v>
      </c>
      <c r="AV51" s="5">
        <f t="shared" si="106"/>
        <v>74221.490270058785</v>
      </c>
      <c r="AW51" s="5">
        <f t="shared" si="107"/>
        <v>222664.47081017634</v>
      </c>
      <c r="AX51" s="17" t="s">
        <v>50</v>
      </c>
      <c r="AY51" s="5">
        <f t="shared" si="108"/>
        <v>154566.25348739742</v>
      </c>
      <c r="AZ51" s="12" t="s">
        <v>50</v>
      </c>
      <c r="BA51" s="5">
        <f t="shared" si="109"/>
        <v>1545.6625348739742</v>
      </c>
      <c r="BB51" s="12" t="s">
        <v>50</v>
      </c>
      <c r="BC51" s="5">
        <f t="shared" si="110"/>
        <v>154566.25348739742</v>
      </c>
      <c r="BD51" s="12" t="s">
        <v>50</v>
      </c>
      <c r="BE51" s="5">
        <f t="shared" si="111"/>
        <v>77314.052364644565</v>
      </c>
      <c r="BF51" s="6">
        <f t="shared" si="112"/>
        <v>55666.117702544085</v>
      </c>
      <c r="BG51" s="6">
        <f t="shared" si="113"/>
        <v>37110.745135029392</v>
      </c>
      <c r="BH51" s="6">
        <f t="shared" si="114"/>
        <v>74221.490270058785</v>
      </c>
      <c r="BI51" s="20">
        <f>IF(AR51&gt;0, IF(AR51&lt;=General!$D$3*2,$G$4*$BI$39,0), 0)</f>
        <v>0</v>
      </c>
      <c r="BJ51" s="131">
        <f t="shared" si="77"/>
        <v>9685.9044802426706</v>
      </c>
      <c r="BL51" s="1" t="str">
        <f t="shared" si="78"/>
        <v>Interventor 10</v>
      </c>
      <c r="BM51" s="5">
        <f>AR51+AR51*(General!$B$25++General!$H$25)</f>
        <v>2063758.5652078523</v>
      </c>
      <c r="BN51" s="5">
        <f>IF(BM51&gt;0,IF(BM51&lt;=2*General!$D$6, General!$E$6, 0), 0)</f>
        <v>0</v>
      </c>
      <c r="BO51" s="5">
        <f t="shared" si="115"/>
        <v>82550.342608314095</v>
      </c>
      <c r="BP51" s="5">
        <f t="shared" si="116"/>
        <v>165100.68521662819</v>
      </c>
      <c r="BQ51" s="5">
        <f t="shared" si="117"/>
        <v>82550.342608314095</v>
      </c>
      <c r="BR51" s="5">
        <f t="shared" si="118"/>
        <v>247651.02782494226</v>
      </c>
      <c r="BS51" s="17" t="s">
        <v>50</v>
      </c>
      <c r="BT51" s="5">
        <f t="shared" si="119"/>
        <v>171911.08848181411</v>
      </c>
      <c r="BU51" s="12" t="s">
        <v>50</v>
      </c>
      <c r="BV51" s="5">
        <f t="shared" si="120"/>
        <v>1719.1108848181411</v>
      </c>
      <c r="BW51" s="12" t="s">
        <v>50</v>
      </c>
      <c r="BX51" s="5">
        <f t="shared" si="121"/>
        <v>171911.08848181411</v>
      </c>
      <c r="BY51" s="12" t="s">
        <v>50</v>
      </c>
      <c r="BZ51" s="5">
        <f t="shared" si="122"/>
        <v>85989.94021699384</v>
      </c>
      <c r="CA51" s="6">
        <f t="shared" si="123"/>
        <v>61912.756956235564</v>
      </c>
      <c r="CB51" s="6">
        <f t="shared" si="124"/>
        <v>41275.171304157047</v>
      </c>
      <c r="CC51" s="6">
        <f t="shared" si="125"/>
        <v>82550.342608314095</v>
      </c>
      <c r="CD51" s="20">
        <f>IF(BM51&gt;0, IF(BM51&lt;=General!$D$3*2,$I$4*CD50,0), 0)</f>
        <v>0</v>
      </c>
      <c r="CE51" s="131">
        <f t="shared" si="79"/>
        <v>10772.819710384989</v>
      </c>
      <c r="CG51" s="1" t="str">
        <f t="shared" si="80"/>
        <v>Interventor 10</v>
      </c>
      <c r="CH51" s="5">
        <f>BM51+BM51*(General!$B$25+General!$H$25)</f>
        <v>2295345.6741285129</v>
      </c>
      <c r="CI51" s="5">
        <f>IF(CH51&gt;0,IF(CH51&lt;=2*General!$D$7, General!$E$7, 0), 0)</f>
        <v>0</v>
      </c>
      <c r="CJ51" s="5">
        <f t="shared" si="126"/>
        <v>91813.826965140513</v>
      </c>
      <c r="CK51" s="5">
        <f t="shared" si="127"/>
        <v>183627.65393028103</v>
      </c>
      <c r="CL51" s="5">
        <f t="shared" si="128"/>
        <v>91813.826965140513</v>
      </c>
      <c r="CM51" s="5">
        <f t="shared" si="129"/>
        <v>275441.48089542153</v>
      </c>
      <c r="CN51" s="17" t="s">
        <v>50</v>
      </c>
      <c r="CO51" s="5">
        <f t="shared" si="130"/>
        <v>191202.29465490513</v>
      </c>
      <c r="CP51" s="12" t="s">
        <v>50</v>
      </c>
      <c r="CQ51" s="5">
        <f t="shared" si="131"/>
        <v>1912.0229465490513</v>
      </c>
      <c r="CR51" s="12" t="s">
        <v>50</v>
      </c>
      <c r="CS51" s="5">
        <f t="shared" si="132"/>
        <v>191202.29465490513</v>
      </c>
      <c r="CT51" s="12" t="s">
        <v>50</v>
      </c>
      <c r="CU51" s="5">
        <f t="shared" si="133"/>
        <v>95639.403088688035</v>
      </c>
      <c r="CV51" s="6">
        <f t="shared" si="134"/>
        <v>68860.370223855381</v>
      </c>
      <c r="CW51" s="6">
        <f t="shared" si="135"/>
        <v>45906.913482570257</v>
      </c>
      <c r="CX51" s="6">
        <f t="shared" si="136"/>
        <v>91813.826965140513</v>
      </c>
      <c r="CY51" s="20">
        <f>IF(CH51&gt;0, IF(CH51&lt;=General!$D$3*2,$K$4*CY50,0), 0)</f>
        <v>0</v>
      </c>
      <c r="CZ51" s="134">
        <f t="shared" si="81"/>
        <v>11981.704418950836</v>
      </c>
    </row>
    <row r="52" spans="1:104" x14ac:dyDescent="0.25">
      <c r="A52" s="1" t="s">
        <v>372</v>
      </c>
      <c r="B52" s="5">
        <v>1500000</v>
      </c>
      <c r="C52" s="5">
        <f>IF(B52&gt;0,IF(B52&lt;=2*General!D$3, General!E$3, 0), 0)</f>
        <v>0</v>
      </c>
      <c r="D52" s="5">
        <f t="shared" si="82"/>
        <v>60000</v>
      </c>
      <c r="E52" s="5">
        <f t="shared" si="83"/>
        <v>120000</v>
      </c>
      <c r="F52" s="5">
        <f t="shared" si="84"/>
        <v>60000</v>
      </c>
      <c r="G52" s="5">
        <f t="shared" si="85"/>
        <v>180000</v>
      </c>
      <c r="H52" s="17" t="s">
        <v>50</v>
      </c>
      <c r="I52" s="5">
        <f t="shared" si="86"/>
        <v>124950</v>
      </c>
      <c r="J52" s="12" t="s">
        <v>50</v>
      </c>
      <c r="K52" s="5">
        <f t="shared" si="87"/>
        <v>1249.5</v>
      </c>
      <c r="L52" s="12" t="s">
        <v>50</v>
      </c>
      <c r="M52" s="5">
        <f t="shared" si="88"/>
        <v>124950</v>
      </c>
      <c r="N52" s="12" t="s">
        <v>50</v>
      </c>
      <c r="O52" s="5">
        <f t="shared" si="89"/>
        <v>62500</v>
      </c>
      <c r="P52" s="6">
        <f t="shared" si="90"/>
        <v>45000</v>
      </c>
      <c r="Q52" s="6">
        <f t="shared" si="91"/>
        <v>30000</v>
      </c>
      <c r="R52" s="6">
        <f t="shared" si="92"/>
        <v>60000</v>
      </c>
      <c r="S52" s="20">
        <f>IF(B52&gt;0, IF(B52&lt;=General!$D$3*2,$C$4*$S$39,0), 0)</f>
        <v>0</v>
      </c>
      <c r="T52" s="131">
        <f t="shared" si="73"/>
        <v>7830</v>
      </c>
      <c r="V52" s="1" t="str">
        <f t="shared" si="74"/>
        <v>Interventor 11</v>
      </c>
      <c r="W52" s="5">
        <f>B52+B52*(General!$B$25+General!$H$25)</f>
        <v>1668324.274572304</v>
      </c>
      <c r="X52" s="5">
        <f>IF(W52&gt;0,IF(W52&lt;=2*General!$D$4, General!$E$4, 0), 0)</f>
        <v>0</v>
      </c>
      <c r="Y52" s="5">
        <f t="shared" si="93"/>
        <v>66732.970982892162</v>
      </c>
      <c r="Z52" s="5">
        <f t="shared" si="94"/>
        <v>133465.94196578432</v>
      </c>
      <c r="AA52" s="5">
        <f t="shared" si="95"/>
        <v>66732.970982892162</v>
      </c>
      <c r="AB52" s="5">
        <f t="shared" si="96"/>
        <v>200198.91294867647</v>
      </c>
      <c r="AC52" s="17" t="s">
        <v>50</v>
      </c>
      <c r="AD52" s="5">
        <f t="shared" si="97"/>
        <v>138971.41207187291</v>
      </c>
      <c r="AE52" s="12" t="s">
        <v>50</v>
      </c>
      <c r="AF52" s="5">
        <f t="shared" si="98"/>
        <v>1389.7141207187292</v>
      </c>
      <c r="AG52" s="12" t="s">
        <v>50</v>
      </c>
      <c r="AH52" s="5">
        <f t="shared" si="99"/>
        <v>138971.41207187291</v>
      </c>
      <c r="AI52" s="12" t="s">
        <v>50</v>
      </c>
      <c r="AJ52" s="5">
        <f t="shared" si="100"/>
        <v>69513.511440512666</v>
      </c>
      <c r="AK52" s="6">
        <f t="shared" si="101"/>
        <v>50049.728237169118</v>
      </c>
      <c r="AL52" s="6">
        <f t="shared" si="102"/>
        <v>33366.485491446081</v>
      </c>
      <c r="AM52" s="6">
        <f t="shared" si="103"/>
        <v>66732.970982892162</v>
      </c>
      <c r="AN52" s="20">
        <f>IF(W52&gt;0, IF(W52&lt;=General!$D$3*2,$E$4*$AN$39,0), 0)</f>
        <v>0</v>
      </c>
      <c r="AO52" s="22">
        <f t="shared" si="75"/>
        <v>8708.6527132674273</v>
      </c>
      <c r="AQ52" s="1" t="str">
        <f t="shared" si="76"/>
        <v>Interventor 11</v>
      </c>
      <c r="AR52" s="5">
        <f>W52+W52*(General!$B$25+General!$H$25)</f>
        <v>1855537.2567514696</v>
      </c>
      <c r="AS52" s="5">
        <f>IF(AR52&gt;0,IF(AR52&lt;=2*General!$D$5, General!$E$5, 0), 0)</f>
        <v>0</v>
      </c>
      <c r="AT52" s="5">
        <f t="shared" si="104"/>
        <v>74221.490270058785</v>
      </c>
      <c r="AU52" s="5">
        <f t="shared" si="105"/>
        <v>148442.98054011757</v>
      </c>
      <c r="AV52" s="5">
        <f t="shared" si="106"/>
        <v>74221.490270058785</v>
      </c>
      <c r="AW52" s="5">
        <f t="shared" si="107"/>
        <v>222664.47081017634</v>
      </c>
      <c r="AX52" s="17" t="s">
        <v>50</v>
      </c>
      <c r="AY52" s="5">
        <f t="shared" si="108"/>
        <v>154566.25348739742</v>
      </c>
      <c r="AZ52" s="12" t="s">
        <v>50</v>
      </c>
      <c r="BA52" s="5">
        <f t="shared" si="109"/>
        <v>1545.6625348739742</v>
      </c>
      <c r="BB52" s="12" t="s">
        <v>50</v>
      </c>
      <c r="BC52" s="5">
        <f t="shared" si="110"/>
        <v>154566.25348739742</v>
      </c>
      <c r="BD52" s="12" t="s">
        <v>50</v>
      </c>
      <c r="BE52" s="5">
        <f t="shared" si="111"/>
        <v>77314.052364644565</v>
      </c>
      <c r="BF52" s="6">
        <f t="shared" si="112"/>
        <v>55666.117702544085</v>
      </c>
      <c r="BG52" s="6">
        <f t="shared" si="113"/>
        <v>37110.745135029392</v>
      </c>
      <c r="BH52" s="6">
        <f t="shared" si="114"/>
        <v>74221.490270058785</v>
      </c>
      <c r="BI52" s="20">
        <f>IF(AR52&gt;0, IF(AR52&lt;=General!$D$3*2,$G$4*$BI$39,0), 0)</f>
        <v>0</v>
      </c>
      <c r="BJ52" s="131">
        <f t="shared" si="77"/>
        <v>9685.9044802426706</v>
      </c>
      <c r="BL52" s="1" t="str">
        <f t="shared" si="78"/>
        <v>Interventor 11</v>
      </c>
      <c r="BM52" s="5">
        <f>AR52+AR52*(General!$B$25++General!$H$25)</f>
        <v>2063758.5652078523</v>
      </c>
      <c r="BN52" s="5">
        <f>IF(BM52&gt;0,IF(BM52&lt;=2*General!$D$6, General!$E$6, 0), 0)</f>
        <v>0</v>
      </c>
      <c r="BO52" s="5">
        <f t="shared" si="115"/>
        <v>82550.342608314095</v>
      </c>
      <c r="BP52" s="5">
        <f t="shared" si="116"/>
        <v>165100.68521662819</v>
      </c>
      <c r="BQ52" s="5">
        <f t="shared" si="117"/>
        <v>82550.342608314095</v>
      </c>
      <c r="BR52" s="5">
        <f t="shared" si="118"/>
        <v>247651.02782494226</v>
      </c>
      <c r="BS52" s="17" t="s">
        <v>50</v>
      </c>
      <c r="BT52" s="5">
        <f t="shared" si="119"/>
        <v>171911.08848181411</v>
      </c>
      <c r="BU52" s="12" t="s">
        <v>50</v>
      </c>
      <c r="BV52" s="5">
        <f t="shared" si="120"/>
        <v>1719.1108848181411</v>
      </c>
      <c r="BW52" s="12" t="s">
        <v>50</v>
      </c>
      <c r="BX52" s="5">
        <f t="shared" si="121"/>
        <v>171911.08848181411</v>
      </c>
      <c r="BY52" s="12" t="s">
        <v>50</v>
      </c>
      <c r="BZ52" s="5">
        <f t="shared" si="122"/>
        <v>85989.94021699384</v>
      </c>
      <c r="CA52" s="6">
        <f t="shared" si="123"/>
        <v>61912.756956235564</v>
      </c>
      <c r="CB52" s="6">
        <f t="shared" si="124"/>
        <v>41275.171304157047</v>
      </c>
      <c r="CC52" s="6">
        <f t="shared" si="125"/>
        <v>82550.342608314095</v>
      </c>
      <c r="CD52" s="20">
        <f>IF(BM52&gt;0, IF(BM52&lt;=General!$D$3*2,$I$4*CD51,0), 0)</f>
        <v>0</v>
      </c>
      <c r="CE52" s="131">
        <f t="shared" si="79"/>
        <v>10772.819710384989</v>
      </c>
      <c r="CG52" s="1" t="str">
        <f t="shared" si="80"/>
        <v>Interventor 11</v>
      </c>
      <c r="CH52" s="5">
        <f>BM52+BM52*(General!$B$25+General!$H$25)</f>
        <v>2295345.6741285129</v>
      </c>
      <c r="CI52" s="5">
        <f>IF(CH52&gt;0,IF(CH52&lt;=2*General!$D$7, General!$E$7, 0), 0)</f>
        <v>0</v>
      </c>
      <c r="CJ52" s="5">
        <f t="shared" si="126"/>
        <v>91813.826965140513</v>
      </c>
      <c r="CK52" s="5">
        <f t="shared" si="127"/>
        <v>183627.65393028103</v>
      </c>
      <c r="CL52" s="5">
        <f t="shared" si="128"/>
        <v>91813.826965140513</v>
      </c>
      <c r="CM52" s="5">
        <f t="shared" si="129"/>
        <v>275441.48089542153</v>
      </c>
      <c r="CN52" s="17" t="s">
        <v>50</v>
      </c>
      <c r="CO52" s="5">
        <f t="shared" si="130"/>
        <v>191202.29465490513</v>
      </c>
      <c r="CP52" s="12" t="s">
        <v>50</v>
      </c>
      <c r="CQ52" s="5">
        <f t="shared" si="131"/>
        <v>1912.0229465490513</v>
      </c>
      <c r="CR52" s="12" t="s">
        <v>50</v>
      </c>
      <c r="CS52" s="5">
        <f t="shared" si="132"/>
        <v>191202.29465490513</v>
      </c>
      <c r="CT52" s="12" t="s">
        <v>50</v>
      </c>
      <c r="CU52" s="5">
        <f t="shared" si="133"/>
        <v>95639.403088688035</v>
      </c>
      <c r="CV52" s="6">
        <f t="shared" si="134"/>
        <v>68860.370223855381</v>
      </c>
      <c r="CW52" s="6">
        <f t="shared" si="135"/>
        <v>45906.913482570257</v>
      </c>
      <c r="CX52" s="6">
        <f t="shared" si="136"/>
        <v>91813.826965140513</v>
      </c>
      <c r="CY52" s="20">
        <f>IF(CH52&gt;0, IF(CH52&lt;=General!$D$3*2,$K$4*CY51,0), 0)</f>
        <v>0</v>
      </c>
      <c r="CZ52" s="134">
        <f t="shared" si="81"/>
        <v>11981.704418950836</v>
      </c>
    </row>
    <row r="53" spans="1:104" x14ac:dyDescent="0.25">
      <c r="A53" s="1" t="s">
        <v>373</v>
      </c>
      <c r="B53" s="5">
        <v>1500000</v>
      </c>
      <c r="C53" s="5">
        <f>IF(B53&gt;0,IF(B53&lt;=2*General!D$3, General!E$3, 0), 0)</f>
        <v>0</v>
      </c>
      <c r="D53" s="5">
        <f t="shared" si="82"/>
        <v>60000</v>
      </c>
      <c r="E53" s="5">
        <f t="shared" si="83"/>
        <v>120000</v>
      </c>
      <c r="F53" s="5">
        <f t="shared" si="84"/>
        <v>60000</v>
      </c>
      <c r="G53" s="5">
        <f t="shared" si="85"/>
        <v>180000</v>
      </c>
      <c r="H53" s="17" t="s">
        <v>50</v>
      </c>
      <c r="I53" s="5">
        <f t="shared" si="86"/>
        <v>124950</v>
      </c>
      <c r="J53" s="12" t="s">
        <v>50</v>
      </c>
      <c r="K53" s="5">
        <f t="shared" si="87"/>
        <v>1249.5</v>
      </c>
      <c r="L53" s="12" t="s">
        <v>50</v>
      </c>
      <c r="M53" s="5">
        <f t="shared" si="88"/>
        <v>124950</v>
      </c>
      <c r="N53" s="12" t="s">
        <v>50</v>
      </c>
      <c r="O53" s="5">
        <f t="shared" si="89"/>
        <v>62500</v>
      </c>
      <c r="P53" s="6">
        <f t="shared" si="90"/>
        <v>45000</v>
      </c>
      <c r="Q53" s="6">
        <f t="shared" si="91"/>
        <v>30000</v>
      </c>
      <c r="R53" s="6">
        <f t="shared" si="92"/>
        <v>60000</v>
      </c>
      <c r="S53" s="20">
        <f>IF(B53&gt;0, IF(B53&lt;=General!$D$3*2,$C$4*$S$39,0), 0)</f>
        <v>0</v>
      </c>
      <c r="T53" s="131">
        <f t="shared" si="73"/>
        <v>7830</v>
      </c>
      <c r="V53" s="1" t="str">
        <f t="shared" si="74"/>
        <v>Interventor 12</v>
      </c>
      <c r="W53" s="5">
        <f>B53+B53*(General!$B$25+General!$H$25)</f>
        <v>1668324.274572304</v>
      </c>
      <c r="X53" s="5">
        <f>IF(W53&gt;0,IF(W53&lt;=2*General!$D$4, General!$E$4, 0), 0)</f>
        <v>0</v>
      </c>
      <c r="Y53" s="5">
        <f t="shared" si="93"/>
        <v>66732.970982892162</v>
      </c>
      <c r="Z53" s="5">
        <f t="shared" si="94"/>
        <v>133465.94196578432</v>
      </c>
      <c r="AA53" s="5">
        <f t="shared" si="95"/>
        <v>66732.970982892162</v>
      </c>
      <c r="AB53" s="5">
        <f t="shared" si="96"/>
        <v>200198.91294867647</v>
      </c>
      <c r="AC53" s="17" t="s">
        <v>50</v>
      </c>
      <c r="AD53" s="5">
        <f t="shared" si="97"/>
        <v>138971.41207187291</v>
      </c>
      <c r="AE53" s="12" t="s">
        <v>50</v>
      </c>
      <c r="AF53" s="5">
        <f t="shared" si="98"/>
        <v>1389.7141207187292</v>
      </c>
      <c r="AG53" s="12" t="s">
        <v>50</v>
      </c>
      <c r="AH53" s="5">
        <f t="shared" si="99"/>
        <v>138971.41207187291</v>
      </c>
      <c r="AI53" s="12" t="s">
        <v>50</v>
      </c>
      <c r="AJ53" s="5">
        <f t="shared" si="100"/>
        <v>69513.511440512666</v>
      </c>
      <c r="AK53" s="6">
        <f t="shared" si="101"/>
        <v>50049.728237169118</v>
      </c>
      <c r="AL53" s="6">
        <f t="shared" si="102"/>
        <v>33366.485491446081</v>
      </c>
      <c r="AM53" s="6">
        <f t="shared" si="103"/>
        <v>66732.970982892162</v>
      </c>
      <c r="AN53" s="20">
        <f>IF(W53&gt;0, IF(W53&lt;=General!$D$3*2,$E$4*$AN$39,0), 0)</f>
        <v>0</v>
      </c>
      <c r="AO53" s="22">
        <f t="shared" si="75"/>
        <v>8708.6527132674273</v>
      </c>
      <c r="AQ53" s="1" t="str">
        <f t="shared" si="76"/>
        <v>Interventor 12</v>
      </c>
      <c r="AR53" s="5">
        <f>W53+W53*(General!$B$25+General!$H$25)</f>
        <v>1855537.2567514696</v>
      </c>
      <c r="AS53" s="5">
        <f>IF(AR53&gt;0,IF(AR53&lt;=2*General!$D$5, General!$E$5, 0), 0)</f>
        <v>0</v>
      </c>
      <c r="AT53" s="5">
        <f t="shared" si="104"/>
        <v>74221.490270058785</v>
      </c>
      <c r="AU53" s="5">
        <f t="shared" si="105"/>
        <v>148442.98054011757</v>
      </c>
      <c r="AV53" s="5">
        <f t="shared" si="106"/>
        <v>74221.490270058785</v>
      </c>
      <c r="AW53" s="5">
        <f t="shared" si="107"/>
        <v>222664.47081017634</v>
      </c>
      <c r="AX53" s="17" t="s">
        <v>50</v>
      </c>
      <c r="AY53" s="5">
        <f t="shared" si="108"/>
        <v>154566.25348739742</v>
      </c>
      <c r="AZ53" s="12" t="s">
        <v>50</v>
      </c>
      <c r="BA53" s="5">
        <f t="shared" si="109"/>
        <v>1545.6625348739742</v>
      </c>
      <c r="BB53" s="12" t="s">
        <v>50</v>
      </c>
      <c r="BC53" s="5">
        <f t="shared" si="110"/>
        <v>154566.25348739742</v>
      </c>
      <c r="BD53" s="12" t="s">
        <v>50</v>
      </c>
      <c r="BE53" s="5">
        <f t="shared" si="111"/>
        <v>77314.052364644565</v>
      </c>
      <c r="BF53" s="6">
        <f t="shared" si="112"/>
        <v>55666.117702544085</v>
      </c>
      <c r="BG53" s="6">
        <f t="shared" si="113"/>
        <v>37110.745135029392</v>
      </c>
      <c r="BH53" s="6">
        <f t="shared" si="114"/>
        <v>74221.490270058785</v>
      </c>
      <c r="BI53" s="20">
        <f>IF(AR53&gt;0, IF(AR53&lt;=General!$D$3*2,$G$4*$BI$39,0), 0)</f>
        <v>0</v>
      </c>
      <c r="BJ53" s="131">
        <f t="shared" si="77"/>
        <v>9685.9044802426706</v>
      </c>
      <c r="BL53" s="1" t="str">
        <f t="shared" si="78"/>
        <v>Interventor 12</v>
      </c>
      <c r="BM53" s="5">
        <f>AR53+AR53*(General!$B$25++General!$H$25)</f>
        <v>2063758.5652078523</v>
      </c>
      <c r="BN53" s="5">
        <f>IF(BM53&gt;0,IF(BM53&lt;=2*General!$D$6, General!$E$6, 0), 0)</f>
        <v>0</v>
      </c>
      <c r="BO53" s="5">
        <f t="shared" si="115"/>
        <v>82550.342608314095</v>
      </c>
      <c r="BP53" s="5">
        <f t="shared" si="116"/>
        <v>165100.68521662819</v>
      </c>
      <c r="BQ53" s="5">
        <f t="shared" si="117"/>
        <v>82550.342608314095</v>
      </c>
      <c r="BR53" s="5">
        <f t="shared" si="118"/>
        <v>247651.02782494226</v>
      </c>
      <c r="BS53" s="17" t="s">
        <v>50</v>
      </c>
      <c r="BT53" s="5">
        <f t="shared" si="119"/>
        <v>171911.08848181411</v>
      </c>
      <c r="BU53" s="12" t="s">
        <v>50</v>
      </c>
      <c r="BV53" s="5">
        <f t="shared" si="120"/>
        <v>1719.1108848181411</v>
      </c>
      <c r="BW53" s="12" t="s">
        <v>50</v>
      </c>
      <c r="BX53" s="5">
        <f t="shared" si="121"/>
        <v>171911.08848181411</v>
      </c>
      <c r="BY53" s="12" t="s">
        <v>50</v>
      </c>
      <c r="BZ53" s="5">
        <f t="shared" si="122"/>
        <v>85989.94021699384</v>
      </c>
      <c r="CA53" s="6">
        <f t="shared" si="123"/>
        <v>61912.756956235564</v>
      </c>
      <c r="CB53" s="6">
        <f t="shared" si="124"/>
        <v>41275.171304157047</v>
      </c>
      <c r="CC53" s="6">
        <f t="shared" si="125"/>
        <v>82550.342608314095</v>
      </c>
      <c r="CD53" s="20">
        <f>IF(BM53&gt;0, IF(BM53&lt;=General!$D$3*2,$I$4*CD52,0), 0)</f>
        <v>0</v>
      </c>
      <c r="CE53" s="131">
        <f t="shared" si="79"/>
        <v>10772.819710384989</v>
      </c>
      <c r="CG53" s="1" t="str">
        <f t="shared" si="80"/>
        <v>Interventor 12</v>
      </c>
      <c r="CH53" s="5">
        <f>BM53+BM53*(General!$B$25+General!$H$25)</f>
        <v>2295345.6741285129</v>
      </c>
      <c r="CI53" s="5">
        <f>IF(CH53&gt;0,IF(CH53&lt;=2*General!$D$7, General!$E$7, 0), 0)</f>
        <v>0</v>
      </c>
      <c r="CJ53" s="5">
        <f t="shared" si="126"/>
        <v>91813.826965140513</v>
      </c>
      <c r="CK53" s="5">
        <f t="shared" si="127"/>
        <v>183627.65393028103</v>
      </c>
      <c r="CL53" s="5">
        <f t="shared" si="128"/>
        <v>91813.826965140513</v>
      </c>
      <c r="CM53" s="5">
        <f t="shared" si="129"/>
        <v>275441.48089542153</v>
      </c>
      <c r="CN53" s="17" t="s">
        <v>50</v>
      </c>
      <c r="CO53" s="5">
        <f t="shared" si="130"/>
        <v>191202.29465490513</v>
      </c>
      <c r="CP53" s="12" t="s">
        <v>50</v>
      </c>
      <c r="CQ53" s="5">
        <f t="shared" si="131"/>
        <v>1912.0229465490513</v>
      </c>
      <c r="CR53" s="12" t="s">
        <v>50</v>
      </c>
      <c r="CS53" s="5">
        <f t="shared" si="132"/>
        <v>191202.29465490513</v>
      </c>
      <c r="CT53" s="12" t="s">
        <v>50</v>
      </c>
      <c r="CU53" s="5">
        <f t="shared" si="133"/>
        <v>95639.403088688035</v>
      </c>
      <c r="CV53" s="6">
        <f t="shared" si="134"/>
        <v>68860.370223855381</v>
      </c>
      <c r="CW53" s="6">
        <f t="shared" si="135"/>
        <v>45906.913482570257</v>
      </c>
      <c r="CX53" s="6">
        <f t="shared" si="136"/>
        <v>91813.826965140513</v>
      </c>
      <c r="CY53" s="20">
        <f>IF(CH53&gt;0, IF(CH53&lt;=General!$D$3*2,$K$4*CY52,0), 0)</f>
        <v>0</v>
      </c>
      <c r="CZ53" s="134">
        <f t="shared" si="81"/>
        <v>11981.704418950836</v>
      </c>
    </row>
    <row r="54" spans="1:104" x14ac:dyDescent="0.25">
      <c r="A54" s="1" t="s">
        <v>374</v>
      </c>
      <c r="B54" s="5">
        <v>1500000</v>
      </c>
      <c r="C54" s="5">
        <f>IF(B54&gt;0,IF(B54&lt;=2*General!D$3, General!E$3, 0), 0)</f>
        <v>0</v>
      </c>
      <c r="D54" s="5">
        <f t="shared" si="82"/>
        <v>60000</v>
      </c>
      <c r="E54" s="5">
        <f t="shared" si="83"/>
        <v>120000</v>
      </c>
      <c r="F54" s="5">
        <f t="shared" si="84"/>
        <v>60000</v>
      </c>
      <c r="G54" s="5">
        <f t="shared" si="85"/>
        <v>180000</v>
      </c>
      <c r="H54" s="17" t="s">
        <v>50</v>
      </c>
      <c r="I54" s="5">
        <f t="shared" si="86"/>
        <v>124950</v>
      </c>
      <c r="J54" s="12" t="s">
        <v>50</v>
      </c>
      <c r="K54" s="5">
        <f t="shared" si="87"/>
        <v>1249.5</v>
      </c>
      <c r="L54" s="12" t="s">
        <v>50</v>
      </c>
      <c r="M54" s="5">
        <f t="shared" si="88"/>
        <v>124950</v>
      </c>
      <c r="N54" s="12" t="s">
        <v>50</v>
      </c>
      <c r="O54" s="5">
        <f t="shared" si="89"/>
        <v>62500</v>
      </c>
      <c r="P54" s="6">
        <f t="shared" si="90"/>
        <v>45000</v>
      </c>
      <c r="Q54" s="6">
        <f t="shared" si="91"/>
        <v>30000</v>
      </c>
      <c r="R54" s="6">
        <f t="shared" si="92"/>
        <v>60000</v>
      </c>
      <c r="S54" s="20">
        <f>IF(B54&gt;0, IF(B54&lt;=General!$D$3*2,$C$4*$S$39,0), 0)</f>
        <v>0</v>
      </c>
      <c r="T54" s="131">
        <f t="shared" si="73"/>
        <v>7830</v>
      </c>
      <c r="V54" s="1" t="str">
        <f t="shared" si="74"/>
        <v>Interventor 13</v>
      </c>
      <c r="W54" s="5">
        <f>B54+B54*(General!$B$25+General!$H$25)</f>
        <v>1668324.274572304</v>
      </c>
      <c r="X54" s="5">
        <f>IF(W54&gt;0,IF(W54&lt;=2*General!$D$4, General!$E$4, 0), 0)</f>
        <v>0</v>
      </c>
      <c r="Y54" s="5">
        <f t="shared" si="93"/>
        <v>66732.970982892162</v>
      </c>
      <c r="Z54" s="5">
        <f t="shared" si="94"/>
        <v>133465.94196578432</v>
      </c>
      <c r="AA54" s="5">
        <f t="shared" si="95"/>
        <v>66732.970982892162</v>
      </c>
      <c r="AB54" s="5">
        <f t="shared" si="96"/>
        <v>200198.91294867647</v>
      </c>
      <c r="AC54" s="17" t="s">
        <v>50</v>
      </c>
      <c r="AD54" s="5">
        <f t="shared" si="97"/>
        <v>138971.41207187291</v>
      </c>
      <c r="AE54" s="12" t="s">
        <v>50</v>
      </c>
      <c r="AF54" s="5">
        <f t="shared" si="98"/>
        <v>1389.7141207187292</v>
      </c>
      <c r="AG54" s="12" t="s">
        <v>50</v>
      </c>
      <c r="AH54" s="5">
        <f t="shared" si="99"/>
        <v>138971.41207187291</v>
      </c>
      <c r="AI54" s="12" t="s">
        <v>50</v>
      </c>
      <c r="AJ54" s="5">
        <f t="shared" si="100"/>
        <v>69513.511440512666</v>
      </c>
      <c r="AK54" s="6">
        <f t="shared" si="101"/>
        <v>50049.728237169118</v>
      </c>
      <c r="AL54" s="6">
        <f t="shared" si="102"/>
        <v>33366.485491446081</v>
      </c>
      <c r="AM54" s="6">
        <f t="shared" si="103"/>
        <v>66732.970982892162</v>
      </c>
      <c r="AN54" s="20">
        <f>IF(W54&gt;0, IF(W54&lt;=General!$D$3*2,$E$4*$AN$39,0), 0)</f>
        <v>0</v>
      </c>
      <c r="AO54" s="22">
        <f t="shared" si="75"/>
        <v>8708.6527132674273</v>
      </c>
      <c r="AQ54" s="1" t="str">
        <f t="shared" si="76"/>
        <v>Interventor 13</v>
      </c>
      <c r="AR54" s="5">
        <f>W54+W54*(General!$B$25+General!$H$25)</f>
        <v>1855537.2567514696</v>
      </c>
      <c r="AS54" s="5">
        <f>IF(AR54&gt;0,IF(AR54&lt;=2*General!$D$5, General!$E$5, 0), 0)</f>
        <v>0</v>
      </c>
      <c r="AT54" s="5">
        <f t="shared" si="104"/>
        <v>74221.490270058785</v>
      </c>
      <c r="AU54" s="5">
        <f t="shared" si="105"/>
        <v>148442.98054011757</v>
      </c>
      <c r="AV54" s="5">
        <f t="shared" si="106"/>
        <v>74221.490270058785</v>
      </c>
      <c r="AW54" s="5">
        <f t="shared" si="107"/>
        <v>222664.47081017634</v>
      </c>
      <c r="AX54" s="17" t="s">
        <v>50</v>
      </c>
      <c r="AY54" s="5">
        <f t="shared" si="108"/>
        <v>154566.25348739742</v>
      </c>
      <c r="AZ54" s="12" t="s">
        <v>50</v>
      </c>
      <c r="BA54" s="5">
        <f t="shared" si="109"/>
        <v>1545.6625348739742</v>
      </c>
      <c r="BB54" s="12" t="s">
        <v>50</v>
      </c>
      <c r="BC54" s="5">
        <f t="shared" si="110"/>
        <v>154566.25348739742</v>
      </c>
      <c r="BD54" s="12" t="s">
        <v>50</v>
      </c>
      <c r="BE54" s="5">
        <f t="shared" si="111"/>
        <v>77314.052364644565</v>
      </c>
      <c r="BF54" s="6">
        <f t="shared" si="112"/>
        <v>55666.117702544085</v>
      </c>
      <c r="BG54" s="6">
        <f t="shared" si="113"/>
        <v>37110.745135029392</v>
      </c>
      <c r="BH54" s="6">
        <f t="shared" si="114"/>
        <v>74221.490270058785</v>
      </c>
      <c r="BI54" s="20">
        <f>IF(AR54&gt;0, IF(AR54&lt;=General!$D$3*2,$G$4*$BI$39,0), 0)</f>
        <v>0</v>
      </c>
      <c r="BJ54" s="131">
        <f t="shared" si="77"/>
        <v>9685.9044802426706</v>
      </c>
      <c r="BL54" s="1" t="str">
        <f t="shared" si="78"/>
        <v>Interventor 13</v>
      </c>
      <c r="BM54" s="5">
        <f>AR54+AR54*(General!$B$25++General!$H$25)</f>
        <v>2063758.5652078523</v>
      </c>
      <c r="BN54" s="5">
        <f>IF(BM54&gt;0,IF(BM54&lt;=2*General!$D$6, General!$E$6, 0), 0)</f>
        <v>0</v>
      </c>
      <c r="BO54" s="5">
        <f t="shared" si="115"/>
        <v>82550.342608314095</v>
      </c>
      <c r="BP54" s="5">
        <f t="shared" si="116"/>
        <v>165100.68521662819</v>
      </c>
      <c r="BQ54" s="5">
        <f t="shared" si="117"/>
        <v>82550.342608314095</v>
      </c>
      <c r="BR54" s="5">
        <f t="shared" si="118"/>
        <v>247651.02782494226</v>
      </c>
      <c r="BS54" s="17" t="s">
        <v>50</v>
      </c>
      <c r="BT54" s="5">
        <f t="shared" si="119"/>
        <v>171911.08848181411</v>
      </c>
      <c r="BU54" s="12" t="s">
        <v>50</v>
      </c>
      <c r="BV54" s="5">
        <f t="shared" si="120"/>
        <v>1719.1108848181411</v>
      </c>
      <c r="BW54" s="12" t="s">
        <v>50</v>
      </c>
      <c r="BX54" s="5">
        <f t="shared" si="121"/>
        <v>171911.08848181411</v>
      </c>
      <c r="BY54" s="12" t="s">
        <v>50</v>
      </c>
      <c r="BZ54" s="5">
        <f t="shared" si="122"/>
        <v>85989.94021699384</v>
      </c>
      <c r="CA54" s="6">
        <f t="shared" si="123"/>
        <v>61912.756956235564</v>
      </c>
      <c r="CB54" s="6">
        <f t="shared" si="124"/>
        <v>41275.171304157047</v>
      </c>
      <c r="CC54" s="6">
        <f t="shared" si="125"/>
        <v>82550.342608314095</v>
      </c>
      <c r="CD54" s="20">
        <f>IF(BM54&gt;0, IF(BM54&lt;=General!$D$3*2,$I$4*CD53,0), 0)</f>
        <v>0</v>
      </c>
      <c r="CE54" s="131">
        <f t="shared" si="79"/>
        <v>10772.819710384989</v>
      </c>
      <c r="CG54" s="1" t="str">
        <f t="shared" si="80"/>
        <v>Interventor 13</v>
      </c>
      <c r="CH54" s="5">
        <f>BM54+BM54*(General!$B$25+General!$H$25)</f>
        <v>2295345.6741285129</v>
      </c>
      <c r="CI54" s="5">
        <f>IF(CH54&gt;0,IF(CH54&lt;=2*General!$D$7, General!$E$7, 0), 0)</f>
        <v>0</v>
      </c>
      <c r="CJ54" s="5">
        <f t="shared" si="126"/>
        <v>91813.826965140513</v>
      </c>
      <c r="CK54" s="5">
        <f t="shared" si="127"/>
        <v>183627.65393028103</v>
      </c>
      <c r="CL54" s="5">
        <f t="shared" si="128"/>
        <v>91813.826965140513</v>
      </c>
      <c r="CM54" s="5">
        <f t="shared" si="129"/>
        <v>275441.48089542153</v>
      </c>
      <c r="CN54" s="17" t="s">
        <v>50</v>
      </c>
      <c r="CO54" s="5">
        <f t="shared" si="130"/>
        <v>191202.29465490513</v>
      </c>
      <c r="CP54" s="12" t="s">
        <v>50</v>
      </c>
      <c r="CQ54" s="5">
        <f t="shared" si="131"/>
        <v>1912.0229465490513</v>
      </c>
      <c r="CR54" s="12" t="s">
        <v>50</v>
      </c>
      <c r="CS54" s="5">
        <f t="shared" si="132"/>
        <v>191202.29465490513</v>
      </c>
      <c r="CT54" s="12" t="s">
        <v>50</v>
      </c>
      <c r="CU54" s="5">
        <f t="shared" si="133"/>
        <v>95639.403088688035</v>
      </c>
      <c r="CV54" s="6">
        <f t="shared" si="134"/>
        <v>68860.370223855381</v>
      </c>
      <c r="CW54" s="6">
        <f t="shared" si="135"/>
        <v>45906.913482570257</v>
      </c>
      <c r="CX54" s="6">
        <f t="shared" si="136"/>
        <v>91813.826965140513</v>
      </c>
      <c r="CY54" s="20">
        <f>IF(CH54&gt;0, IF(CH54&lt;=General!$D$3*2,$K$4*CY53,0), 0)</f>
        <v>0</v>
      </c>
      <c r="CZ54" s="134">
        <f t="shared" si="81"/>
        <v>11981.704418950836</v>
      </c>
    </row>
    <row r="55" spans="1:104" x14ac:dyDescent="0.25">
      <c r="A55" s="1" t="s">
        <v>375</v>
      </c>
      <c r="B55" s="5">
        <v>1500000</v>
      </c>
      <c r="C55" s="5">
        <f>IF(B55&gt;0,IF(B55&lt;=2*General!D$3, General!E$3, 0), 0)</f>
        <v>0</v>
      </c>
      <c r="D55" s="5">
        <f t="shared" ref="D55:D75" si="137">B55*$D$39</f>
        <v>60000</v>
      </c>
      <c r="E55" s="5">
        <f t="shared" ref="E55:E75" si="138">B55*$E$39</f>
        <v>120000</v>
      </c>
      <c r="F55" s="5">
        <f t="shared" ref="F55:F75" si="139">B55*$F$39</f>
        <v>60000</v>
      </c>
      <c r="G55" s="5">
        <f t="shared" ref="G55:G75" si="140">B55*$G$39</f>
        <v>180000</v>
      </c>
      <c r="H55" s="17" t="s">
        <v>50</v>
      </c>
      <c r="I55" s="5">
        <f t="shared" ref="I55:I75" si="141">B55*$I$39</f>
        <v>124950</v>
      </c>
      <c r="J55" s="12" t="s">
        <v>50</v>
      </c>
      <c r="K55" s="5">
        <f t="shared" ref="K55:K75" si="142">I55*$K$39</f>
        <v>1249.5</v>
      </c>
      <c r="L55" s="12" t="s">
        <v>50</v>
      </c>
      <c r="M55" s="5">
        <f t="shared" ref="M55:M75" si="143">B55*$M$39</f>
        <v>124950</v>
      </c>
      <c r="N55" s="12" t="s">
        <v>50</v>
      </c>
      <c r="O55" s="5">
        <f t="shared" ref="O55:O75" si="144">B55*$O$39</f>
        <v>62500</v>
      </c>
      <c r="P55" s="6">
        <f t="shared" ref="P55:P75" si="145">B55*$P$39</f>
        <v>45000</v>
      </c>
      <c r="Q55" s="6">
        <f t="shared" ref="Q55:Q75" si="146">B55*$Q$39</f>
        <v>30000</v>
      </c>
      <c r="R55" s="6">
        <f t="shared" ref="R55:R75" si="147">B55*$R$39</f>
        <v>60000</v>
      </c>
      <c r="S55" s="20">
        <f>IF(B55&gt;0, IF(B55&lt;=General!$D$3*2,$C$4*$S$39,0), 0)</f>
        <v>0</v>
      </c>
      <c r="T55" s="131">
        <f t="shared" ref="T55:T75" si="148">B55*$T$39</f>
        <v>7830</v>
      </c>
      <c r="V55" s="1" t="str">
        <f t="shared" si="74"/>
        <v>Interventor 14</v>
      </c>
      <c r="W55" s="5">
        <f>B55+B55*(General!$B$25+General!$H$25)</f>
        <v>1668324.274572304</v>
      </c>
      <c r="X55" s="5">
        <f>IF(W55&gt;0,IF(W55&lt;=2*General!$D$4, General!$E$4, 0), 0)</f>
        <v>0</v>
      </c>
      <c r="Y55" s="5">
        <f t="shared" ref="Y55:Y75" si="149">W55*$D$39</f>
        <v>66732.970982892162</v>
      </c>
      <c r="Z55" s="5">
        <f t="shared" ref="Z55:Z75" si="150">W55*$E$39</f>
        <v>133465.94196578432</v>
      </c>
      <c r="AA55" s="5">
        <f t="shared" ref="AA55:AA75" si="151">W55*$F$39</f>
        <v>66732.970982892162</v>
      </c>
      <c r="AB55" s="5">
        <f t="shared" ref="AB55:AB75" si="152">W55*$G$39</f>
        <v>200198.91294867647</v>
      </c>
      <c r="AC55" s="17" t="s">
        <v>50</v>
      </c>
      <c r="AD55" s="5">
        <f t="shared" ref="AD55:AD75" si="153">W55*$I$39</f>
        <v>138971.41207187291</v>
      </c>
      <c r="AE55" s="12" t="s">
        <v>50</v>
      </c>
      <c r="AF55" s="5">
        <f t="shared" ref="AF55:AF75" si="154">AD55*$K$39</f>
        <v>1389.7141207187292</v>
      </c>
      <c r="AG55" s="12" t="s">
        <v>50</v>
      </c>
      <c r="AH55" s="5">
        <f t="shared" ref="AH55:AH75" si="155">W55*$M$39</f>
        <v>138971.41207187291</v>
      </c>
      <c r="AI55" s="12" t="s">
        <v>50</v>
      </c>
      <c r="AJ55" s="5">
        <f t="shared" ref="AJ55:AJ75" si="156">W55*$O$39</f>
        <v>69513.511440512666</v>
      </c>
      <c r="AK55" s="6">
        <f t="shared" ref="AK55:AK75" si="157">W55*$P$39</f>
        <v>50049.728237169118</v>
      </c>
      <c r="AL55" s="6">
        <f t="shared" ref="AL55:AL75" si="158">W55*$Q$39</f>
        <v>33366.485491446081</v>
      </c>
      <c r="AM55" s="6">
        <f t="shared" ref="AM55:AM75" si="159">W55*$R$39</f>
        <v>66732.970982892162</v>
      </c>
      <c r="AN55" s="20">
        <f>IF(W55&gt;0, IF(W55&lt;=General!$D$3*2,$E$4*$AN$39,0), 0)</f>
        <v>0</v>
      </c>
      <c r="AO55" s="22">
        <f t="shared" ref="AO55:AO75" si="160">W55*$AO$39</f>
        <v>8708.6527132674273</v>
      </c>
      <c r="AQ55" s="1" t="str">
        <f t="shared" si="76"/>
        <v>Interventor 14</v>
      </c>
      <c r="AR55" s="5">
        <f>W55+W55*(General!$B$25+General!$H$25)</f>
        <v>1855537.2567514696</v>
      </c>
      <c r="AS55" s="5">
        <f>IF(AR55&gt;0,IF(AR55&lt;=2*General!$D$5, General!$E$5, 0), 0)</f>
        <v>0</v>
      </c>
      <c r="AT55" s="5">
        <f t="shared" ref="AT55:AT75" si="161">AR55*$D$39</f>
        <v>74221.490270058785</v>
      </c>
      <c r="AU55" s="5">
        <f t="shared" ref="AU55:AU75" si="162">AR55*$E$39</f>
        <v>148442.98054011757</v>
      </c>
      <c r="AV55" s="5">
        <f t="shared" ref="AV55:AV75" si="163">AR55*$F$39</f>
        <v>74221.490270058785</v>
      </c>
      <c r="AW55" s="5">
        <f t="shared" ref="AW55:AW75" si="164">AR55*$G$39</f>
        <v>222664.47081017634</v>
      </c>
      <c r="AX55" s="17" t="s">
        <v>50</v>
      </c>
      <c r="AY55" s="5">
        <f t="shared" ref="AY55:AY75" si="165">AR55*$I$39</f>
        <v>154566.25348739742</v>
      </c>
      <c r="AZ55" s="12" t="s">
        <v>50</v>
      </c>
      <c r="BA55" s="5">
        <f t="shared" ref="BA55:BA75" si="166">AY55*$K$39</f>
        <v>1545.6625348739742</v>
      </c>
      <c r="BB55" s="12" t="s">
        <v>50</v>
      </c>
      <c r="BC55" s="5">
        <f t="shared" ref="BC55:BC75" si="167">AR55*$M$39</f>
        <v>154566.25348739742</v>
      </c>
      <c r="BD55" s="12" t="s">
        <v>50</v>
      </c>
      <c r="BE55" s="5">
        <f t="shared" ref="BE55:BE75" si="168">AR55*$O$39</f>
        <v>77314.052364644565</v>
      </c>
      <c r="BF55" s="6">
        <f t="shared" ref="BF55:BF75" si="169">AR55*$P$39</f>
        <v>55666.117702544085</v>
      </c>
      <c r="BG55" s="6">
        <f t="shared" ref="BG55:BG75" si="170">AR55*$Q$39</f>
        <v>37110.745135029392</v>
      </c>
      <c r="BH55" s="6">
        <f t="shared" ref="BH55:BH75" si="171">AR55*$R$39</f>
        <v>74221.490270058785</v>
      </c>
      <c r="BI55" s="20">
        <f>IF(AR55&gt;0, IF(AR55&lt;=General!$D$3*2,$G$4*$BI$39,0), 0)</f>
        <v>0</v>
      </c>
      <c r="BJ55" s="131">
        <f t="shared" ref="BJ55:BJ75" si="172">AR55*$BJ$39</f>
        <v>9685.9044802426706</v>
      </c>
      <c r="BL55" s="1" t="str">
        <f t="shared" si="78"/>
        <v>Interventor 14</v>
      </c>
      <c r="BM55" s="5">
        <f>AR55+AR55*(General!$B$25++General!$H$25)</f>
        <v>2063758.5652078523</v>
      </c>
      <c r="BN55" s="5">
        <f>IF(BM55&gt;0,IF(BM55&lt;=2*General!$D$6, General!$E$6, 0), 0)</f>
        <v>0</v>
      </c>
      <c r="BO55" s="5">
        <f t="shared" ref="BO55:BO75" si="173">BM55*$D$39</f>
        <v>82550.342608314095</v>
      </c>
      <c r="BP55" s="5">
        <f t="shared" ref="BP55:BP75" si="174">BM55*$E$39</f>
        <v>165100.68521662819</v>
      </c>
      <c r="BQ55" s="5">
        <f t="shared" ref="BQ55:BQ75" si="175">BM55*$F$39</f>
        <v>82550.342608314095</v>
      </c>
      <c r="BR55" s="5">
        <f t="shared" ref="BR55:BR75" si="176">BM55*$G$39</f>
        <v>247651.02782494226</v>
      </c>
      <c r="BS55" s="17" t="s">
        <v>50</v>
      </c>
      <c r="BT55" s="5">
        <f t="shared" ref="BT55:BT75" si="177">BM55*$I$39</f>
        <v>171911.08848181411</v>
      </c>
      <c r="BU55" s="12" t="s">
        <v>50</v>
      </c>
      <c r="BV55" s="5">
        <f t="shared" ref="BV55:BV75" si="178">BT55*$K$39</f>
        <v>1719.1108848181411</v>
      </c>
      <c r="BW55" s="12" t="s">
        <v>50</v>
      </c>
      <c r="BX55" s="5">
        <f t="shared" ref="BX55:BX75" si="179">BM55*$M$39</f>
        <v>171911.08848181411</v>
      </c>
      <c r="BY55" s="12" t="s">
        <v>50</v>
      </c>
      <c r="BZ55" s="5">
        <f t="shared" ref="BZ55:BZ75" si="180">BM55*$O$39</f>
        <v>85989.94021699384</v>
      </c>
      <c r="CA55" s="6">
        <f t="shared" ref="CA55:CA75" si="181">BM55*$P$39</f>
        <v>61912.756956235564</v>
      </c>
      <c r="CB55" s="6">
        <f t="shared" ref="CB55:CB75" si="182">BM55*$Q$39</f>
        <v>41275.171304157047</v>
      </c>
      <c r="CC55" s="6">
        <f t="shared" ref="CC55:CC75" si="183">BM55*$R$39</f>
        <v>82550.342608314095</v>
      </c>
      <c r="CD55" s="20">
        <f>IF(BM55&gt;0, IF(BM55&lt;=General!$D$3*2,$I$4*CD54,0), 0)</f>
        <v>0</v>
      </c>
      <c r="CE55" s="131">
        <f t="shared" ref="CE55:CE75" si="184">BM55*$CE$39</f>
        <v>10772.819710384989</v>
      </c>
      <c r="CG55" s="1" t="str">
        <f t="shared" si="80"/>
        <v>Interventor 14</v>
      </c>
      <c r="CH55" s="5">
        <f>BM55+BM55*(General!$B$25+General!$H$25)</f>
        <v>2295345.6741285129</v>
      </c>
      <c r="CI55" s="5">
        <f>IF(CH55&gt;0,IF(CH55&lt;=2*General!$D$7, General!$E$7, 0), 0)</f>
        <v>0</v>
      </c>
      <c r="CJ55" s="5">
        <f t="shared" ref="CJ55:CJ75" si="185">CH55*$D$39</f>
        <v>91813.826965140513</v>
      </c>
      <c r="CK55" s="5">
        <f t="shared" ref="CK55:CK75" si="186">CH55*$E$39</f>
        <v>183627.65393028103</v>
      </c>
      <c r="CL55" s="5">
        <f t="shared" ref="CL55:CL75" si="187">CH55*$F$39</f>
        <v>91813.826965140513</v>
      </c>
      <c r="CM55" s="5">
        <f t="shared" ref="CM55:CM75" si="188">CH55*$G$39</f>
        <v>275441.48089542153</v>
      </c>
      <c r="CN55" s="17" t="s">
        <v>50</v>
      </c>
      <c r="CO55" s="5">
        <f t="shared" ref="CO55:CO75" si="189">CH55*$I$39</f>
        <v>191202.29465490513</v>
      </c>
      <c r="CP55" s="12" t="s">
        <v>50</v>
      </c>
      <c r="CQ55" s="5">
        <f t="shared" ref="CQ55:CQ75" si="190">CO55*$K$39</f>
        <v>1912.0229465490513</v>
      </c>
      <c r="CR55" s="12" t="s">
        <v>50</v>
      </c>
      <c r="CS55" s="5">
        <f t="shared" ref="CS55:CS75" si="191">CH55*$M$39</f>
        <v>191202.29465490513</v>
      </c>
      <c r="CT55" s="12" t="s">
        <v>50</v>
      </c>
      <c r="CU55" s="5">
        <f t="shared" ref="CU55:CU75" si="192">CH55*$O$39</f>
        <v>95639.403088688035</v>
      </c>
      <c r="CV55" s="6">
        <f t="shared" ref="CV55:CV75" si="193">CH55*$P$39</f>
        <v>68860.370223855381</v>
      </c>
      <c r="CW55" s="6">
        <f t="shared" ref="CW55:CW75" si="194">CH55*$Q$39</f>
        <v>45906.913482570257</v>
      </c>
      <c r="CX55" s="6">
        <f t="shared" ref="CX55:CX75" si="195">CH55*$R$39</f>
        <v>91813.826965140513</v>
      </c>
      <c r="CY55" s="20">
        <f>IF(CH55&gt;0, IF(CH55&lt;=General!$D$3*2,$K$4*CY54,0), 0)</f>
        <v>0</v>
      </c>
      <c r="CZ55" s="134">
        <f t="shared" ref="CZ55:CZ75" si="196">CH55*$CZ$39</f>
        <v>11981.704418950836</v>
      </c>
    </row>
    <row r="56" spans="1:104" x14ac:dyDescent="0.25">
      <c r="A56" s="1" t="s">
        <v>376</v>
      </c>
      <c r="B56" s="5">
        <v>1500000</v>
      </c>
      <c r="C56" s="5">
        <f>IF(B56&gt;0,IF(B56&lt;=2*General!D$3, General!E$3, 0), 0)</f>
        <v>0</v>
      </c>
      <c r="D56" s="5">
        <f t="shared" si="137"/>
        <v>60000</v>
      </c>
      <c r="E56" s="5">
        <f t="shared" si="138"/>
        <v>120000</v>
      </c>
      <c r="F56" s="5">
        <f t="shared" si="139"/>
        <v>60000</v>
      </c>
      <c r="G56" s="5">
        <f t="shared" si="140"/>
        <v>180000</v>
      </c>
      <c r="H56" s="17" t="s">
        <v>50</v>
      </c>
      <c r="I56" s="5">
        <f t="shared" si="141"/>
        <v>124950</v>
      </c>
      <c r="J56" s="12" t="s">
        <v>50</v>
      </c>
      <c r="K56" s="5">
        <f t="shared" si="142"/>
        <v>1249.5</v>
      </c>
      <c r="L56" s="12" t="s">
        <v>50</v>
      </c>
      <c r="M56" s="5">
        <f t="shared" si="143"/>
        <v>124950</v>
      </c>
      <c r="N56" s="12" t="s">
        <v>50</v>
      </c>
      <c r="O56" s="5">
        <f t="shared" si="144"/>
        <v>62500</v>
      </c>
      <c r="P56" s="6">
        <f t="shared" si="145"/>
        <v>45000</v>
      </c>
      <c r="Q56" s="6">
        <f t="shared" si="146"/>
        <v>30000</v>
      </c>
      <c r="R56" s="6">
        <f t="shared" si="147"/>
        <v>60000</v>
      </c>
      <c r="S56" s="20">
        <f>IF(B56&gt;0, IF(B56&lt;=General!$D$3*2,$C$4*$S$39,0), 0)</f>
        <v>0</v>
      </c>
      <c r="T56" s="131">
        <f t="shared" si="148"/>
        <v>7830</v>
      </c>
      <c r="V56" s="1" t="str">
        <f t="shared" si="74"/>
        <v>Interventor 15</v>
      </c>
      <c r="W56" s="5">
        <f>B56+B56*(General!$B$25+General!$H$25)</f>
        <v>1668324.274572304</v>
      </c>
      <c r="X56" s="5">
        <f>IF(W56&gt;0,IF(W56&lt;=2*General!$D$4, General!$E$4, 0), 0)</f>
        <v>0</v>
      </c>
      <c r="Y56" s="5">
        <f t="shared" si="149"/>
        <v>66732.970982892162</v>
      </c>
      <c r="Z56" s="5">
        <f t="shared" si="150"/>
        <v>133465.94196578432</v>
      </c>
      <c r="AA56" s="5">
        <f t="shared" si="151"/>
        <v>66732.970982892162</v>
      </c>
      <c r="AB56" s="5">
        <f t="shared" si="152"/>
        <v>200198.91294867647</v>
      </c>
      <c r="AC56" s="17" t="s">
        <v>50</v>
      </c>
      <c r="AD56" s="5">
        <f t="shared" si="153"/>
        <v>138971.41207187291</v>
      </c>
      <c r="AE56" s="12" t="s">
        <v>50</v>
      </c>
      <c r="AF56" s="5">
        <f t="shared" si="154"/>
        <v>1389.7141207187292</v>
      </c>
      <c r="AG56" s="12" t="s">
        <v>50</v>
      </c>
      <c r="AH56" s="5">
        <f t="shared" si="155"/>
        <v>138971.41207187291</v>
      </c>
      <c r="AI56" s="12" t="s">
        <v>50</v>
      </c>
      <c r="AJ56" s="5">
        <f t="shared" si="156"/>
        <v>69513.511440512666</v>
      </c>
      <c r="AK56" s="6">
        <f t="shared" si="157"/>
        <v>50049.728237169118</v>
      </c>
      <c r="AL56" s="6">
        <f t="shared" si="158"/>
        <v>33366.485491446081</v>
      </c>
      <c r="AM56" s="6">
        <f t="shared" si="159"/>
        <v>66732.970982892162</v>
      </c>
      <c r="AN56" s="20">
        <f>IF(W56&gt;0, IF(W56&lt;=General!$D$3*2,$E$4*$AN$39,0), 0)</f>
        <v>0</v>
      </c>
      <c r="AO56" s="22">
        <f t="shared" si="160"/>
        <v>8708.6527132674273</v>
      </c>
      <c r="AQ56" s="1" t="str">
        <f t="shared" si="76"/>
        <v>Interventor 15</v>
      </c>
      <c r="AR56" s="5">
        <f>W56+W56*(General!$B$25+General!$H$25)</f>
        <v>1855537.2567514696</v>
      </c>
      <c r="AS56" s="5">
        <f>IF(AR56&gt;0,IF(AR56&lt;=2*General!$D$5, General!$E$5, 0), 0)</f>
        <v>0</v>
      </c>
      <c r="AT56" s="5">
        <f t="shared" si="161"/>
        <v>74221.490270058785</v>
      </c>
      <c r="AU56" s="5">
        <f t="shared" si="162"/>
        <v>148442.98054011757</v>
      </c>
      <c r="AV56" s="5">
        <f t="shared" si="163"/>
        <v>74221.490270058785</v>
      </c>
      <c r="AW56" s="5">
        <f t="shared" si="164"/>
        <v>222664.47081017634</v>
      </c>
      <c r="AX56" s="17" t="s">
        <v>50</v>
      </c>
      <c r="AY56" s="5">
        <f t="shared" si="165"/>
        <v>154566.25348739742</v>
      </c>
      <c r="AZ56" s="12" t="s">
        <v>50</v>
      </c>
      <c r="BA56" s="5">
        <f t="shared" si="166"/>
        <v>1545.6625348739742</v>
      </c>
      <c r="BB56" s="12" t="s">
        <v>50</v>
      </c>
      <c r="BC56" s="5">
        <f t="shared" si="167"/>
        <v>154566.25348739742</v>
      </c>
      <c r="BD56" s="12" t="s">
        <v>50</v>
      </c>
      <c r="BE56" s="5">
        <f t="shared" si="168"/>
        <v>77314.052364644565</v>
      </c>
      <c r="BF56" s="6">
        <f t="shared" si="169"/>
        <v>55666.117702544085</v>
      </c>
      <c r="BG56" s="6">
        <f t="shared" si="170"/>
        <v>37110.745135029392</v>
      </c>
      <c r="BH56" s="6">
        <f t="shared" si="171"/>
        <v>74221.490270058785</v>
      </c>
      <c r="BI56" s="20">
        <f>IF(AR56&gt;0, IF(AR56&lt;=General!$D$3*2,$G$4*$BI$39,0), 0)</f>
        <v>0</v>
      </c>
      <c r="BJ56" s="131">
        <f t="shared" si="172"/>
        <v>9685.9044802426706</v>
      </c>
      <c r="BL56" s="1" t="str">
        <f t="shared" si="78"/>
        <v>Interventor 15</v>
      </c>
      <c r="BM56" s="5">
        <f>AR56+AR56*(General!$B$25++General!$H$25)</f>
        <v>2063758.5652078523</v>
      </c>
      <c r="BN56" s="5">
        <f>IF(BM56&gt;0,IF(BM56&lt;=2*General!$D$6, General!$E$6, 0), 0)</f>
        <v>0</v>
      </c>
      <c r="BO56" s="5">
        <f t="shared" si="173"/>
        <v>82550.342608314095</v>
      </c>
      <c r="BP56" s="5">
        <f t="shared" si="174"/>
        <v>165100.68521662819</v>
      </c>
      <c r="BQ56" s="5">
        <f t="shared" si="175"/>
        <v>82550.342608314095</v>
      </c>
      <c r="BR56" s="5">
        <f t="shared" si="176"/>
        <v>247651.02782494226</v>
      </c>
      <c r="BS56" s="17" t="s">
        <v>50</v>
      </c>
      <c r="BT56" s="5">
        <f t="shared" si="177"/>
        <v>171911.08848181411</v>
      </c>
      <c r="BU56" s="12" t="s">
        <v>50</v>
      </c>
      <c r="BV56" s="5">
        <f t="shared" si="178"/>
        <v>1719.1108848181411</v>
      </c>
      <c r="BW56" s="12" t="s">
        <v>50</v>
      </c>
      <c r="BX56" s="5">
        <f t="shared" si="179"/>
        <v>171911.08848181411</v>
      </c>
      <c r="BY56" s="12" t="s">
        <v>50</v>
      </c>
      <c r="BZ56" s="5">
        <f t="shared" si="180"/>
        <v>85989.94021699384</v>
      </c>
      <c r="CA56" s="6">
        <f t="shared" si="181"/>
        <v>61912.756956235564</v>
      </c>
      <c r="CB56" s="6">
        <f t="shared" si="182"/>
        <v>41275.171304157047</v>
      </c>
      <c r="CC56" s="6">
        <f t="shared" si="183"/>
        <v>82550.342608314095</v>
      </c>
      <c r="CD56" s="20">
        <f>IF(BM56&gt;0, IF(BM56&lt;=General!$D$3*2,$I$4*CD55,0), 0)</f>
        <v>0</v>
      </c>
      <c r="CE56" s="131">
        <f t="shared" si="184"/>
        <v>10772.819710384989</v>
      </c>
      <c r="CG56" s="1" t="str">
        <f t="shared" si="80"/>
        <v>Interventor 15</v>
      </c>
      <c r="CH56" s="5">
        <f>BM56+BM56*(General!$B$25+General!$H$25)</f>
        <v>2295345.6741285129</v>
      </c>
      <c r="CI56" s="5">
        <f>IF(CH56&gt;0,IF(CH56&lt;=2*General!$D$7, General!$E$7, 0), 0)</f>
        <v>0</v>
      </c>
      <c r="CJ56" s="5">
        <f t="shared" si="185"/>
        <v>91813.826965140513</v>
      </c>
      <c r="CK56" s="5">
        <f t="shared" si="186"/>
        <v>183627.65393028103</v>
      </c>
      <c r="CL56" s="5">
        <f t="shared" si="187"/>
        <v>91813.826965140513</v>
      </c>
      <c r="CM56" s="5">
        <f t="shared" si="188"/>
        <v>275441.48089542153</v>
      </c>
      <c r="CN56" s="17" t="s">
        <v>50</v>
      </c>
      <c r="CO56" s="5">
        <f t="shared" si="189"/>
        <v>191202.29465490513</v>
      </c>
      <c r="CP56" s="12" t="s">
        <v>50</v>
      </c>
      <c r="CQ56" s="5">
        <f t="shared" si="190"/>
        <v>1912.0229465490513</v>
      </c>
      <c r="CR56" s="12" t="s">
        <v>50</v>
      </c>
      <c r="CS56" s="5">
        <f t="shared" si="191"/>
        <v>191202.29465490513</v>
      </c>
      <c r="CT56" s="12" t="s">
        <v>50</v>
      </c>
      <c r="CU56" s="5">
        <f t="shared" si="192"/>
        <v>95639.403088688035</v>
      </c>
      <c r="CV56" s="6">
        <f t="shared" si="193"/>
        <v>68860.370223855381</v>
      </c>
      <c r="CW56" s="6">
        <f t="shared" si="194"/>
        <v>45906.913482570257</v>
      </c>
      <c r="CX56" s="6">
        <f t="shared" si="195"/>
        <v>91813.826965140513</v>
      </c>
      <c r="CY56" s="20">
        <f>IF(CH56&gt;0, IF(CH56&lt;=General!$D$3*2,$K$4*CY55,0), 0)</f>
        <v>0</v>
      </c>
      <c r="CZ56" s="134">
        <f t="shared" si="196"/>
        <v>11981.704418950836</v>
      </c>
    </row>
    <row r="57" spans="1:104" x14ac:dyDescent="0.25">
      <c r="A57" s="1" t="s">
        <v>377</v>
      </c>
      <c r="B57" s="5">
        <v>1500000</v>
      </c>
      <c r="C57" s="5">
        <f>IF(B57&gt;0,IF(B57&lt;=2*General!D$3, General!E$3, 0), 0)</f>
        <v>0</v>
      </c>
      <c r="D57" s="5">
        <f t="shared" si="137"/>
        <v>60000</v>
      </c>
      <c r="E57" s="5">
        <f t="shared" si="138"/>
        <v>120000</v>
      </c>
      <c r="F57" s="5">
        <f t="shared" si="139"/>
        <v>60000</v>
      </c>
      <c r="G57" s="5">
        <f t="shared" si="140"/>
        <v>180000</v>
      </c>
      <c r="H57" s="17" t="s">
        <v>50</v>
      </c>
      <c r="I57" s="5">
        <f t="shared" si="141"/>
        <v>124950</v>
      </c>
      <c r="J57" s="12" t="s">
        <v>50</v>
      </c>
      <c r="K57" s="5">
        <f t="shared" si="142"/>
        <v>1249.5</v>
      </c>
      <c r="L57" s="12" t="s">
        <v>50</v>
      </c>
      <c r="M57" s="5">
        <f t="shared" si="143"/>
        <v>124950</v>
      </c>
      <c r="N57" s="12" t="s">
        <v>50</v>
      </c>
      <c r="O57" s="5">
        <f t="shared" si="144"/>
        <v>62500</v>
      </c>
      <c r="P57" s="6">
        <f t="shared" si="145"/>
        <v>45000</v>
      </c>
      <c r="Q57" s="6">
        <f t="shared" si="146"/>
        <v>30000</v>
      </c>
      <c r="R57" s="6">
        <f t="shared" si="147"/>
        <v>60000</v>
      </c>
      <c r="S57" s="20">
        <f>IF(B57&gt;0, IF(B57&lt;=General!$D$3*2,$C$4*$S$39,0), 0)</f>
        <v>0</v>
      </c>
      <c r="T57" s="131">
        <f t="shared" si="148"/>
        <v>7830</v>
      </c>
      <c r="V57" s="1" t="str">
        <f t="shared" si="74"/>
        <v>Interventor 16</v>
      </c>
      <c r="W57" s="5">
        <f>B57+B57*(General!$B$25+General!$H$25)</f>
        <v>1668324.274572304</v>
      </c>
      <c r="X57" s="5">
        <f>IF(W57&gt;0,IF(W57&lt;=2*General!$D$4, General!$E$4, 0), 0)</f>
        <v>0</v>
      </c>
      <c r="Y57" s="5">
        <f t="shared" si="149"/>
        <v>66732.970982892162</v>
      </c>
      <c r="Z57" s="5">
        <f t="shared" si="150"/>
        <v>133465.94196578432</v>
      </c>
      <c r="AA57" s="5">
        <f t="shared" si="151"/>
        <v>66732.970982892162</v>
      </c>
      <c r="AB57" s="5">
        <f t="shared" si="152"/>
        <v>200198.91294867647</v>
      </c>
      <c r="AC57" s="17" t="s">
        <v>50</v>
      </c>
      <c r="AD57" s="5">
        <f t="shared" si="153"/>
        <v>138971.41207187291</v>
      </c>
      <c r="AE57" s="12" t="s">
        <v>50</v>
      </c>
      <c r="AF57" s="5">
        <f t="shared" si="154"/>
        <v>1389.7141207187292</v>
      </c>
      <c r="AG57" s="12" t="s">
        <v>50</v>
      </c>
      <c r="AH57" s="5">
        <f t="shared" si="155"/>
        <v>138971.41207187291</v>
      </c>
      <c r="AI57" s="12" t="s">
        <v>50</v>
      </c>
      <c r="AJ57" s="5">
        <f t="shared" si="156"/>
        <v>69513.511440512666</v>
      </c>
      <c r="AK57" s="6">
        <f t="shared" si="157"/>
        <v>50049.728237169118</v>
      </c>
      <c r="AL57" s="6">
        <f t="shared" si="158"/>
        <v>33366.485491446081</v>
      </c>
      <c r="AM57" s="6">
        <f t="shared" si="159"/>
        <v>66732.970982892162</v>
      </c>
      <c r="AN57" s="20">
        <f>IF(W57&gt;0, IF(W57&lt;=General!$D$3*2,$E$4*$AN$39,0), 0)</f>
        <v>0</v>
      </c>
      <c r="AO57" s="22">
        <f t="shared" si="160"/>
        <v>8708.6527132674273</v>
      </c>
      <c r="AQ57" s="1" t="str">
        <f t="shared" si="76"/>
        <v>Interventor 16</v>
      </c>
      <c r="AR57" s="5">
        <f>W57+W57*(General!$B$25+General!$H$25)</f>
        <v>1855537.2567514696</v>
      </c>
      <c r="AS57" s="5">
        <f>IF(AR57&gt;0,IF(AR57&lt;=2*General!$D$5, General!$E$5, 0), 0)</f>
        <v>0</v>
      </c>
      <c r="AT57" s="5">
        <f t="shared" si="161"/>
        <v>74221.490270058785</v>
      </c>
      <c r="AU57" s="5">
        <f t="shared" si="162"/>
        <v>148442.98054011757</v>
      </c>
      <c r="AV57" s="5">
        <f t="shared" si="163"/>
        <v>74221.490270058785</v>
      </c>
      <c r="AW57" s="5">
        <f t="shared" si="164"/>
        <v>222664.47081017634</v>
      </c>
      <c r="AX57" s="17" t="s">
        <v>50</v>
      </c>
      <c r="AY57" s="5">
        <f t="shared" si="165"/>
        <v>154566.25348739742</v>
      </c>
      <c r="AZ57" s="12" t="s">
        <v>50</v>
      </c>
      <c r="BA57" s="5">
        <f t="shared" si="166"/>
        <v>1545.6625348739742</v>
      </c>
      <c r="BB57" s="12" t="s">
        <v>50</v>
      </c>
      <c r="BC57" s="5">
        <f t="shared" si="167"/>
        <v>154566.25348739742</v>
      </c>
      <c r="BD57" s="12" t="s">
        <v>50</v>
      </c>
      <c r="BE57" s="5">
        <f t="shared" si="168"/>
        <v>77314.052364644565</v>
      </c>
      <c r="BF57" s="6">
        <f t="shared" si="169"/>
        <v>55666.117702544085</v>
      </c>
      <c r="BG57" s="6">
        <f t="shared" si="170"/>
        <v>37110.745135029392</v>
      </c>
      <c r="BH57" s="6">
        <f t="shared" si="171"/>
        <v>74221.490270058785</v>
      </c>
      <c r="BI57" s="20">
        <f>IF(AR57&gt;0, IF(AR57&lt;=General!$D$3*2,$G$4*$BI$39,0), 0)</f>
        <v>0</v>
      </c>
      <c r="BJ57" s="131">
        <f t="shared" si="172"/>
        <v>9685.9044802426706</v>
      </c>
      <c r="BL57" s="1" t="str">
        <f t="shared" si="78"/>
        <v>Interventor 16</v>
      </c>
      <c r="BM57" s="5">
        <f>AR57+AR57*(General!$B$25++General!$H$25)</f>
        <v>2063758.5652078523</v>
      </c>
      <c r="BN57" s="5">
        <f>IF(BM57&gt;0,IF(BM57&lt;=2*General!$D$6, General!$E$6, 0), 0)</f>
        <v>0</v>
      </c>
      <c r="BO57" s="5">
        <f t="shared" si="173"/>
        <v>82550.342608314095</v>
      </c>
      <c r="BP57" s="5">
        <f t="shared" si="174"/>
        <v>165100.68521662819</v>
      </c>
      <c r="BQ57" s="5">
        <f t="shared" si="175"/>
        <v>82550.342608314095</v>
      </c>
      <c r="BR57" s="5">
        <f t="shared" si="176"/>
        <v>247651.02782494226</v>
      </c>
      <c r="BS57" s="17" t="s">
        <v>50</v>
      </c>
      <c r="BT57" s="5">
        <f t="shared" si="177"/>
        <v>171911.08848181411</v>
      </c>
      <c r="BU57" s="12" t="s">
        <v>50</v>
      </c>
      <c r="BV57" s="5">
        <f t="shared" si="178"/>
        <v>1719.1108848181411</v>
      </c>
      <c r="BW57" s="12" t="s">
        <v>50</v>
      </c>
      <c r="BX57" s="5">
        <f t="shared" si="179"/>
        <v>171911.08848181411</v>
      </c>
      <c r="BY57" s="12" t="s">
        <v>50</v>
      </c>
      <c r="BZ57" s="5">
        <f t="shared" si="180"/>
        <v>85989.94021699384</v>
      </c>
      <c r="CA57" s="6">
        <f t="shared" si="181"/>
        <v>61912.756956235564</v>
      </c>
      <c r="CB57" s="6">
        <f t="shared" si="182"/>
        <v>41275.171304157047</v>
      </c>
      <c r="CC57" s="6">
        <f t="shared" si="183"/>
        <v>82550.342608314095</v>
      </c>
      <c r="CD57" s="20">
        <f>IF(BM57&gt;0, IF(BM57&lt;=General!$D$3*2,$I$4*CD56,0), 0)</f>
        <v>0</v>
      </c>
      <c r="CE57" s="131">
        <f t="shared" si="184"/>
        <v>10772.819710384989</v>
      </c>
      <c r="CG57" s="1" t="str">
        <f t="shared" si="80"/>
        <v>Interventor 16</v>
      </c>
      <c r="CH57" s="5">
        <f>BM57+BM57*(General!$B$25+General!$H$25)</f>
        <v>2295345.6741285129</v>
      </c>
      <c r="CI57" s="5">
        <f>IF(CH57&gt;0,IF(CH57&lt;=2*General!$D$7, General!$E$7, 0), 0)</f>
        <v>0</v>
      </c>
      <c r="CJ57" s="5">
        <f t="shared" si="185"/>
        <v>91813.826965140513</v>
      </c>
      <c r="CK57" s="5">
        <f t="shared" si="186"/>
        <v>183627.65393028103</v>
      </c>
      <c r="CL57" s="5">
        <f t="shared" si="187"/>
        <v>91813.826965140513</v>
      </c>
      <c r="CM57" s="5">
        <f t="shared" si="188"/>
        <v>275441.48089542153</v>
      </c>
      <c r="CN57" s="17" t="s">
        <v>50</v>
      </c>
      <c r="CO57" s="5">
        <f t="shared" si="189"/>
        <v>191202.29465490513</v>
      </c>
      <c r="CP57" s="12" t="s">
        <v>50</v>
      </c>
      <c r="CQ57" s="5">
        <f t="shared" si="190"/>
        <v>1912.0229465490513</v>
      </c>
      <c r="CR57" s="12" t="s">
        <v>50</v>
      </c>
      <c r="CS57" s="5">
        <f t="shared" si="191"/>
        <v>191202.29465490513</v>
      </c>
      <c r="CT57" s="12" t="s">
        <v>50</v>
      </c>
      <c r="CU57" s="5">
        <f t="shared" si="192"/>
        <v>95639.403088688035</v>
      </c>
      <c r="CV57" s="6">
        <f t="shared" si="193"/>
        <v>68860.370223855381</v>
      </c>
      <c r="CW57" s="6">
        <f t="shared" si="194"/>
        <v>45906.913482570257</v>
      </c>
      <c r="CX57" s="6">
        <f t="shared" si="195"/>
        <v>91813.826965140513</v>
      </c>
      <c r="CY57" s="20">
        <f>IF(CH57&gt;0, IF(CH57&lt;=General!$D$3*2,$K$4*CY56,0), 0)</f>
        <v>0</v>
      </c>
      <c r="CZ57" s="134">
        <f t="shared" si="196"/>
        <v>11981.704418950836</v>
      </c>
    </row>
    <row r="58" spans="1:104" x14ac:dyDescent="0.25">
      <c r="A58" s="1" t="s">
        <v>378</v>
      </c>
      <c r="B58" s="5">
        <v>1500000</v>
      </c>
      <c r="C58" s="5">
        <f>IF(B58&gt;0,IF(B58&lt;=2*General!D$3, General!E$3, 0), 0)</f>
        <v>0</v>
      </c>
      <c r="D58" s="5">
        <f t="shared" si="137"/>
        <v>60000</v>
      </c>
      <c r="E58" s="5">
        <f t="shared" si="138"/>
        <v>120000</v>
      </c>
      <c r="F58" s="5">
        <f t="shared" si="139"/>
        <v>60000</v>
      </c>
      <c r="G58" s="5">
        <f t="shared" si="140"/>
        <v>180000</v>
      </c>
      <c r="H58" s="17" t="s">
        <v>50</v>
      </c>
      <c r="I58" s="5">
        <f t="shared" si="141"/>
        <v>124950</v>
      </c>
      <c r="J58" s="12" t="s">
        <v>50</v>
      </c>
      <c r="K58" s="5">
        <f t="shared" si="142"/>
        <v>1249.5</v>
      </c>
      <c r="L58" s="12" t="s">
        <v>50</v>
      </c>
      <c r="M58" s="5">
        <f t="shared" si="143"/>
        <v>124950</v>
      </c>
      <c r="N58" s="12" t="s">
        <v>50</v>
      </c>
      <c r="O58" s="5">
        <f t="shared" si="144"/>
        <v>62500</v>
      </c>
      <c r="P58" s="6">
        <f t="shared" si="145"/>
        <v>45000</v>
      </c>
      <c r="Q58" s="6">
        <f t="shared" si="146"/>
        <v>30000</v>
      </c>
      <c r="R58" s="6">
        <f t="shared" si="147"/>
        <v>60000</v>
      </c>
      <c r="S58" s="20">
        <f>IF(B58&gt;0, IF(B58&lt;=General!$D$3*2,$C$4*$S$39,0), 0)</f>
        <v>0</v>
      </c>
      <c r="T58" s="131">
        <f t="shared" si="148"/>
        <v>7830</v>
      </c>
      <c r="V58" s="1" t="str">
        <f t="shared" si="74"/>
        <v>Interventor 17</v>
      </c>
      <c r="W58" s="5">
        <f>B58+B58*(General!$B$25+General!$H$25)</f>
        <v>1668324.274572304</v>
      </c>
      <c r="X58" s="5">
        <f>IF(W58&gt;0,IF(W58&lt;=2*General!$D$4, General!$E$4, 0), 0)</f>
        <v>0</v>
      </c>
      <c r="Y58" s="5">
        <f t="shared" si="149"/>
        <v>66732.970982892162</v>
      </c>
      <c r="Z58" s="5">
        <f t="shared" si="150"/>
        <v>133465.94196578432</v>
      </c>
      <c r="AA58" s="5">
        <f t="shared" si="151"/>
        <v>66732.970982892162</v>
      </c>
      <c r="AB58" s="5">
        <f t="shared" si="152"/>
        <v>200198.91294867647</v>
      </c>
      <c r="AC58" s="17" t="s">
        <v>50</v>
      </c>
      <c r="AD58" s="5">
        <f t="shared" si="153"/>
        <v>138971.41207187291</v>
      </c>
      <c r="AE58" s="12" t="s">
        <v>50</v>
      </c>
      <c r="AF58" s="5">
        <f t="shared" si="154"/>
        <v>1389.7141207187292</v>
      </c>
      <c r="AG58" s="12" t="s">
        <v>50</v>
      </c>
      <c r="AH58" s="5">
        <f t="shared" si="155"/>
        <v>138971.41207187291</v>
      </c>
      <c r="AI58" s="12" t="s">
        <v>50</v>
      </c>
      <c r="AJ58" s="5">
        <f t="shared" si="156"/>
        <v>69513.511440512666</v>
      </c>
      <c r="AK58" s="6">
        <f t="shared" si="157"/>
        <v>50049.728237169118</v>
      </c>
      <c r="AL58" s="6">
        <f t="shared" si="158"/>
        <v>33366.485491446081</v>
      </c>
      <c r="AM58" s="6">
        <f t="shared" si="159"/>
        <v>66732.970982892162</v>
      </c>
      <c r="AN58" s="20">
        <f>IF(W58&gt;0, IF(W58&lt;=General!$D$3*2,$E$4*$AN$39,0), 0)</f>
        <v>0</v>
      </c>
      <c r="AO58" s="22">
        <f t="shared" si="160"/>
        <v>8708.6527132674273</v>
      </c>
      <c r="AQ58" s="1" t="str">
        <f t="shared" si="76"/>
        <v>Interventor 17</v>
      </c>
      <c r="AR58" s="5">
        <f>W58+W58*(General!$B$25+General!$H$25)</f>
        <v>1855537.2567514696</v>
      </c>
      <c r="AS58" s="5">
        <f>IF(AR58&gt;0,IF(AR58&lt;=2*General!$D$5, General!$E$5, 0), 0)</f>
        <v>0</v>
      </c>
      <c r="AT58" s="5">
        <f t="shared" si="161"/>
        <v>74221.490270058785</v>
      </c>
      <c r="AU58" s="5">
        <f t="shared" si="162"/>
        <v>148442.98054011757</v>
      </c>
      <c r="AV58" s="5">
        <f t="shared" si="163"/>
        <v>74221.490270058785</v>
      </c>
      <c r="AW58" s="5">
        <f t="shared" si="164"/>
        <v>222664.47081017634</v>
      </c>
      <c r="AX58" s="17" t="s">
        <v>50</v>
      </c>
      <c r="AY58" s="5">
        <f t="shared" si="165"/>
        <v>154566.25348739742</v>
      </c>
      <c r="AZ58" s="12" t="s">
        <v>50</v>
      </c>
      <c r="BA58" s="5">
        <f t="shared" si="166"/>
        <v>1545.6625348739742</v>
      </c>
      <c r="BB58" s="12" t="s">
        <v>50</v>
      </c>
      <c r="BC58" s="5">
        <f t="shared" si="167"/>
        <v>154566.25348739742</v>
      </c>
      <c r="BD58" s="12" t="s">
        <v>50</v>
      </c>
      <c r="BE58" s="5">
        <f t="shared" si="168"/>
        <v>77314.052364644565</v>
      </c>
      <c r="BF58" s="6">
        <f t="shared" si="169"/>
        <v>55666.117702544085</v>
      </c>
      <c r="BG58" s="6">
        <f t="shared" si="170"/>
        <v>37110.745135029392</v>
      </c>
      <c r="BH58" s="6">
        <f t="shared" si="171"/>
        <v>74221.490270058785</v>
      </c>
      <c r="BI58" s="20">
        <f>IF(AR58&gt;0, IF(AR58&lt;=General!$D$3*2,$G$4*$BI$39,0), 0)</f>
        <v>0</v>
      </c>
      <c r="BJ58" s="131">
        <f t="shared" si="172"/>
        <v>9685.9044802426706</v>
      </c>
      <c r="BL58" s="1" t="str">
        <f t="shared" si="78"/>
        <v>Interventor 17</v>
      </c>
      <c r="BM58" s="5">
        <f>AR58+AR58*(General!$B$25++General!$H$25)</f>
        <v>2063758.5652078523</v>
      </c>
      <c r="BN58" s="5">
        <f>IF(BM58&gt;0,IF(BM58&lt;=2*General!$D$6, General!$E$6, 0), 0)</f>
        <v>0</v>
      </c>
      <c r="BO58" s="5">
        <f t="shared" si="173"/>
        <v>82550.342608314095</v>
      </c>
      <c r="BP58" s="5">
        <f t="shared" si="174"/>
        <v>165100.68521662819</v>
      </c>
      <c r="BQ58" s="5">
        <f t="shared" si="175"/>
        <v>82550.342608314095</v>
      </c>
      <c r="BR58" s="5">
        <f t="shared" si="176"/>
        <v>247651.02782494226</v>
      </c>
      <c r="BS58" s="17" t="s">
        <v>50</v>
      </c>
      <c r="BT58" s="5">
        <f t="shared" si="177"/>
        <v>171911.08848181411</v>
      </c>
      <c r="BU58" s="12" t="s">
        <v>50</v>
      </c>
      <c r="BV58" s="5">
        <f t="shared" si="178"/>
        <v>1719.1108848181411</v>
      </c>
      <c r="BW58" s="12" t="s">
        <v>50</v>
      </c>
      <c r="BX58" s="5">
        <f t="shared" si="179"/>
        <v>171911.08848181411</v>
      </c>
      <c r="BY58" s="12" t="s">
        <v>50</v>
      </c>
      <c r="BZ58" s="5">
        <f t="shared" si="180"/>
        <v>85989.94021699384</v>
      </c>
      <c r="CA58" s="6">
        <f t="shared" si="181"/>
        <v>61912.756956235564</v>
      </c>
      <c r="CB58" s="6">
        <f t="shared" si="182"/>
        <v>41275.171304157047</v>
      </c>
      <c r="CC58" s="6">
        <f t="shared" si="183"/>
        <v>82550.342608314095</v>
      </c>
      <c r="CD58" s="20">
        <f>IF(BM58&gt;0, IF(BM58&lt;=General!$D$3*2,$I$4*CD57,0), 0)</f>
        <v>0</v>
      </c>
      <c r="CE58" s="131">
        <f t="shared" si="184"/>
        <v>10772.819710384989</v>
      </c>
      <c r="CG58" s="1" t="str">
        <f t="shared" si="80"/>
        <v>Interventor 17</v>
      </c>
      <c r="CH58" s="5">
        <f>BM58+BM58*(General!$B$25+General!$H$25)</f>
        <v>2295345.6741285129</v>
      </c>
      <c r="CI58" s="5">
        <f>IF(CH58&gt;0,IF(CH58&lt;=2*General!$D$7, General!$E$7, 0), 0)</f>
        <v>0</v>
      </c>
      <c r="CJ58" s="5">
        <f t="shared" si="185"/>
        <v>91813.826965140513</v>
      </c>
      <c r="CK58" s="5">
        <f t="shared" si="186"/>
        <v>183627.65393028103</v>
      </c>
      <c r="CL58" s="5">
        <f t="shared" si="187"/>
        <v>91813.826965140513</v>
      </c>
      <c r="CM58" s="5">
        <f t="shared" si="188"/>
        <v>275441.48089542153</v>
      </c>
      <c r="CN58" s="17" t="s">
        <v>50</v>
      </c>
      <c r="CO58" s="5">
        <f t="shared" si="189"/>
        <v>191202.29465490513</v>
      </c>
      <c r="CP58" s="12" t="s">
        <v>50</v>
      </c>
      <c r="CQ58" s="5">
        <f t="shared" si="190"/>
        <v>1912.0229465490513</v>
      </c>
      <c r="CR58" s="12" t="s">
        <v>50</v>
      </c>
      <c r="CS58" s="5">
        <f t="shared" si="191"/>
        <v>191202.29465490513</v>
      </c>
      <c r="CT58" s="12" t="s">
        <v>50</v>
      </c>
      <c r="CU58" s="5">
        <f t="shared" si="192"/>
        <v>95639.403088688035</v>
      </c>
      <c r="CV58" s="6">
        <f t="shared" si="193"/>
        <v>68860.370223855381</v>
      </c>
      <c r="CW58" s="6">
        <f t="shared" si="194"/>
        <v>45906.913482570257</v>
      </c>
      <c r="CX58" s="6">
        <f t="shared" si="195"/>
        <v>91813.826965140513</v>
      </c>
      <c r="CY58" s="20">
        <f>IF(CH58&gt;0, IF(CH58&lt;=General!$D$3*2,$K$4*CY57,0), 0)</f>
        <v>0</v>
      </c>
      <c r="CZ58" s="134">
        <f t="shared" si="196"/>
        <v>11981.704418950836</v>
      </c>
    </row>
    <row r="59" spans="1:104" x14ac:dyDescent="0.25">
      <c r="A59" s="1" t="s">
        <v>379</v>
      </c>
      <c r="B59" s="5">
        <v>1500000</v>
      </c>
      <c r="C59" s="5">
        <f>IF(B59&gt;0,IF(B59&lt;=2*General!D$3, General!E$3, 0), 0)</f>
        <v>0</v>
      </c>
      <c r="D59" s="5">
        <f t="shared" si="137"/>
        <v>60000</v>
      </c>
      <c r="E59" s="5">
        <f t="shared" si="138"/>
        <v>120000</v>
      </c>
      <c r="F59" s="5">
        <f t="shared" si="139"/>
        <v>60000</v>
      </c>
      <c r="G59" s="5">
        <f t="shared" si="140"/>
        <v>180000</v>
      </c>
      <c r="H59" s="17" t="s">
        <v>50</v>
      </c>
      <c r="I59" s="5">
        <f t="shared" si="141"/>
        <v>124950</v>
      </c>
      <c r="J59" s="12" t="s">
        <v>50</v>
      </c>
      <c r="K59" s="5">
        <f t="shared" si="142"/>
        <v>1249.5</v>
      </c>
      <c r="L59" s="12" t="s">
        <v>50</v>
      </c>
      <c r="M59" s="5">
        <f t="shared" si="143"/>
        <v>124950</v>
      </c>
      <c r="N59" s="12" t="s">
        <v>50</v>
      </c>
      <c r="O59" s="5">
        <f t="shared" si="144"/>
        <v>62500</v>
      </c>
      <c r="P59" s="6">
        <f t="shared" si="145"/>
        <v>45000</v>
      </c>
      <c r="Q59" s="6">
        <f t="shared" si="146"/>
        <v>30000</v>
      </c>
      <c r="R59" s="6">
        <f t="shared" si="147"/>
        <v>60000</v>
      </c>
      <c r="S59" s="20">
        <f>IF(B59&gt;0, IF(B59&lt;=General!$D$3*2,$C$4*$S$39,0), 0)</f>
        <v>0</v>
      </c>
      <c r="T59" s="131">
        <f t="shared" si="148"/>
        <v>7830</v>
      </c>
      <c r="V59" s="1" t="str">
        <f t="shared" si="74"/>
        <v>Interventor 18</v>
      </c>
      <c r="W59" s="5">
        <f>B59+B59*(General!$B$25+General!$H$25)</f>
        <v>1668324.274572304</v>
      </c>
      <c r="X59" s="5">
        <f>IF(W59&gt;0,IF(W59&lt;=2*General!$D$4, General!$E$4, 0), 0)</f>
        <v>0</v>
      </c>
      <c r="Y59" s="5">
        <f t="shared" si="149"/>
        <v>66732.970982892162</v>
      </c>
      <c r="Z59" s="5">
        <f t="shared" si="150"/>
        <v>133465.94196578432</v>
      </c>
      <c r="AA59" s="5">
        <f t="shared" si="151"/>
        <v>66732.970982892162</v>
      </c>
      <c r="AB59" s="5">
        <f t="shared" si="152"/>
        <v>200198.91294867647</v>
      </c>
      <c r="AC59" s="17" t="s">
        <v>50</v>
      </c>
      <c r="AD59" s="5">
        <f t="shared" si="153"/>
        <v>138971.41207187291</v>
      </c>
      <c r="AE59" s="12" t="s">
        <v>50</v>
      </c>
      <c r="AF59" s="5">
        <f t="shared" si="154"/>
        <v>1389.7141207187292</v>
      </c>
      <c r="AG59" s="12" t="s">
        <v>50</v>
      </c>
      <c r="AH59" s="5">
        <f t="shared" si="155"/>
        <v>138971.41207187291</v>
      </c>
      <c r="AI59" s="12" t="s">
        <v>50</v>
      </c>
      <c r="AJ59" s="5">
        <f t="shared" si="156"/>
        <v>69513.511440512666</v>
      </c>
      <c r="AK59" s="6">
        <f t="shared" si="157"/>
        <v>50049.728237169118</v>
      </c>
      <c r="AL59" s="6">
        <f t="shared" si="158"/>
        <v>33366.485491446081</v>
      </c>
      <c r="AM59" s="6">
        <f t="shared" si="159"/>
        <v>66732.970982892162</v>
      </c>
      <c r="AN59" s="20">
        <f>IF(W59&gt;0, IF(W59&lt;=General!$D$3*2,$E$4*$AN$39,0), 0)</f>
        <v>0</v>
      </c>
      <c r="AO59" s="22">
        <f t="shared" si="160"/>
        <v>8708.6527132674273</v>
      </c>
      <c r="AQ59" s="1" t="str">
        <f t="shared" si="76"/>
        <v>Interventor 18</v>
      </c>
      <c r="AR59" s="5">
        <f>W59+W59*(General!$B$25+General!$H$25)</f>
        <v>1855537.2567514696</v>
      </c>
      <c r="AS59" s="5">
        <f>IF(AR59&gt;0,IF(AR59&lt;=2*General!$D$5, General!$E$5, 0), 0)</f>
        <v>0</v>
      </c>
      <c r="AT59" s="5">
        <f t="shared" si="161"/>
        <v>74221.490270058785</v>
      </c>
      <c r="AU59" s="5">
        <f t="shared" si="162"/>
        <v>148442.98054011757</v>
      </c>
      <c r="AV59" s="5">
        <f t="shared" si="163"/>
        <v>74221.490270058785</v>
      </c>
      <c r="AW59" s="5">
        <f t="shared" si="164"/>
        <v>222664.47081017634</v>
      </c>
      <c r="AX59" s="17" t="s">
        <v>50</v>
      </c>
      <c r="AY59" s="5">
        <f t="shared" si="165"/>
        <v>154566.25348739742</v>
      </c>
      <c r="AZ59" s="12" t="s">
        <v>50</v>
      </c>
      <c r="BA59" s="5">
        <f t="shared" si="166"/>
        <v>1545.6625348739742</v>
      </c>
      <c r="BB59" s="12" t="s">
        <v>50</v>
      </c>
      <c r="BC59" s="5">
        <f t="shared" si="167"/>
        <v>154566.25348739742</v>
      </c>
      <c r="BD59" s="12" t="s">
        <v>50</v>
      </c>
      <c r="BE59" s="5">
        <f t="shared" si="168"/>
        <v>77314.052364644565</v>
      </c>
      <c r="BF59" s="6">
        <f t="shared" si="169"/>
        <v>55666.117702544085</v>
      </c>
      <c r="BG59" s="6">
        <f t="shared" si="170"/>
        <v>37110.745135029392</v>
      </c>
      <c r="BH59" s="6">
        <f t="shared" si="171"/>
        <v>74221.490270058785</v>
      </c>
      <c r="BI59" s="20">
        <f>IF(AR59&gt;0, IF(AR59&lt;=General!$D$3*2,$G$4*$BI$39,0), 0)</f>
        <v>0</v>
      </c>
      <c r="BJ59" s="131">
        <f t="shared" si="172"/>
        <v>9685.9044802426706</v>
      </c>
      <c r="BL59" s="1" t="str">
        <f t="shared" si="78"/>
        <v>Interventor 18</v>
      </c>
      <c r="BM59" s="5">
        <f>AR59+AR59*(General!$B$25++General!$H$25)</f>
        <v>2063758.5652078523</v>
      </c>
      <c r="BN59" s="5">
        <f>IF(BM59&gt;0,IF(BM59&lt;=2*General!$D$6, General!$E$6, 0), 0)</f>
        <v>0</v>
      </c>
      <c r="BO59" s="5">
        <f t="shared" si="173"/>
        <v>82550.342608314095</v>
      </c>
      <c r="BP59" s="5">
        <f t="shared" si="174"/>
        <v>165100.68521662819</v>
      </c>
      <c r="BQ59" s="5">
        <f t="shared" si="175"/>
        <v>82550.342608314095</v>
      </c>
      <c r="BR59" s="5">
        <f t="shared" si="176"/>
        <v>247651.02782494226</v>
      </c>
      <c r="BS59" s="17" t="s">
        <v>50</v>
      </c>
      <c r="BT59" s="5">
        <f t="shared" si="177"/>
        <v>171911.08848181411</v>
      </c>
      <c r="BU59" s="12" t="s">
        <v>50</v>
      </c>
      <c r="BV59" s="5">
        <f t="shared" si="178"/>
        <v>1719.1108848181411</v>
      </c>
      <c r="BW59" s="12" t="s">
        <v>50</v>
      </c>
      <c r="BX59" s="5">
        <f t="shared" si="179"/>
        <v>171911.08848181411</v>
      </c>
      <c r="BY59" s="12" t="s">
        <v>50</v>
      </c>
      <c r="BZ59" s="5">
        <f t="shared" si="180"/>
        <v>85989.94021699384</v>
      </c>
      <c r="CA59" s="6">
        <f t="shared" si="181"/>
        <v>61912.756956235564</v>
      </c>
      <c r="CB59" s="6">
        <f t="shared" si="182"/>
        <v>41275.171304157047</v>
      </c>
      <c r="CC59" s="6">
        <f t="shared" si="183"/>
        <v>82550.342608314095</v>
      </c>
      <c r="CD59" s="20">
        <f>IF(BM59&gt;0, IF(BM59&lt;=General!$D$3*2,$I$4*CD58,0), 0)</f>
        <v>0</v>
      </c>
      <c r="CE59" s="131">
        <f t="shared" si="184"/>
        <v>10772.819710384989</v>
      </c>
      <c r="CG59" s="1" t="str">
        <f t="shared" si="80"/>
        <v>Interventor 18</v>
      </c>
      <c r="CH59" s="5">
        <f>BM59+BM59*(General!$B$25+General!$H$25)</f>
        <v>2295345.6741285129</v>
      </c>
      <c r="CI59" s="5">
        <f>IF(CH59&gt;0,IF(CH59&lt;=2*General!$D$7, General!$E$7, 0), 0)</f>
        <v>0</v>
      </c>
      <c r="CJ59" s="5">
        <f t="shared" si="185"/>
        <v>91813.826965140513</v>
      </c>
      <c r="CK59" s="5">
        <f t="shared" si="186"/>
        <v>183627.65393028103</v>
      </c>
      <c r="CL59" s="5">
        <f t="shared" si="187"/>
        <v>91813.826965140513</v>
      </c>
      <c r="CM59" s="5">
        <f t="shared" si="188"/>
        <v>275441.48089542153</v>
      </c>
      <c r="CN59" s="17" t="s">
        <v>50</v>
      </c>
      <c r="CO59" s="5">
        <f t="shared" si="189"/>
        <v>191202.29465490513</v>
      </c>
      <c r="CP59" s="12" t="s">
        <v>50</v>
      </c>
      <c r="CQ59" s="5">
        <f t="shared" si="190"/>
        <v>1912.0229465490513</v>
      </c>
      <c r="CR59" s="12" t="s">
        <v>50</v>
      </c>
      <c r="CS59" s="5">
        <f t="shared" si="191"/>
        <v>191202.29465490513</v>
      </c>
      <c r="CT59" s="12" t="s">
        <v>50</v>
      </c>
      <c r="CU59" s="5">
        <f t="shared" si="192"/>
        <v>95639.403088688035</v>
      </c>
      <c r="CV59" s="6">
        <f t="shared" si="193"/>
        <v>68860.370223855381</v>
      </c>
      <c r="CW59" s="6">
        <f t="shared" si="194"/>
        <v>45906.913482570257</v>
      </c>
      <c r="CX59" s="6">
        <f t="shared" si="195"/>
        <v>91813.826965140513</v>
      </c>
      <c r="CY59" s="20">
        <f>IF(CH59&gt;0, IF(CH59&lt;=General!$D$3*2,$K$4*CY58,0), 0)</f>
        <v>0</v>
      </c>
      <c r="CZ59" s="134">
        <f t="shared" si="196"/>
        <v>11981.704418950836</v>
      </c>
    </row>
    <row r="60" spans="1:104" x14ac:dyDescent="0.25">
      <c r="A60" s="1" t="s">
        <v>380</v>
      </c>
      <c r="B60" s="5">
        <v>1500000</v>
      </c>
      <c r="C60" s="5">
        <f>IF(B60&gt;0,IF(B60&lt;=2*General!D$3, General!E$3, 0), 0)</f>
        <v>0</v>
      </c>
      <c r="D60" s="5">
        <f t="shared" si="137"/>
        <v>60000</v>
      </c>
      <c r="E60" s="5">
        <f t="shared" si="138"/>
        <v>120000</v>
      </c>
      <c r="F60" s="5">
        <f t="shared" si="139"/>
        <v>60000</v>
      </c>
      <c r="G60" s="5">
        <f t="shared" si="140"/>
        <v>180000</v>
      </c>
      <c r="H60" s="17" t="s">
        <v>50</v>
      </c>
      <c r="I60" s="5">
        <f t="shared" si="141"/>
        <v>124950</v>
      </c>
      <c r="J60" s="12" t="s">
        <v>50</v>
      </c>
      <c r="K60" s="5">
        <f t="shared" si="142"/>
        <v>1249.5</v>
      </c>
      <c r="L60" s="12" t="s">
        <v>50</v>
      </c>
      <c r="M60" s="5">
        <f t="shared" si="143"/>
        <v>124950</v>
      </c>
      <c r="N60" s="12" t="s">
        <v>50</v>
      </c>
      <c r="O60" s="5">
        <f t="shared" si="144"/>
        <v>62500</v>
      </c>
      <c r="P60" s="6">
        <f t="shared" si="145"/>
        <v>45000</v>
      </c>
      <c r="Q60" s="6">
        <f t="shared" si="146"/>
        <v>30000</v>
      </c>
      <c r="R60" s="6">
        <f t="shared" si="147"/>
        <v>60000</v>
      </c>
      <c r="S60" s="20">
        <f>IF(B60&gt;0, IF(B60&lt;=General!$D$3*2,$C$4*$S$39,0), 0)</f>
        <v>0</v>
      </c>
      <c r="T60" s="131">
        <f t="shared" si="148"/>
        <v>7830</v>
      </c>
      <c r="V60" s="1" t="str">
        <f t="shared" si="74"/>
        <v>Interventor 19</v>
      </c>
      <c r="W60" s="5">
        <f>B60+B60*(General!$B$25+General!$H$25)</f>
        <v>1668324.274572304</v>
      </c>
      <c r="X60" s="5">
        <f>IF(W60&gt;0,IF(W60&lt;=2*General!$D$4, General!$E$4, 0), 0)</f>
        <v>0</v>
      </c>
      <c r="Y60" s="5">
        <f t="shared" si="149"/>
        <v>66732.970982892162</v>
      </c>
      <c r="Z60" s="5">
        <f t="shared" si="150"/>
        <v>133465.94196578432</v>
      </c>
      <c r="AA60" s="5">
        <f t="shared" si="151"/>
        <v>66732.970982892162</v>
      </c>
      <c r="AB60" s="5">
        <f t="shared" si="152"/>
        <v>200198.91294867647</v>
      </c>
      <c r="AC60" s="17" t="s">
        <v>50</v>
      </c>
      <c r="AD60" s="5">
        <f t="shared" si="153"/>
        <v>138971.41207187291</v>
      </c>
      <c r="AE60" s="12" t="s">
        <v>50</v>
      </c>
      <c r="AF60" s="5">
        <f t="shared" si="154"/>
        <v>1389.7141207187292</v>
      </c>
      <c r="AG60" s="12" t="s">
        <v>50</v>
      </c>
      <c r="AH60" s="5">
        <f t="shared" si="155"/>
        <v>138971.41207187291</v>
      </c>
      <c r="AI60" s="12" t="s">
        <v>50</v>
      </c>
      <c r="AJ60" s="5">
        <f t="shared" si="156"/>
        <v>69513.511440512666</v>
      </c>
      <c r="AK60" s="6">
        <f t="shared" si="157"/>
        <v>50049.728237169118</v>
      </c>
      <c r="AL60" s="6">
        <f t="shared" si="158"/>
        <v>33366.485491446081</v>
      </c>
      <c r="AM60" s="6">
        <f t="shared" si="159"/>
        <v>66732.970982892162</v>
      </c>
      <c r="AN60" s="20">
        <f>IF(W60&gt;0, IF(W60&lt;=General!$D$3*2,$E$4*$AN$39,0), 0)</f>
        <v>0</v>
      </c>
      <c r="AO60" s="22">
        <f t="shared" si="160"/>
        <v>8708.6527132674273</v>
      </c>
      <c r="AQ60" s="1" t="str">
        <f t="shared" si="76"/>
        <v>Interventor 19</v>
      </c>
      <c r="AR60" s="5">
        <f>W60+W60*(General!$B$25+General!$H$25)</f>
        <v>1855537.2567514696</v>
      </c>
      <c r="AS60" s="5">
        <f>IF(AR60&gt;0,IF(AR60&lt;=2*General!$D$5, General!$E$5, 0), 0)</f>
        <v>0</v>
      </c>
      <c r="AT60" s="5">
        <f t="shared" si="161"/>
        <v>74221.490270058785</v>
      </c>
      <c r="AU60" s="5">
        <f t="shared" si="162"/>
        <v>148442.98054011757</v>
      </c>
      <c r="AV60" s="5">
        <f t="shared" si="163"/>
        <v>74221.490270058785</v>
      </c>
      <c r="AW60" s="5">
        <f t="shared" si="164"/>
        <v>222664.47081017634</v>
      </c>
      <c r="AX60" s="17" t="s">
        <v>50</v>
      </c>
      <c r="AY60" s="5">
        <f t="shared" si="165"/>
        <v>154566.25348739742</v>
      </c>
      <c r="AZ60" s="12" t="s">
        <v>50</v>
      </c>
      <c r="BA60" s="5">
        <f t="shared" si="166"/>
        <v>1545.6625348739742</v>
      </c>
      <c r="BB60" s="12" t="s">
        <v>50</v>
      </c>
      <c r="BC60" s="5">
        <f t="shared" si="167"/>
        <v>154566.25348739742</v>
      </c>
      <c r="BD60" s="12" t="s">
        <v>50</v>
      </c>
      <c r="BE60" s="5">
        <f t="shared" si="168"/>
        <v>77314.052364644565</v>
      </c>
      <c r="BF60" s="6">
        <f t="shared" si="169"/>
        <v>55666.117702544085</v>
      </c>
      <c r="BG60" s="6">
        <f t="shared" si="170"/>
        <v>37110.745135029392</v>
      </c>
      <c r="BH60" s="6">
        <f t="shared" si="171"/>
        <v>74221.490270058785</v>
      </c>
      <c r="BI60" s="20">
        <f>IF(AR60&gt;0, IF(AR60&lt;=General!$D$3*2,$G$4*$BI$39,0), 0)</f>
        <v>0</v>
      </c>
      <c r="BJ60" s="131">
        <f t="shared" si="172"/>
        <v>9685.9044802426706</v>
      </c>
      <c r="BL60" s="1" t="str">
        <f t="shared" si="78"/>
        <v>Interventor 19</v>
      </c>
      <c r="BM60" s="5">
        <f>AR60+AR60*(General!$B$25++General!$H$25)</f>
        <v>2063758.5652078523</v>
      </c>
      <c r="BN60" s="5">
        <f>IF(BM60&gt;0,IF(BM60&lt;=2*General!$D$6, General!$E$6, 0), 0)</f>
        <v>0</v>
      </c>
      <c r="BO60" s="5">
        <f t="shared" si="173"/>
        <v>82550.342608314095</v>
      </c>
      <c r="BP60" s="5">
        <f t="shared" si="174"/>
        <v>165100.68521662819</v>
      </c>
      <c r="BQ60" s="5">
        <f t="shared" si="175"/>
        <v>82550.342608314095</v>
      </c>
      <c r="BR60" s="5">
        <f t="shared" si="176"/>
        <v>247651.02782494226</v>
      </c>
      <c r="BS60" s="17" t="s">
        <v>50</v>
      </c>
      <c r="BT60" s="5">
        <f t="shared" si="177"/>
        <v>171911.08848181411</v>
      </c>
      <c r="BU60" s="12" t="s">
        <v>50</v>
      </c>
      <c r="BV60" s="5">
        <f t="shared" si="178"/>
        <v>1719.1108848181411</v>
      </c>
      <c r="BW60" s="12" t="s">
        <v>50</v>
      </c>
      <c r="BX60" s="5">
        <f t="shared" si="179"/>
        <v>171911.08848181411</v>
      </c>
      <c r="BY60" s="12" t="s">
        <v>50</v>
      </c>
      <c r="BZ60" s="5">
        <f t="shared" si="180"/>
        <v>85989.94021699384</v>
      </c>
      <c r="CA60" s="6">
        <f t="shared" si="181"/>
        <v>61912.756956235564</v>
      </c>
      <c r="CB60" s="6">
        <f t="shared" si="182"/>
        <v>41275.171304157047</v>
      </c>
      <c r="CC60" s="6">
        <f t="shared" si="183"/>
        <v>82550.342608314095</v>
      </c>
      <c r="CD60" s="20">
        <f>IF(BM60&gt;0, IF(BM60&lt;=General!$D$3*2,$I$4*CD59,0), 0)</f>
        <v>0</v>
      </c>
      <c r="CE60" s="131">
        <f t="shared" si="184"/>
        <v>10772.819710384989</v>
      </c>
      <c r="CG60" s="1" t="str">
        <f t="shared" si="80"/>
        <v>Interventor 19</v>
      </c>
      <c r="CH60" s="5">
        <f>BM60+BM60*(General!$B$25+General!$H$25)</f>
        <v>2295345.6741285129</v>
      </c>
      <c r="CI60" s="5">
        <f>IF(CH60&gt;0,IF(CH60&lt;=2*General!$D$7, General!$E$7, 0), 0)</f>
        <v>0</v>
      </c>
      <c r="CJ60" s="5">
        <f t="shared" si="185"/>
        <v>91813.826965140513</v>
      </c>
      <c r="CK60" s="5">
        <f t="shared" si="186"/>
        <v>183627.65393028103</v>
      </c>
      <c r="CL60" s="5">
        <f t="shared" si="187"/>
        <v>91813.826965140513</v>
      </c>
      <c r="CM60" s="5">
        <f t="shared" si="188"/>
        <v>275441.48089542153</v>
      </c>
      <c r="CN60" s="17" t="s">
        <v>50</v>
      </c>
      <c r="CO60" s="5">
        <f t="shared" si="189"/>
        <v>191202.29465490513</v>
      </c>
      <c r="CP60" s="12" t="s">
        <v>50</v>
      </c>
      <c r="CQ60" s="5">
        <f t="shared" si="190"/>
        <v>1912.0229465490513</v>
      </c>
      <c r="CR60" s="12" t="s">
        <v>50</v>
      </c>
      <c r="CS60" s="5">
        <f t="shared" si="191"/>
        <v>191202.29465490513</v>
      </c>
      <c r="CT60" s="12" t="s">
        <v>50</v>
      </c>
      <c r="CU60" s="5">
        <f t="shared" si="192"/>
        <v>95639.403088688035</v>
      </c>
      <c r="CV60" s="6">
        <f t="shared" si="193"/>
        <v>68860.370223855381</v>
      </c>
      <c r="CW60" s="6">
        <f t="shared" si="194"/>
        <v>45906.913482570257</v>
      </c>
      <c r="CX60" s="6">
        <f t="shared" si="195"/>
        <v>91813.826965140513</v>
      </c>
      <c r="CY60" s="20">
        <f>IF(CH60&gt;0, IF(CH60&lt;=General!$D$3*2,$K$4*CY59,0), 0)</f>
        <v>0</v>
      </c>
      <c r="CZ60" s="134">
        <f t="shared" si="196"/>
        <v>11981.704418950836</v>
      </c>
    </row>
    <row r="61" spans="1:104" x14ac:dyDescent="0.25">
      <c r="A61" s="1" t="s">
        <v>381</v>
      </c>
      <c r="B61" s="5">
        <v>1500000</v>
      </c>
      <c r="C61" s="5">
        <f>IF(B61&gt;0,IF(B61&lt;=2*General!D$3, General!E$3, 0), 0)</f>
        <v>0</v>
      </c>
      <c r="D61" s="5">
        <f t="shared" si="137"/>
        <v>60000</v>
      </c>
      <c r="E61" s="5">
        <f t="shared" si="138"/>
        <v>120000</v>
      </c>
      <c r="F61" s="5">
        <f t="shared" si="139"/>
        <v>60000</v>
      </c>
      <c r="G61" s="5">
        <f t="shared" si="140"/>
        <v>180000</v>
      </c>
      <c r="H61" s="17" t="s">
        <v>50</v>
      </c>
      <c r="I61" s="5">
        <f t="shared" si="141"/>
        <v>124950</v>
      </c>
      <c r="J61" s="12" t="s">
        <v>50</v>
      </c>
      <c r="K61" s="5">
        <f t="shared" si="142"/>
        <v>1249.5</v>
      </c>
      <c r="L61" s="12" t="s">
        <v>50</v>
      </c>
      <c r="M61" s="5">
        <f t="shared" si="143"/>
        <v>124950</v>
      </c>
      <c r="N61" s="12" t="s">
        <v>50</v>
      </c>
      <c r="O61" s="5">
        <f t="shared" si="144"/>
        <v>62500</v>
      </c>
      <c r="P61" s="6">
        <f t="shared" si="145"/>
        <v>45000</v>
      </c>
      <c r="Q61" s="6">
        <f t="shared" si="146"/>
        <v>30000</v>
      </c>
      <c r="R61" s="6">
        <f t="shared" si="147"/>
        <v>60000</v>
      </c>
      <c r="S61" s="20">
        <f>IF(B61&gt;0, IF(B61&lt;=General!$D$3*2,$C$4*$S$39,0), 0)</f>
        <v>0</v>
      </c>
      <c r="T61" s="131">
        <f t="shared" si="148"/>
        <v>7830</v>
      </c>
      <c r="V61" s="1" t="str">
        <f t="shared" si="74"/>
        <v>Interventor 20</v>
      </c>
      <c r="W61" s="5">
        <f>B61+B61*(General!$B$25+General!$H$25)</f>
        <v>1668324.274572304</v>
      </c>
      <c r="X61" s="5">
        <f>IF(W61&gt;0,IF(W61&lt;=2*General!$D$4, General!$E$4, 0), 0)</f>
        <v>0</v>
      </c>
      <c r="Y61" s="5">
        <f t="shared" si="149"/>
        <v>66732.970982892162</v>
      </c>
      <c r="Z61" s="5">
        <f t="shared" si="150"/>
        <v>133465.94196578432</v>
      </c>
      <c r="AA61" s="5">
        <f t="shared" si="151"/>
        <v>66732.970982892162</v>
      </c>
      <c r="AB61" s="5">
        <f t="shared" si="152"/>
        <v>200198.91294867647</v>
      </c>
      <c r="AC61" s="17" t="s">
        <v>50</v>
      </c>
      <c r="AD61" s="5">
        <f t="shared" si="153"/>
        <v>138971.41207187291</v>
      </c>
      <c r="AE61" s="12" t="s">
        <v>50</v>
      </c>
      <c r="AF61" s="5">
        <f t="shared" si="154"/>
        <v>1389.7141207187292</v>
      </c>
      <c r="AG61" s="12" t="s">
        <v>50</v>
      </c>
      <c r="AH61" s="5">
        <f t="shared" si="155"/>
        <v>138971.41207187291</v>
      </c>
      <c r="AI61" s="12" t="s">
        <v>50</v>
      </c>
      <c r="AJ61" s="5">
        <f t="shared" si="156"/>
        <v>69513.511440512666</v>
      </c>
      <c r="AK61" s="6">
        <f t="shared" si="157"/>
        <v>50049.728237169118</v>
      </c>
      <c r="AL61" s="6">
        <f t="shared" si="158"/>
        <v>33366.485491446081</v>
      </c>
      <c r="AM61" s="6">
        <f t="shared" si="159"/>
        <v>66732.970982892162</v>
      </c>
      <c r="AN61" s="20">
        <f>IF(W61&gt;0, IF(W61&lt;=General!$D$3*2,$E$4*$AN$39,0), 0)</f>
        <v>0</v>
      </c>
      <c r="AO61" s="22">
        <f t="shared" si="160"/>
        <v>8708.6527132674273</v>
      </c>
      <c r="AQ61" s="1" t="str">
        <f t="shared" si="76"/>
        <v>Interventor 20</v>
      </c>
      <c r="AR61" s="5">
        <f>W61+W61*(General!$B$25+General!$H$25)</f>
        <v>1855537.2567514696</v>
      </c>
      <c r="AS61" s="5">
        <f>IF(AR61&gt;0,IF(AR61&lt;=2*General!$D$5, General!$E$5, 0), 0)</f>
        <v>0</v>
      </c>
      <c r="AT61" s="5">
        <f t="shared" si="161"/>
        <v>74221.490270058785</v>
      </c>
      <c r="AU61" s="5">
        <f t="shared" si="162"/>
        <v>148442.98054011757</v>
      </c>
      <c r="AV61" s="5">
        <f t="shared" si="163"/>
        <v>74221.490270058785</v>
      </c>
      <c r="AW61" s="5">
        <f t="shared" si="164"/>
        <v>222664.47081017634</v>
      </c>
      <c r="AX61" s="17" t="s">
        <v>50</v>
      </c>
      <c r="AY61" s="5">
        <f t="shared" si="165"/>
        <v>154566.25348739742</v>
      </c>
      <c r="AZ61" s="12" t="s">
        <v>50</v>
      </c>
      <c r="BA61" s="5">
        <f t="shared" si="166"/>
        <v>1545.6625348739742</v>
      </c>
      <c r="BB61" s="12" t="s">
        <v>50</v>
      </c>
      <c r="BC61" s="5">
        <f t="shared" si="167"/>
        <v>154566.25348739742</v>
      </c>
      <c r="BD61" s="12" t="s">
        <v>50</v>
      </c>
      <c r="BE61" s="5">
        <f t="shared" si="168"/>
        <v>77314.052364644565</v>
      </c>
      <c r="BF61" s="6">
        <f t="shared" si="169"/>
        <v>55666.117702544085</v>
      </c>
      <c r="BG61" s="6">
        <f t="shared" si="170"/>
        <v>37110.745135029392</v>
      </c>
      <c r="BH61" s="6">
        <f t="shared" si="171"/>
        <v>74221.490270058785</v>
      </c>
      <c r="BI61" s="20">
        <f>IF(AR61&gt;0, IF(AR61&lt;=General!$D$3*2,$G$4*$BI$39,0), 0)</f>
        <v>0</v>
      </c>
      <c r="BJ61" s="131">
        <f t="shared" si="172"/>
        <v>9685.9044802426706</v>
      </c>
      <c r="BL61" s="1" t="str">
        <f t="shared" si="78"/>
        <v>Interventor 20</v>
      </c>
      <c r="BM61" s="5">
        <f>AR61+AR61*(General!$B$25++General!$H$25)</f>
        <v>2063758.5652078523</v>
      </c>
      <c r="BN61" s="5">
        <f>IF(BM61&gt;0,IF(BM61&lt;=2*General!$D$6, General!$E$6, 0), 0)</f>
        <v>0</v>
      </c>
      <c r="BO61" s="5">
        <f t="shared" si="173"/>
        <v>82550.342608314095</v>
      </c>
      <c r="BP61" s="5">
        <f t="shared" si="174"/>
        <v>165100.68521662819</v>
      </c>
      <c r="BQ61" s="5">
        <f t="shared" si="175"/>
        <v>82550.342608314095</v>
      </c>
      <c r="BR61" s="5">
        <f t="shared" si="176"/>
        <v>247651.02782494226</v>
      </c>
      <c r="BS61" s="17" t="s">
        <v>50</v>
      </c>
      <c r="BT61" s="5">
        <f t="shared" si="177"/>
        <v>171911.08848181411</v>
      </c>
      <c r="BU61" s="12" t="s">
        <v>50</v>
      </c>
      <c r="BV61" s="5">
        <f t="shared" si="178"/>
        <v>1719.1108848181411</v>
      </c>
      <c r="BW61" s="12" t="s">
        <v>50</v>
      </c>
      <c r="BX61" s="5">
        <f t="shared" si="179"/>
        <v>171911.08848181411</v>
      </c>
      <c r="BY61" s="12" t="s">
        <v>50</v>
      </c>
      <c r="BZ61" s="5">
        <f t="shared" si="180"/>
        <v>85989.94021699384</v>
      </c>
      <c r="CA61" s="6">
        <f t="shared" si="181"/>
        <v>61912.756956235564</v>
      </c>
      <c r="CB61" s="6">
        <f t="shared" si="182"/>
        <v>41275.171304157047</v>
      </c>
      <c r="CC61" s="6">
        <f t="shared" si="183"/>
        <v>82550.342608314095</v>
      </c>
      <c r="CD61" s="20">
        <f>IF(BM61&gt;0, IF(BM61&lt;=General!$D$3*2,$I$4*CD60,0), 0)</f>
        <v>0</v>
      </c>
      <c r="CE61" s="131">
        <f t="shared" si="184"/>
        <v>10772.819710384989</v>
      </c>
      <c r="CG61" s="1" t="str">
        <f t="shared" si="80"/>
        <v>Interventor 20</v>
      </c>
      <c r="CH61" s="5">
        <f>BM61+BM61*(General!$B$25+General!$H$25)</f>
        <v>2295345.6741285129</v>
      </c>
      <c r="CI61" s="5">
        <f>IF(CH61&gt;0,IF(CH61&lt;=2*General!$D$7, General!$E$7, 0), 0)</f>
        <v>0</v>
      </c>
      <c r="CJ61" s="5">
        <f t="shared" si="185"/>
        <v>91813.826965140513</v>
      </c>
      <c r="CK61" s="5">
        <f t="shared" si="186"/>
        <v>183627.65393028103</v>
      </c>
      <c r="CL61" s="5">
        <f t="shared" si="187"/>
        <v>91813.826965140513</v>
      </c>
      <c r="CM61" s="5">
        <f t="shared" si="188"/>
        <v>275441.48089542153</v>
      </c>
      <c r="CN61" s="17" t="s">
        <v>50</v>
      </c>
      <c r="CO61" s="5">
        <f t="shared" si="189"/>
        <v>191202.29465490513</v>
      </c>
      <c r="CP61" s="12" t="s">
        <v>50</v>
      </c>
      <c r="CQ61" s="5">
        <f t="shared" si="190"/>
        <v>1912.0229465490513</v>
      </c>
      <c r="CR61" s="12" t="s">
        <v>50</v>
      </c>
      <c r="CS61" s="5">
        <f t="shared" si="191"/>
        <v>191202.29465490513</v>
      </c>
      <c r="CT61" s="12" t="s">
        <v>50</v>
      </c>
      <c r="CU61" s="5">
        <f t="shared" si="192"/>
        <v>95639.403088688035</v>
      </c>
      <c r="CV61" s="6">
        <f t="shared" si="193"/>
        <v>68860.370223855381</v>
      </c>
      <c r="CW61" s="6">
        <f t="shared" si="194"/>
        <v>45906.913482570257</v>
      </c>
      <c r="CX61" s="6">
        <f t="shared" si="195"/>
        <v>91813.826965140513</v>
      </c>
      <c r="CY61" s="20">
        <f>IF(CH61&gt;0, IF(CH61&lt;=General!$D$3*2,$K$4*CY60,0), 0)</f>
        <v>0</v>
      </c>
      <c r="CZ61" s="134">
        <f t="shared" si="196"/>
        <v>11981.704418950836</v>
      </c>
    </row>
    <row r="62" spans="1:104" x14ac:dyDescent="0.25">
      <c r="A62" s="1" t="s">
        <v>382</v>
      </c>
      <c r="B62" s="5">
        <v>1500000</v>
      </c>
      <c r="C62" s="5">
        <f>IF(B62&gt;0,IF(B62&lt;=2*General!D$3, General!E$3, 0), 0)</f>
        <v>0</v>
      </c>
      <c r="D62" s="5">
        <f t="shared" si="137"/>
        <v>60000</v>
      </c>
      <c r="E62" s="5">
        <f t="shared" si="138"/>
        <v>120000</v>
      </c>
      <c r="F62" s="5">
        <f t="shared" si="139"/>
        <v>60000</v>
      </c>
      <c r="G62" s="5">
        <f t="shared" si="140"/>
        <v>180000</v>
      </c>
      <c r="H62" s="17" t="s">
        <v>50</v>
      </c>
      <c r="I62" s="5">
        <f t="shared" si="141"/>
        <v>124950</v>
      </c>
      <c r="J62" s="12" t="s">
        <v>50</v>
      </c>
      <c r="K62" s="5">
        <f t="shared" si="142"/>
        <v>1249.5</v>
      </c>
      <c r="L62" s="12" t="s">
        <v>50</v>
      </c>
      <c r="M62" s="5">
        <f t="shared" si="143"/>
        <v>124950</v>
      </c>
      <c r="N62" s="12" t="s">
        <v>50</v>
      </c>
      <c r="O62" s="5">
        <f t="shared" si="144"/>
        <v>62500</v>
      </c>
      <c r="P62" s="6">
        <f t="shared" si="145"/>
        <v>45000</v>
      </c>
      <c r="Q62" s="6">
        <f t="shared" si="146"/>
        <v>30000</v>
      </c>
      <c r="R62" s="6">
        <f t="shared" si="147"/>
        <v>60000</v>
      </c>
      <c r="S62" s="20">
        <f>IF(B62&gt;0, IF(B62&lt;=General!$D$3*2,$C$4*$S$39,0), 0)</f>
        <v>0</v>
      </c>
      <c r="T62" s="131">
        <f t="shared" si="148"/>
        <v>7830</v>
      </c>
      <c r="V62" s="1" t="str">
        <f t="shared" si="74"/>
        <v>Interventor 21</v>
      </c>
      <c r="W62" s="5">
        <f>B62+B62*(General!$B$25+General!$H$25)</f>
        <v>1668324.274572304</v>
      </c>
      <c r="X62" s="5">
        <f>IF(W62&gt;0,IF(W62&lt;=2*General!$D$4, General!$E$4, 0), 0)</f>
        <v>0</v>
      </c>
      <c r="Y62" s="5">
        <f t="shared" si="149"/>
        <v>66732.970982892162</v>
      </c>
      <c r="Z62" s="5">
        <f t="shared" si="150"/>
        <v>133465.94196578432</v>
      </c>
      <c r="AA62" s="5">
        <f t="shared" si="151"/>
        <v>66732.970982892162</v>
      </c>
      <c r="AB62" s="5">
        <f t="shared" si="152"/>
        <v>200198.91294867647</v>
      </c>
      <c r="AC62" s="17" t="s">
        <v>50</v>
      </c>
      <c r="AD62" s="5">
        <f t="shared" si="153"/>
        <v>138971.41207187291</v>
      </c>
      <c r="AE62" s="12" t="s">
        <v>50</v>
      </c>
      <c r="AF62" s="5">
        <f t="shared" si="154"/>
        <v>1389.7141207187292</v>
      </c>
      <c r="AG62" s="12" t="s">
        <v>50</v>
      </c>
      <c r="AH62" s="5">
        <f t="shared" si="155"/>
        <v>138971.41207187291</v>
      </c>
      <c r="AI62" s="12" t="s">
        <v>50</v>
      </c>
      <c r="AJ62" s="5">
        <f t="shared" si="156"/>
        <v>69513.511440512666</v>
      </c>
      <c r="AK62" s="6">
        <f t="shared" si="157"/>
        <v>50049.728237169118</v>
      </c>
      <c r="AL62" s="6">
        <f t="shared" si="158"/>
        <v>33366.485491446081</v>
      </c>
      <c r="AM62" s="6">
        <f t="shared" si="159"/>
        <v>66732.970982892162</v>
      </c>
      <c r="AN62" s="20">
        <f>IF(W62&gt;0, IF(W62&lt;=General!$D$3*2,$E$4*$AN$39,0), 0)</f>
        <v>0</v>
      </c>
      <c r="AO62" s="22">
        <f t="shared" si="160"/>
        <v>8708.6527132674273</v>
      </c>
      <c r="AQ62" s="1" t="str">
        <f t="shared" si="76"/>
        <v>Interventor 21</v>
      </c>
      <c r="AR62" s="5">
        <f>W62+W62*(General!$B$25+General!$H$25)</f>
        <v>1855537.2567514696</v>
      </c>
      <c r="AS62" s="5">
        <f>IF(AR62&gt;0,IF(AR62&lt;=2*General!$D$5, General!$E$5, 0), 0)</f>
        <v>0</v>
      </c>
      <c r="AT62" s="5">
        <f t="shared" si="161"/>
        <v>74221.490270058785</v>
      </c>
      <c r="AU62" s="5">
        <f t="shared" si="162"/>
        <v>148442.98054011757</v>
      </c>
      <c r="AV62" s="5">
        <f t="shared" si="163"/>
        <v>74221.490270058785</v>
      </c>
      <c r="AW62" s="5">
        <f t="shared" si="164"/>
        <v>222664.47081017634</v>
      </c>
      <c r="AX62" s="17" t="s">
        <v>50</v>
      </c>
      <c r="AY62" s="5">
        <f t="shared" si="165"/>
        <v>154566.25348739742</v>
      </c>
      <c r="AZ62" s="12" t="s">
        <v>50</v>
      </c>
      <c r="BA62" s="5">
        <f t="shared" si="166"/>
        <v>1545.6625348739742</v>
      </c>
      <c r="BB62" s="12" t="s">
        <v>50</v>
      </c>
      <c r="BC62" s="5">
        <f t="shared" si="167"/>
        <v>154566.25348739742</v>
      </c>
      <c r="BD62" s="12" t="s">
        <v>50</v>
      </c>
      <c r="BE62" s="5">
        <f t="shared" si="168"/>
        <v>77314.052364644565</v>
      </c>
      <c r="BF62" s="6">
        <f t="shared" si="169"/>
        <v>55666.117702544085</v>
      </c>
      <c r="BG62" s="6">
        <f t="shared" si="170"/>
        <v>37110.745135029392</v>
      </c>
      <c r="BH62" s="6">
        <f t="shared" si="171"/>
        <v>74221.490270058785</v>
      </c>
      <c r="BI62" s="20">
        <f>IF(AR62&gt;0, IF(AR62&lt;=General!$D$3*2,$G$4*$BI$39,0), 0)</f>
        <v>0</v>
      </c>
      <c r="BJ62" s="131">
        <f t="shared" si="172"/>
        <v>9685.9044802426706</v>
      </c>
      <c r="BL62" s="1" t="str">
        <f t="shared" si="78"/>
        <v>Interventor 21</v>
      </c>
      <c r="BM62" s="5">
        <f>AR62+AR62*(General!$B$25++General!$H$25)</f>
        <v>2063758.5652078523</v>
      </c>
      <c r="BN62" s="5">
        <f>IF(BM62&gt;0,IF(BM62&lt;=2*General!$D$6, General!$E$6, 0), 0)</f>
        <v>0</v>
      </c>
      <c r="BO62" s="5">
        <f t="shared" si="173"/>
        <v>82550.342608314095</v>
      </c>
      <c r="BP62" s="5">
        <f t="shared" si="174"/>
        <v>165100.68521662819</v>
      </c>
      <c r="BQ62" s="5">
        <f t="shared" si="175"/>
        <v>82550.342608314095</v>
      </c>
      <c r="BR62" s="5">
        <f t="shared" si="176"/>
        <v>247651.02782494226</v>
      </c>
      <c r="BS62" s="17" t="s">
        <v>50</v>
      </c>
      <c r="BT62" s="5">
        <f t="shared" si="177"/>
        <v>171911.08848181411</v>
      </c>
      <c r="BU62" s="12" t="s">
        <v>50</v>
      </c>
      <c r="BV62" s="5">
        <f t="shared" si="178"/>
        <v>1719.1108848181411</v>
      </c>
      <c r="BW62" s="12" t="s">
        <v>50</v>
      </c>
      <c r="BX62" s="5">
        <f t="shared" si="179"/>
        <v>171911.08848181411</v>
      </c>
      <c r="BY62" s="12" t="s">
        <v>50</v>
      </c>
      <c r="BZ62" s="5">
        <f t="shared" si="180"/>
        <v>85989.94021699384</v>
      </c>
      <c r="CA62" s="6">
        <f t="shared" si="181"/>
        <v>61912.756956235564</v>
      </c>
      <c r="CB62" s="6">
        <f t="shared" si="182"/>
        <v>41275.171304157047</v>
      </c>
      <c r="CC62" s="6">
        <f t="shared" si="183"/>
        <v>82550.342608314095</v>
      </c>
      <c r="CD62" s="20">
        <f>IF(BM62&gt;0, IF(BM62&lt;=General!$D$3*2,$I$4*CD61,0), 0)</f>
        <v>0</v>
      </c>
      <c r="CE62" s="131">
        <f t="shared" si="184"/>
        <v>10772.819710384989</v>
      </c>
      <c r="CG62" s="1" t="str">
        <f t="shared" si="80"/>
        <v>Interventor 21</v>
      </c>
      <c r="CH62" s="5">
        <f>BM62+BM62*(General!$B$25+General!$H$25)</f>
        <v>2295345.6741285129</v>
      </c>
      <c r="CI62" s="5">
        <f>IF(CH62&gt;0,IF(CH62&lt;=2*General!$D$7, General!$E$7, 0), 0)</f>
        <v>0</v>
      </c>
      <c r="CJ62" s="5">
        <f t="shared" si="185"/>
        <v>91813.826965140513</v>
      </c>
      <c r="CK62" s="5">
        <f t="shared" si="186"/>
        <v>183627.65393028103</v>
      </c>
      <c r="CL62" s="5">
        <f t="shared" si="187"/>
        <v>91813.826965140513</v>
      </c>
      <c r="CM62" s="5">
        <f t="shared" si="188"/>
        <v>275441.48089542153</v>
      </c>
      <c r="CN62" s="17" t="s">
        <v>50</v>
      </c>
      <c r="CO62" s="5">
        <f t="shared" si="189"/>
        <v>191202.29465490513</v>
      </c>
      <c r="CP62" s="12" t="s">
        <v>50</v>
      </c>
      <c r="CQ62" s="5">
        <f t="shared" si="190"/>
        <v>1912.0229465490513</v>
      </c>
      <c r="CR62" s="12" t="s">
        <v>50</v>
      </c>
      <c r="CS62" s="5">
        <f t="shared" si="191"/>
        <v>191202.29465490513</v>
      </c>
      <c r="CT62" s="12" t="s">
        <v>50</v>
      </c>
      <c r="CU62" s="5">
        <f t="shared" si="192"/>
        <v>95639.403088688035</v>
      </c>
      <c r="CV62" s="6">
        <f t="shared" si="193"/>
        <v>68860.370223855381</v>
      </c>
      <c r="CW62" s="6">
        <f t="shared" si="194"/>
        <v>45906.913482570257</v>
      </c>
      <c r="CX62" s="6">
        <f t="shared" si="195"/>
        <v>91813.826965140513</v>
      </c>
      <c r="CY62" s="20">
        <f>IF(CH62&gt;0, IF(CH62&lt;=General!$D$3*2,$K$4*CY61,0), 0)</f>
        <v>0</v>
      </c>
      <c r="CZ62" s="134">
        <f t="shared" si="196"/>
        <v>11981.704418950836</v>
      </c>
    </row>
    <row r="63" spans="1:104" x14ac:dyDescent="0.25">
      <c r="A63" s="1" t="s">
        <v>383</v>
      </c>
      <c r="B63" s="5">
        <v>1500000</v>
      </c>
      <c r="C63" s="5">
        <f>IF(B63&gt;0,IF(B63&lt;=2*General!D$3, General!E$3, 0), 0)</f>
        <v>0</v>
      </c>
      <c r="D63" s="5">
        <f t="shared" si="137"/>
        <v>60000</v>
      </c>
      <c r="E63" s="5">
        <f t="shared" si="138"/>
        <v>120000</v>
      </c>
      <c r="F63" s="5">
        <f t="shared" si="139"/>
        <v>60000</v>
      </c>
      <c r="G63" s="5">
        <f t="shared" si="140"/>
        <v>180000</v>
      </c>
      <c r="H63" s="17" t="s">
        <v>50</v>
      </c>
      <c r="I63" s="5">
        <f t="shared" si="141"/>
        <v>124950</v>
      </c>
      <c r="J63" s="12" t="s">
        <v>50</v>
      </c>
      <c r="K63" s="5">
        <f t="shared" si="142"/>
        <v>1249.5</v>
      </c>
      <c r="L63" s="12" t="s">
        <v>50</v>
      </c>
      <c r="M63" s="5">
        <f t="shared" si="143"/>
        <v>124950</v>
      </c>
      <c r="N63" s="12" t="s">
        <v>50</v>
      </c>
      <c r="O63" s="5">
        <f t="shared" si="144"/>
        <v>62500</v>
      </c>
      <c r="P63" s="6">
        <f t="shared" si="145"/>
        <v>45000</v>
      </c>
      <c r="Q63" s="6">
        <f t="shared" si="146"/>
        <v>30000</v>
      </c>
      <c r="R63" s="6">
        <f t="shared" si="147"/>
        <v>60000</v>
      </c>
      <c r="S63" s="20">
        <f>IF(B63&gt;0, IF(B63&lt;=General!$D$3*2,$C$4*$S$39,0), 0)</f>
        <v>0</v>
      </c>
      <c r="T63" s="131">
        <f t="shared" si="148"/>
        <v>7830</v>
      </c>
      <c r="V63" s="1" t="str">
        <f t="shared" si="74"/>
        <v>Interventor 22</v>
      </c>
      <c r="W63" s="5">
        <f>B63+B63*(General!$B$25+General!$H$25)</f>
        <v>1668324.274572304</v>
      </c>
      <c r="X63" s="5">
        <f>IF(W63&gt;0,IF(W63&lt;=2*General!$D$4, General!$E$4, 0), 0)</f>
        <v>0</v>
      </c>
      <c r="Y63" s="5">
        <f t="shared" si="149"/>
        <v>66732.970982892162</v>
      </c>
      <c r="Z63" s="5">
        <f t="shared" si="150"/>
        <v>133465.94196578432</v>
      </c>
      <c r="AA63" s="5">
        <f t="shared" si="151"/>
        <v>66732.970982892162</v>
      </c>
      <c r="AB63" s="5">
        <f t="shared" si="152"/>
        <v>200198.91294867647</v>
      </c>
      <c r="AC63" s="17" t="s">
        <v>50</v>
      </c>
      <c r="AD63" s="5">
        <f t="shared" si="153"/>
        <v>138971.41207187291</v>
      </c>
      <c r="AE63" s="12" t="s">
        <v>50</v>
      </c>
      <c r="AF63" s="5">
        <f t="shared" si="154"/>
        <v>1389.7141207187292</v>
      </c>
      <c r="AG63" s="12" t="s">
        <v>50</v>
      </c>
      <c r="AH63" s="5">
        <f t="shared" si="155"/>
        <v>138971.41207187291</v>
      </c>
      <c r="AI63" s="12" t="s">
        <v>50</v>
      </c>
      <c r="AJ63" s="5">
        <f t="shared" si="156"/>
        <v>69513.511440512666</v>
      </c>
      <c r="AK63" s="6">
        <f t="shared" si="157"/>
        <v>50049.728237169118</v>
      </c>
      <c r="AL63" s="6">
        <f t="shared" si="158"/>
        <v>33366.485491446081</v>
      </c>
      <c r="AM63" s="6">
        <f t="shared" si="159"/>
        <v>66732.970982892162</v>
      </c>
      <c r="AN63" s="20">
        <f>IF(W63&gt;0, IF(W63&lt;=General!$D$3*2,$E$4*$AN$39,0), 0)</f>
        <v>0</v>
      </c>
      <c r="AO63" s="22">
        <f t="shared" si="160"/>
        <v>8708.6527132674273</v>
      </c>
      <c r="AQ63" s="1" t="str">
        <f t="shared" si="76"/>
        <v>Interventor 22</v>
      </c>
      <c r="AR63" s="5">
        <f>W63+W63*(General!$B$25+General!$H$25)</f>
        <v>1855537.2567514696</v>
      </c>
      <c r="AS63" s="5">
        <f>IF(AR63&gt;0,IF(AR63&lt;=2*General!$D$5, General!$E$5, 0), 0)</f>
        <v>0</v>
      </c>
      <c r="AT63" s="5">
        <f t="shared" si="161"/>
        <v>74221.490270058785</v>
      </c>
      <c r="AU63" s="5">
        <f t="shared" si="162"/>
        <v>148442.98054011757</v>
      </c>
      <c r="AV63" s="5">
        <f t="shared" si="163"/>
        <v>74221.490270058785</v>
      </c>
      <c r="AW63" s="5">
        <f t="shared" si="164"/>
        <v>222664.47081017634</v>
      </c>
      <c r="AX63" s="17" t="s">
        <v>50</v>
      </c>
      <c r="AY63" s="5">
        <f t="shared" si="165"/>
        <v>154566.25348739742</v>
      </c>
      <c r="AZ63" s="12" t="s">
        <v>50</v>
      </c>
      <c r="BA63" s="5">
        <f t="shared" si="166"/>
        <v>1545.6625348739742</v>
      </c>
      <c r="BB63" s="12" t="s">
        <v>50</v>
      </c>
      <c r="BC63" s="5">
        <f t="shared" si="167"/>
        <v>154566.25348739742</v>
      </c>
      <c r="BD63" s="12" t="s">
        <v>50</v>
      </c>
      <c r="BE63" s="5">
        <f t="shared" si="168"/>
        <v>77314.052364644565</v>
      </c>
      <c r="BF63" s="6">
        <f t="shared" si="169"/>
        <v>55666.117702544085</v>
      </c>
      <c r="BG63" s="6">
        <f t="shared" si="170"/>
        <v>37110.745135029392</v>
      </c>
      <c r="BH63" s="6">
        <f t="shared" si="171"/>
        <v>74221.490270058785</v>
      </c>
      <c r="BI63" s="20">
        <f>IF(AR63&gt;0, IF(AR63&lt;=General!$D$3*2,$G$4*$BI$39,0), 0)</f>
        <v>0</v>
      </c>
      <c r="BJ63" s="131">
        <f t="shared" si="172"/>
        <v>9685.9044802426706</v>
      </c>
      <c r="BL63" s="1" t="str">
        <f t="shared" si="78"/>
        <v>Interventor 22</v>
      </c>
      <c r="BM63" s="5">
        <f>AR63+AR63*(General!$B$25++General!$H$25)</f>
        <v>2063758.5652078523</v>
      </c>
      <c r="BN63" s="5">
        <f>IF(BM63&gt;0,IF(BM63&lt;=2*General!$D$6, General!$E$6, 0), 0)</f>
        <v>0</v>
      </c>
      <c r="BO63" s="5">
        <f t="shared" si="173"/>
        <v>82550.342608314095</v>
      </c>
      <c r="BP63" s="5">
        <f t="shared" si="174"/>
        <v>165100.68521662819</v>
      </c>
      <c r="BQ63" s="5">
        <f t="shared" si="175"/>
        <v>82550.342608314095</v>
      </c>
      <c r="BR63" s="5">
        <f t="shared" si="176"/>
        <v>247651.02782494226</v>
      </c>
      <c r="BS63" s="17" t="s">
        <v>50</v>
      </c>
      <c r="BT63" s="5">
        <f t="shared" si="177"/>
        <v>171911.08848181411</v>
      </c>
      <c r="BU63" s="12" t="s">
        <v>50</v>
      </c>
      <c r="BV63" s="5">
        <f t="shared" si="178"/>
        <v>1719.1108848181411</v>
      </c>
      <c r="BW63" s="12" t="s">
        <v>50</v>
      </c>
      <c r="BX63" s="5">
        <f t="shared" si="179"/>
        <v>171911.08848181411</v>
      </c>
      <c r="BY63" s="12" t="s">
        <v>50</v>
      </c>
      <c r="BZ63" s="5">
        <f t="shared" si="180"/>
        <v>85989.94021699384</v>
      </c>
      <c r="CA63" s="6">
        <f t="shared" si="181"/>
        <v>61912.756956235564</v>
      </c>
      <c r="CB63" s="6">
        <f t="shared" si="182"/>
        <v>41275.171304157047</v>
      </c>
      <c r="CC63" s="6">
        <f t="shared" si="183"/>
        <v>82550.342608314095</v>
      </c>
      <c r="CD63" s="20">
        <f>IF(BM63&gt;0, IF(BM63&lt;=General!$D$3*2,$I$4*CD62,0), 0)</f>
        <v>0</v>
      </c>
      <c r="CE63" s="131">
        <f t="shared" si="184"/>
        <v>10772.819710384989</v>
      </c>
      <c r="CG63" s="1" t="str">
        <f t="shared" si="80"/>
        <v>Interventor 22</v>
      </c>
      <c r="CH63" s="5">
        <f>BM63+BM63*(General!$B$25+General!$H$25)</f>
        <v>2295345.6741285129</v>
      </c>
      <c r="CI63" s="5">
        <f>IF(CH63&gt;0,IF(CH63&lt;=2*General!$D$7, General!$E$7, 0), 0)</f>
        <v>0</v>
      </c>
      <c r="CJ63" s="5">
        <f t="shared" si="185"/>
        <v>91813.826965140513</v>
      </c>
      <c r="CK63" s="5">
        <f t="shared" si="186"/>
        <v>183627.65393028103</v>
      </c>
      <c r="CL63" s="5">
        <f t="shared" si="187"/>
        <v>91813.826965140513</v>
      </c>
      <c r="CM63" s="5">
        <f t="shared" si="188"/>
        <v>275441.48089542153</v>
      </c>
      <c r="CN63" s="17" t="s">
        <v>50</v>
      </c>
      <c r="CO63" s="5">
        <f t="shared" si="189"/>
        <v>191202.29465490513</v>
      </c>
      <c r="CP63" s="12" t="s">
        <v>50</v>
      </c>
      <c r="CQ63" s="5">
        <f t="shared" si="190"/>
        <v>1912.0229465490513</v>
      </c>
      <c r="CR63" s="12" t="s">
        <v>50</v>
      </c>
      <c r="CS63" s="5">
        <f t="shared" si="191"/>
        <v>191202.29465490513</v>
      </c>
      <c r="CT63" s="12" t="s">
        <v>50</v>
      </c>
      <c r="CU63" s="5">
        <f t="shared" si="192"/>
        <v>95639.403088688035</v>
      </c>
      <c r="CV63" s="6">
        <f t="shared" si="193"/>
        <v>68860.370223855381</v>
      </c>
      <c r="CW63" s="6">
        <f t="shared" si="194"/>
        <v>45906.913482570257</v>
      </c>
      <c r="CX63" s="6">
        <f t="shared" si="195"/>
        <v>91813.826965140513</v>
      </c>
      <c r="CY63" s="20">
        <f>IF(CH63&gt;0, IF(CH63&lt;=General!$D$3*2,$K$4*CY62,0), 0)</f>
        <v>0</v>
      </c>
      <c r="CZ63" s="134">
        <f t="shared" si="196"/>
        <v>11981.704418950836</v>
      </c>
    </row>
    <row r="64" spans="1:104" x14ac:dyDescent="0.25">
      <c r="A64" s="1" t="s">
        <v>384</v>
      </c>
      <c r="B64" s="5">
        <v>1500000</v>
      </c>
      <c r="C64" s="5">
        <f>IF(B64&gt;0,IF(B64&lt;=2*General!D$3, General!E$3, 0), 0)</f>
        <v>0</v>
      </c>
      <c r="D64" s="5">
        <f t="shared" si="137"/>
        <v>60000</v>
      </c>
      <c r="E64" s="5">
        <f t="shared" si="138"/>
        <v>120000</v>
      </c>
      <c r="F64" s="5">
        <f t="shared" si="139"/>
        <v>60000</v>
      </c>
      <c r="G64" s="5">
        <f t="shared" si="140"/>
        <v>180000</v>
      </c>
      <c r="H64" s="17" t="s">
        <v>50</v>
      </c>
      <c r="I64" s="5">
        <f t="shared" si="141"/>
        <v>124950</v>
      </c>
      <c r="J64" s="12" t="s">
        <v>50</v>
      </c>
      <c r="K64" s="5">
        <f t="shared" si="142"/>
        <v>1249.5</v>
      </c>
      <c r="L64" s="12" t="s">
        <v>50</v>
      </c>
      <c r="M64" s="5">
        <f t="shared" si="143"/>
        <v>124950</v>
      </c>
      <c r="N64" s="12" t="s">
        <v>50</v>
      </c>
      <c r="O64" s="5">
        <f t="shared" si="144"/>
        <v>62500</v>
      </c>
      <c r="P64" s="6">
        <f t="shared" si="145"/>
        <v>45000</v>
      </c>
      <c r="Q64" s="6">
        <f t="shared" si="146"/>
        <v>30000</v>
      </c>
      <c r="R64" s="6">
        <f t="shared" si="147"/>
        <v>60000</v>
      </c>
      <c r="S64" s="20">
        <f>IF(B64&gt;0, IF(B64&lt;=General!$D$3*2,$C$4*$S$39,0), 0)</f>
        <v>0</v>
      </c>
      <c r="T64" s="131">
        <f t="shared" si="148"/>
        <v>7830</v>
      </c>
      <c r="V64" s="1" t="str">
        <f t="shared" si="74"/>
        <v>Interventor 23</v>
      </c>
      <c r="W64" s="5">
        <f>B64+B64*(General!$B$25+General!$H$25)</f>
        <v>1668324.274572304</v>
      </c>
      <c r="X64" s="5">
        <f>IF(W64&gt;0,IF(W64&lt;=2*General!$D$4, General!$E$4, 0), 0)</f>
        <v>0</v>
      </c>
      <c r="Y64" s="5">
        <f t="shared" si="149"/>
        <v>66732.970982892162</v>
      </c>
      <c r="Z64" s="5">
        <f t="shared" si="150"/>
        <v>133465.94196578432</v>
      </c>
      <c r="AA64" s="5">
        <f t="shared" si="151"/>
        <v>66732.970982892162</v>
      </c>
      <c r="AB64" s="5">
        <f t="shared" si="152"/>
        <v>200198.91294867647</v>
      </c>
      <c r="AC64" s="17" t="s">
        <v>50</v>
      </c>
      <c r="AD64" s="5">
        <f t="shared" si="153"/>
        <v>138971.41207187291</v>
      </c>
      <c r="AE64" s="12" t="s">
        <v>50</v>
      </c>
      <c r="AF64" s="5">
        <f t="shared" si="154"/>
        <v>1389.7141207187292</v>
      </c>
      <c r="AG64" s="12" t="s">
        <v>50</v>
      </c>
      <c r="AH64" s="5">
        <f t="shared" si="155"/>
        <v>138971.41207187291</v>
      </c>
      <c r="AI64" s="12" t="s">
        <v>50</v>
      </c>
      <c r="AJ64" s="5">
        <f t="shared" si="156"/>
        <v>69513.511440512666</v>
      </c>
      <c r="AK64" s="6">
        <f t="shared" si="157"/>
        <v>50049.728237169118</v>
      </c>
      <c r="AL64" s="6">
        <f t="shared" si="158"/>
        <v>33366.485491446081</v>
      </c>
      <c r="AM64" s="6">
        <f t="shared" si="159"/>
        <v>66732.970982892162</v>
      </c>
      <c r="AN64" s="20">
        <f>IF(W64&gt;0, IF(W64&lt;=General!$D$3*2,$E$4*$AN$39,0), 0)</f>
        <v>0</v>
      </c>
      <c r="AO64" s="22">
        <f t="shared" si="160"/>
        <v>8708.6527132674273</v>
      </c>
      <c r="AQ64" s="1" t="str">
        <f t="shared" si="76"/>
        <v>Interventor 23</v>
      </c>
      <c r="AR64" s="5">
        <f>W64+W64*(General!$B$25+General!$H$25)</f>
        <v>1855537.2567514696</v>
      </c>
      <c r="AS64" s="5">
        <f>IF(AR64&gt;0,IF(AR64&lt;=2*General!$D$5, General!$E$5, 0), 0)</f>
        <v>0</v>
      </c>
      <c r="AT64" s="5">
        <f t="shared" si="161"/>
        <v>74221.490270058785</v>
      </c>
      <c r="AU64" s="5">
        <f t="shared" si="162"/>
        <v>148442.98054011757</v>
      </c>
      <c r="AV64" s="5">
        <f t="shared" si="163"/>
        <v>74221.490270058785</v>
      </c>
      <c r="AW64" s="5">
        <f t="shared" si="164"/>
        <v>222664.47081017634</v>
      </c>
      <c r="AX64" s="17" t="s">
        <v>50</v>
      </c>
      <c r="AY64" s="5">
        <f t="shared" si="165"/>
        <v>154566.25348739742</v>
      </c>
      <c r="AZ64" s="12" t="s">
        <v>50</v>
      </c>
      <c r="BA64" s="5">
        <f t="shared" si="166"/>
        <v>1545.6625348739742</v>
      </c>
      <c r="BB64" s="12" t="s">
        <v>50</v>
      </c>
      <c r="BC64" s="5">
        <f t="shared" si="167"/>
        <v>154566.25348739742</v>
      </c>
      <c r="BD64" s="12" t="s">
        <v>50</v>
      </c>
      <c r="BE64" s="5">
        <f t="shared" si="168"/>
        <v>77314.052364644565</v>
      </c>
      <c r="BF64" s="6">
        <f t="shared" si="169"/>
        <v>55666.117702544085</v>
      </c>
      <c r="BG64" s="6">
        <f t="shared" si="170"/>
        <v>37110.745135029392</v>
      </c>
      <c r="BH64" s="6">
        <f t="shared" si="171"/>
        <v>74221.490270058785</v>
      </c>
      <c r="BI64" s="20">
        <f>IF(AR64&gt;0, IF(AR64&lt;=General!$D$3*2,$G$4*$BI$39,0), 0)</f>
        <v>0</v>
      </c>
      <c r="BJ64" s="131">
        <f t="shared" si="172"/>
        <v>9685.9044802426706</v>
      </c>
      <c r="BL64" s="1" t="str">
        <f t="shared" si="78"/>
        <v>Interventor 23</v>
      </c>
      <c r="BM64" s="5">
        <f>AR64+AR64*(General!$B$25++General!$H$25)</f>
        <v>2063758.5652078523</v>
      </c>
      <c r="BN64" s="5">
        <f>IF(BM64&gt;0,IF(BM64&lt;=2*General!$D$6, General!$E$6, 0), 0)</f>
        <v>0</v>
      </c>
      <c r="BO64" s="5">
        <f t="shared" si="173"/>
        <v>82550.342608314095</v>
      </c>
      <c r="BP64" s="5">
        <f t="shared" si="174"/>
        <v>165100.68521662819</v>
      </c>
      <c r="BQ64" s="5">
        <f t="shared" si="175"/>
        <v>82550.342608314095</v>
      </c>
      <c r="BR64" s="5">
        <f t="shared" si="176"/>
        <v>247651.02782494226</v>
      </c>
      <c r="BS64" s="17" t="s">
        <v>50</v>
      </c>
      <c r="BT64" s="5">
        <f t="shared" si="177"/>
        <v>171911.08848181411</v>
      </c>
      <c r="BU64" s="12" t="s">
        <v>50</v>
      </c>
      <c r="BV64" s="5">
        <f t="shared" si="178"/>
        <v>1719.1108848181411</v>
      </c>
      <c r="BW64" s="12" t="s">
        <v>50</v>
      </c>
      <c r="BX64" s="5">
        <f t="shared" si="179"/>
        <v>171911.08848181411</v>
      </c>
      <c r="BY64" s="12" t="s">
        <v>50</v>
      </c>
      <c r="BZ64" s="5">
        <f t="shared" si="180"/>
        <v>85989.94021699384</v>
      </c>
      <c r="CA64" s="6">
        <f t="shared" si="181"/>
        <v>61912.756956235564</v>
      </c>
      <c r="CB64" s="6">
        <f t="shared" si="182"/>
        <v>41275.171304157047</v>
      </c>
      <c r="CC64" s="6">
        <f t="shared" si="183"/>
        <v>82550.342608314095</v>
      </c>
      <c r="CD64" s="20">
        <f>IF(BM64&gt;0, IF(BM64&lt;=General!$D$3*2,$I$4*CD63,0), 0)</f>
        <v>0</v>
      </c>
      <c r="CE64" s="131">
        <f t="shared" si="184"/>
        <v>10772.819710384989</v>
      </c>
      <c r="CG64" s="1" t="str">
        <f t="shared" si="80"/>
        <v>Interventor 23</v>
      </c>
      <c r="CH64" s="5">
        <f>BM64+BM64*(General!$B$25+General!$H$25)</f>
        <v>2295345.6741285129</v>
      </c>
      <c r="CI64" s="5">
        <f>IF(CH64&gt;0,IF(CH64&lt;=2*General!$D$7, General!$E$7, 0), 0)</f>
        <v>0</v>
      </c>
      <c r="CJ64" s="5">
        <f t="shared" si="185"/>
        <v>91813.826965140513</v>
      </c>
      <c r="CK64" s="5">
        <f t="shared" si="186"/>
        <v>183627.65393028103</v>
      </c>
      <c r="CL64" s="5">
        <f t="shared" si="187"/>
        <v>91813.826965140513</v>
      </c>
      <c r="CM64" s="5">
        <f t="shared" si="188"/>
        <v>275441.48089542153</v>
      </c>
      <c r="CN64" s="17" t="s">
        <v>50</v>
      </c>
      <c r="CO64" s="5">
        <f t="shared" si="189"/>
        <v>191202.29465490513</v>
      </c>
      <c r="CP64" s="12" t="s">
        <v>50</v>
      </c>
      <c r="CQ64" s="5">
        <f t="shared" si="190"/>
        <v>1912.0229465490513</v>
      </c>
      <c r="CR64" s="12" t="s">
        <v>50</v>
      </c>
      <c r="CS64" s="5">
        <f t="shared" si="191"/>
        <v>191202.29465490513</v>
      </c>
      <c r="CT64" s="12" t="s">
        <v>50</v>
      </c>
      <c r="CU64" s="5">
        <f t="shared" si="192"/>
        <v>95639.403088688035</v>
      </c>
      <c r="CV64" s="6">
        <f t="shared" si="193"/>
        <v>68860.370223855381</v>
      </c>
      <c r="CW64" s="6">
        <f t="shared" si="194"/>
        <v>45906.913482570257</v>
      </c>
      <c r="CX64" s="6">
        <f t="shared" si="195"/>
        <v>91813.826965140513</v>
      </c>
      <c r="CY64" s="20">
        <f>IF(CH64&gt;0, IF(CH64&lt;=General!$D$3*2,$K$4*CY63,0), 0)</f>
        <v>0</v>
      </c>
      <c r="CZ64" s="134">
        <f t="shared" si="196"/>
        <v>11981.704418950836</v>
      </c>
    </row>
    <row r="65" spans="1:104" x14ac:dyDescent="0.25">
      <c r="A65" s="1" t="s">
        <v>385</v>
      </c>
      <c r="B65" s="5">
        <v>1500000</v>
      </c>
      <c r="C65" s="5">
        <f>IF(B65&gt;0,IF(B65&lt;=2*General!D$3, General!E$3, 0), 0)</f>
        <v>0</v>
      </c>
      <c r="D65" s="5">
        <f t="shared" si="137"/>
        <v>60000</v>
      </c>
      <c r="E65" s="5">
        <f t="shared" si="138"/>
        <v>120000</v>
      </c>
      <c r="F65" s="5">
        <f t="shared" si="139"/>
        <v>60000</v>
      </c>
      <c r="G65" s="5">
        <f t="shared" si="140"/>
        <v>180000</v>
      </c>
      <c r="H65" s="17" t="s">
        <v>50</v>
      </c>
      <c r="I65" s="5">
        <f t="shared" si="141"/>
        <v>124950</v>
      </c>
      <c r="J65" s="12" t="s">
        <v>50</v>
      </c>
      <c r="K65" s="5">
        <f t="shared" si="142"/>
        <v>1249.5</v>
      </c>
      <c r="L65" s="12" t="s">
        <v>50</v>
      </c>
      <c r="M65" s="5">
        <f t="shared" si="143"/>
        <v>124950</v>
      </c>
      <c r="N65" s="12" t="s">
        <v>50</v>
      </c>
      <c r="O65" s="5">
        <f t="shared" si="144"/>
        <v>62500</v>
      </c>
      <c r="P65" s="6">
        <f t="shared" si="145"/>
        <v>45000</v>
      </c>
      <c r="Q65" s="6">
        <f t="shared" si="146"/>
        <v>30000</v>
      </c>
      <c r="R65" s="6">
        <f t="shared" si="147"/>
        <v>60000</v>
      </c>
      <c r="S65" s="20">
        <f>IF(B65&gt;0, IF(B65&lt;=General!$D$3*2,$C$4*$S$39,0), 0)</f>
        <v>0</v>
      </c>
      <c r="T65" s="131">
        <f t="shared" si="148"/>
        <v>7830</v>
      </c>
      <c r="V65" s="1" t="str">
        <f t="shared" si="74"/>
        <v>Interventor 24</v>
      </c>
      <c r="W65" s="5">
        <f>B65+B65*(General!$B$25+General!$H$25)</f>
        <v>1668324.274572304</v>
      </c>
      <c r="X65" s="5">
        <f>IF(W65&gt;0,IF(W65&lt;=2*General!$D$4, General!$E$4, 0), 0)</f>
        <v>0</v>
      </c>
      <c r="Y65" s="5">
        <f t="shared" si="149"/>
        <v>66732.970982892162</v>
      </c>
      <c r="Z65" s="5">
        <f t="shared" si="150"/>
        <v>133465.94196578432</v>
      </c>
      <c r="AA65" s="5">
        <f t="shared" si="151"/>
        <v>66732.970982892162</v>
      </c>
      <c r="AB65" s="5">
        <f t="shared" si="152"/>
        <v>200198.91294867647</v>
      </c>
      <c r="AC65" s="17" t="s">
        <v>50</v>
      </c>
      <c r="AD65" s="5">
        <f t="shared" si="153"/>
        <v>138971.41207187291</v>
      </c>
      <c r="AE65" s="12" t="s">
        <v>50</v>
      </c>
      <c r="AF65" s="5">
        <f t="shared" si="154"/>
        <v>1389.7141207187292</v>
      </c>
      <c r="AG65" s="12" t="s">
        <v>50</v>
      </c>
      <c r="AH65" s="5">
        <f t="shared" si="155"/>
        <v>138971.41207187291</v>
      </c>
      <c r="AI65" s="12" t="s">
        <v>50</v>
      </c>
      <c r="AJ65" s="5">
        <f t="shared" si="156"/>
        <v>69513.511440512666</v>
      </c>
      <c r="AK65" s="6">
        <f t="shared" si="157"/>
        <v>50049.728237169118</v>
      </c>
      <c r="AL65" s="6">
        <f t="shared" si="158"/>
        <v>33366.485491446081</v>
      </c>
      <c r="AM65" s="6">
        <f t="shared" si="159"/>
        <v>66732.970982892162</v>
      </c>
      <c r="AN65" s="20">
        <f>IF(W65&gt;0, IF(W65&lt;=General!$D$3*2,$E$4*$AN$39,0), 0)</f>
        <v>0</v>
      </c>
      <c r="AO65" s="22">
        <f t="shared" si="160"/>
        <v>8708.6527132674273</v>
      </c>
      <c r="AQ65" s="1" t="str">
        <f t="shared" si="76"/>
        <v>Interventor 24</v>
      </c>
      <c r="AR65" s="5">
        <f>W65+W65*(General!$B$25+General!$H$25)</f>
        <v>1855537.2567514696</v>
      </c>
      <c r="AS65" s="5">
        <f>IF(AR65&gt;0,IF(AR65&lt;=2*General!$D$5, General!$E$5, 0), 0)</f>
        <v>0</v>
      </c>
      <c r="AT65" s="5">
        <f t="shared" si="161"/>
        <v>74221.490270058785</v>
      </c>
      <c r="AU65" s="5">
        <f t="shared" si="162"/>
        <v>148442.98054011757</v>
      </c>
      <c r="AV65" s="5">
        <f t="shared" si="163"/>
        <v>74221.490270058785</v>
      </c>
      <c r="AW65" s="5">
        <f t="shared" si="164"/>
        <v>222664.47081017634</v>
      </c>
      <c r="AX65" s="17" t="s">
        <v>50</v>
      </c>
      <c r="AY65" s="5">
        <f t="shared" si="165"/>
        <v>154566.25348739742</v>
      </c>
      <c r="AZ65" s="12" t="s">
        <v>50</v>
      </c>
      <c r="BA65" s="5">
        <f t="shared" si="166"/>
        <v>1545.6625348739742</v>
      </c>
      <c r="BB65" s="12" t="s">
        <v>50</v>
      </c>
      <c r="BC65" s="5">
        <f t="shared" si="167"/>
        <v>154566.25348739742</v>
      </c>
      <c r="BD65" s="12" t="s">
        <v>50</v>
      </c>
      <c r="BE65" s="5">
        <f t="shared" si="168"/>
        <v>77314.052364644565</v>
      </c>
      <c r="BF65" s="6">
        <f t="shared" si="169"/>
        <v>55666.117702544085</v>
      </c>
      <c r="BG65" s="6">
        <f t="shared" si="170"/>
        <v>37110.745135029392</v>
      </c>
      <c r="BH65" s="6">
        <f t="shared" si="171"/>
        <v>74221.490270058785</v>
      </c>
      <c r="BI65" s="20">
        <f>IF(AR65&gt;0, IF(AR65&lt;=General!$D$3*2,$G$4*$BI$39,0), 0)</f>
        <v>0</v>
      </c>
      <c r="BJ65" s="131">
        <f t="shared" si="172"/>
        <v>9685.9044802426706</v>
      </c>
      <c r="BL65" s="1" t="str">
        <f t="shared" si="78"/>
        <v>Interventor 24</v>
      </c>
      <c r="BM65" s="5">
        <f>AR65+AR65*(General!$B$25++General!$H$25)</f>
        <v>2063758.5652078523</v>
      </c>
      <c r="BN65" s="5">
        <f>IF(BM65&gt;0,IF(BM65&lt;=2*General!$D$6, General!$E$6, 0), 0)</f>
        <v>0</v>
      </c>
      <c r="BO65" s="5">
        <f t="shared" si="173"/>
        <v>82550.342608314095</v>
      </c>
      <c r="BP65" s="5">
        <f t="shared" si="174"/>
        <v>165100.68521662819</v>
      </c>
      <c r="BQ65" s="5">
        <f t="shared" si="175"/>
        <v>82550.342608314095</v>
      </c>
      <c r="BR65" s="5">
        <f t="shared" si="176"/>
        <v>247651.02782494226</v>
      </c>
      <c r="BS65" s="17" t="s">
        <v>50</v>
      </c>
      <c r="BT65" s="5">
        <f t="shared" si="177"/>
        <v>171911.08848181411</v>
      </c>
      <c r="BU65" s="12" t="s">
        <v>50</v>
      </c>
      <c r="BV65" s="5">
        <f t="shared" si="178"/>
        <v>1719.1108848181411</v>
      </c>
      <c r="BW65" s="12" t="s">
        <v>50</v>
      </c>
      <c r="BX65" s="5">
        <f t="shared" si="179"/>
        <v>171911.08848181411</v>
      </c>
      <c r="BY65" s="12" t="s">
        <v>50</v>
      </c>
      <c r="BZ65" s="5">
        <f t="shared" si="180"/>
        <v>85989.94021699384</v>
      </c>
      <c r="CA65" s="6">
        <f t="shared" si="181"/>
        <v>61912.756956235564</v>
      </c>
      <c r="CB65" s="6">
        <f t="shared" si="182"/>
        <v>41275.171304157047</v>
      </c>
      <c r="CC65" s="6">
        <f t="shared" si="183"/>
        <v>82550.342608314095</v>
      </c>
      <c r="CD65" s="20">
        <f>IF(BM65&gt;0, IF(BM65&lt;=General!$D$3*2,$I$4*CD64,0), 0)</f>
        <v>0</v>
      </c>
      <c r="CE65" s="131">
        <f t="shared" si="184"/>
        <v>10772.819710384989</v>
      </c>
      <c r="CG65" s="1" t="str">
        <f t="shared" si="80"/>
        <v>Interventor 24</v>
      </c>
      <c r="CH65" s="5">
        <f>BM65+BM65*(General!$B$25+General!$H$25)</f>
        <v>2295345.6741285129</v>
      </c>
      <c r="CI65" s="5">
        <f>IF(CH65&gt;0,IF(CH65&lt;=2*General!$D$7, General!$E$7, 0), 0)</f>
        <v>0</v>
      </c>
      <c r="CJ65" s="5">
        <f t="shared" si="185"/>
        <v>91813.826965140513</v>
      </c>
      <c r="CK65" s="5">
        <f t="shared" si="186"/>
        <v>183627.65393028103</v>
      </c>
      <c r="CL65" s="5">
        <f t="shared" si="187"/>
        <v>91813.826965140513</v>
      </c>
      <c r="CM65" s="5">
        <f t="shared" si="188"/>
        <v>275441.48089542153</v>
      </c>
      <c r="CN65" s="17" t="s">
        <v>50</v>
      </c>
      <c r="CO65" s="5">
        <f t="shared" si="189"/>
        <v>191202.29465490513</v>
      </c>
      <c r="CP65" s="12" t="s">
        <v>50</v>
      </c>
      <c r="CQ65" s="5">
        <f t="shared" si="190"/>
        <v>1912.0229465490513</v>
      </c>
      <c r="CR65" s="12" t="s">
        <v>50</v>
      </c>
      <c r="CS65" s="5">
        <f t="shared" si="191"/>
        <v>191202.29465490513</v>
      </c>
      <c r="CT65" s="12" t="s">
        <v>50</v>
      </c>
      <c r="CU65" s="5">
        <f t="shared" si="192"/>
        <v>95639.403088688035</v>
      </c>
      <c r="CV65" s="6">
        <f t="shared" si="193"/>
        <v>68860.370223855381</v>
      </c>
      <c r="CW65" s="6">
        <f t="shared" si="194"/>
        <v>45906.913482570257</v>
      </c>
      <c r="CX65" s="6">
        <f t="shared" si="195"/>
        <v>91813.826965140513</v>
      </c>
      <c r="CY65" s="20">
        <f>IF(CH65&gt;0, IF(CH65&lt;=General!$D$3*2,$K$4*CY64,0), 0)</f>
        <v>0</v>
      </c>
      <c r="CZ65" s="134">
        <f t="shared" si="196"/>
        <v>11981.704418950836</v>
      </c>
    </row>
    <row r="66" spans="1:104" x14ac:dyDescent="0.25">
      <c r="A66" s="1" t="s">
        <v>386</v>
      </c>
      <c r="B66" s="5">
        <v>1500000</v>
      </c>
      <c r="C66" s="5">
        <f>IF(B66&gt;0,IF(B66&lt;=2*General!D$3, General!E$3, 0), 0)</f>
        <v>0</v>
      </c>
      <c r="D66" s="5">
        <f t="shared" si="137"/>
        <v>60000</v>
      </c>
      <c r="E66" s="5">
        <f t="shared" si="138"/>
        <v>120000</v>
      </c>
      <c r="F66" s="5">
        <f t="shared" si="139"/>
        <v>60000</v>
      </c>
      <c r="G66" s="5">
        <f t="shared" si="140"/>
        <v>180000</v>
      </c>
      <c r="H66" s="17" t="s">
        <v>50</v>
      </c>
      <c r="I66" s="5">
        <f t="shared" si="141"/>
        <v>124950</v>
      </c>
      <c r="J66" s="12" t="s">
        <v>50</v>
      </c>
      <c r="K66" s="5">
        <f t="shared" si="142"/>
        <v>1249.5</v>
      </c>
      <c r="L66" s="12" t="s">
        <v>50</v>
      </c>
      <c r="M66" s="5">
        <f t="shared" si="143"/>
        <v>124950</v>
      </c>
      <c r="N66" s="12" t="s">
        <v>50</v>
      </c>
      <c r="O66" s="5">
        <f t="shared" si="144"/>
        <v>62500</v>
      </c>
      <c r="P66" s="6">
        <f t="shared" si="145"/>
        <v>45000</v>
      </c>
      <c r="Q66" s="6">
        <f t="shared" si="146"/>
        <v>30000</v>
      </c>
      <c r="R66" s="6">
        <f t="shared" si="147"/>
        <v>60000</v>
      </c>
      <c r="S66" s="20">
        <f>IF(B66&gt;0, IF(B66&lt;=General!$D$3*2,$C$4*$S$39,0), 0)</f>
        <v>0</v>
      </c>
      <c r="T66" s="131">
        <f t="shared" si="148"/>
        <v>7830</v>
      </c>
      <c r="V66" s="1" t="str">
        <f t="shared" si="74"/>
        <v>Interventor 25</v>
      </c>
      <c r="W66" s="5">
        <f>B66+B66*(General!$B$25+General!$H$25)</f>
        <v>1668324.274572304</v>
      </c>
      <c r="X66" s="5">
        <f>IF(W66&gt;0,IF(W66&lt;=2*General!$D$4, General!$E$4, 0), 0)</f>
        <v>0</v>
      </c>
      <c r="Y66" s="5">
        <f t="shared" si="149"/>
        <v>66732.970982892162</v>
      </c>
      <c r="Z66" s="5">
        <f t="shared" si="150"/>
        <v>133465.94196578432</v>
      </c>
      <c r="AA66" s="5">
        <f t="shared" si="151"/>
        <v>66732.970982892162</v>
      </c>
      <c r="AB66" s="5">
        <f t="shared" si="152"/>
        <v>200198.91294867647</v>
      </c>
      <c r="AC66" s="17" t="s">
        <v>50</v>
      </c>
      <c r="AD66" s="5">
        <f t="shared" si="153"/>
        <v>138971.41207187291</v>
      </c>
      <c r="AE66" s="12" t="s">
        <v>50</v>
      </c>
      <c r="AF66" s="5">
        <f t="shared" si="154"/>
        <v>1389.7141207187292</v>
      </c>
      <c r="AG66" s="12" t="s">
        <v>50</v>
      </c>
      <c r="AH66" s="5">
        <f t="shared" si="155"/>
        <v>138971.41207187291</v>
      </c>
      <c r="AI66" s="12" t="s">
        <v>50</v>
      </c>
      <c r="AJ66" s="5">
        <f t="shared" si="156"/>
        <v>69513.511440512666</v>
      </c>
      <c r="AK66" s="6">
        <f t="shared" si="157"/>
        <v>50049.728237169118</v>
      </c>
      <c r="AL66" s="6">
        <f t="shared" si="158"/>
        <v>33366.485491446081</v>
      </c>
      <c r="AM66" s="6">
        <f t="shared" si="159"/>
        <v>66732.970982892162</v>
      </c>
      <c r="AN66" s="20">
        <f>IF(W66&gt;0, IF(W66&lt;=General!$D$3*2,$E$4*$AN$39,0), 0)</f>
        <v>0</v>
      </c>
      <c r="AO66" s="22">
        <f t="shared" si="160"/>
        <v>8708.6527132674273</v>
      </c>
      <c r="AQ66" s="1" t="str">
        <f t="shared" si="76"/>
        <v>Interventor 25</v>
      </c>
      <c r="AR66" s="5">
        <f>W66+W66*(General!$B$25+General!$H$25)</f>
        <v>1855537.2567514696</v>
      </c>
      <c r="AS66" s="5">
        <f>IF(AR66&gt;0,IF(AR66&lt;=2*General!$D$5, General!$E$5, 0), 0)</f>
        <v>0</v>
      </c>
      <c r="AT66" s="5">
        <f t="shared" si="161"/>
        <v>74221.490270058785</v>
      </c>
      <c r="AU66" s="5">
        <f t="shared" si="162"/>
        <v>148442.98054011757</v>
      </c>
      <c r="AV66" s="5">
        <f t="shared" si="163"/>
        <v>74221.490270058785</v>
      </c>
      <c r="AW66" s="5">
        <f t="shared" si="164"/>
        <v>222664.47081017634</v>
      </c>
      <c r="AX66" s="17" t="s">
        <v>50</v>
      </c>
      <c r="AY66" s="5">
        <f t="shared" si="165"/>
        <v>154566.25348739742</v>
      </c>
      <c r="AZ66" s="12" t="s">
        <v>50</v>
      </c>
      <c r="BA66" s="5">
        <f t="shared" si="166"/>
        <v>1545.6625348739742</v>
      </c>
      <c r="BB66" s="12" t="s">
        <v>50</v>
      </c>
      <c r="BC66" s="5">
        <f t="shared" si="167"/>
        <v>154566.25348739742</v>
      </c>
      <c r="BD66" s="12" t="s">
        <v>50</v>
      </c>
      <c r="BE66" s="5">
        <f t="shared" si="168"/>
        <v>77314.052364644565</v>
      </c>
      <c r="BF66" s="6">
        <f t="shared" si="169"/>
        <v>55666.117702544085</v>
      </c>
      <c r="BG66" s="6">
        <f t="shared" si="170"/>
        <v>37110.745135029392</v>
      </c>
      <c r="BH66" s="6">
        <f t="shared" si="171"/>
        <v>74221.490270058785</v>
      </c>
      <c r="BI66" s="20">
        <f>IF(AR66&gt;0, IF(AR66&lt;=General!$D$3*2,$G$4*$BI$39,0), 0)</f>
        <v>0</v>
      </c>
      <c r="BJ66" s="131">
        <f t="shared" si="172"/>
        <v>9685.9044802426706</v>
      </c>
      <c r="BL66" s="1" t="str">
        <f t="shared" si="78"/>
        <v>Interventor 25</v>
      </c>
      <c r="BM66" s="5">
        <f>AR66+AR66*(General!$B$25++General!$H$25)</f>
        <v>2063758.5652078523</v>
      </c>
      <c r="BN66" s="5">
        <f>IF(BM66&gt;0,IF(BM66&lt;=2*General!$D$6, General!$E$6, 0), 0)</f>
        <v>0</v>
      </c>
      <c r="BO66" s="5">
        <f t="shared" si="173"/>
        <v>82550.342608314095</v>
      </c>
      <c r="BP66" s="5">
        <f t="shared" si="174"/>
        <v>165100.68521662819</v>
      </c>
      <c r="BQ66" s="5">
        <f t="shared" si="175"/>
        <v>82550.342608314095</v>
      </c>
      <c r="BR66" s="5">
        <f t="shared" si="176"/>
        <v>247651.02782494226</v>
      </c>
      <c r="BS66" s="17" t="s">
        <v>50</v>
      </c>
      <c r="BT66" s="5">
        <f t="shared" si="177"/>
        <v>171911.08848181411</v>
      </c>
      <c r="BU66" s="12" t="s">
        <v>50</v>
      </c>
      <c r="BV66" s="5">
        <f t="shared" si="178"/>
        <v>1719.1108848181411</v>
      </c>
      <c r="BW66" s="12" t="s">
        <v>50</v>
      </c>
      <c r="BX66" s="5">
        <f t="shared" si="179"/>
        <v>171911.08848181411</v>
      </c>
      <c r="BY66" s="12" t="s">
        <v>50</v>
      </c>
      <c r="BZ66" s="5">
        <f t="shared" si="180"/>
        <v>85989.94021699384</v>
      </c>
      <c r="CA66" s="6">
        <f t="shared" si="181"/>
        <v>61912.756956235564</v>
      </c>
      <c r="CB66" s="6">
        <f t="shared" si="182"/>
        <v>41275.171304157047</v>
      </c>
      <c r="CC66" s="6">
        <f t="shared" si="183"/>
        <v>82550.342608314095</v>
      </c>
      <c r="CD66" s="20">
        <f>IF(BM66&gt;0, IF(BM66&lt;=General!$D$3*2,$I$4*CD65,0), 0)</f>
        <v>0</v>
      </c>
      <c r="CE66" s="131">
        <f t="shared" si="184"/>
        <v>10772.819710384989</v>
      </c>
      <c r="CG66" s="1" t="str">
        <f t="shared" si="80"/>
        <v>Interventor 25</v>
      </c>
      <c r="CH66" s="5">
        <f>BM66+BM66*(General!$B$25+General!$H$25)</f>
        <v>2295345.6741285129</v>
      </c>
      <c r="CI66" s="5">
        <f>IF(CH66&gt;0,IF(CH66&lt;=2*General!$D$7, General!$E$7, 0), 0)</f>
        <v>0</v>
      </c>
      <c r="CJ66" s="5">
        <f t="shared" si="185"/>
        <v>91813.826965140513</v>
      </c>
      <c r="CK66" s="5">
        <f t="shared" si="186"/>
        <v>183627.65393028103</v>
      </c>
      <c r="CL66" s="5">
        <f t="shared" si="187"/>
        <v>91813.826965140513</v>
      </c>
      <c r="CM66" s="5">
        <f t="shared" si="188"/>
        <v>275441.48089542153</v>
      </c>
      <c r="CN66" s="17" t="s">
        <v>50</v>
      </c>
      <c r="CO66" s="5">
        <f t="shared" si="189"/>
        <v>191202.29465490513</v>
      </c>
      <c r="CP66" s="12" t="s">
        <v>50</v>
      </c>
      <c r="CQ66" s="5">
        <f t="shared" si="190"/>
        <v>1912.0229465490513</v>
      </c>
      <c r="CR66" s="12" t="s">
        <v>50</v>
      </c>
      <c r="CS66" s="5">
        <f t="shared" si="191"/>
        <v>191202.29465490513</v>
      </c>
      <c r="CT66" s="12" t="s">
        <v>50</v>
      </c>
      <c r="CU66" s="5">
        <f t="shared" si="192"/>
        <v>95639.403088688035</v>
      </c>
      <c r="CV66" s="6">
        <f t="shared" si="193"/>
        <v>68860.370223855381</v>
      </c>
      <c r="CW66" s="6">
        <f t="shared" si="194"/>
        <v>45906.913482570257</v>
      </c>
      <c r="CX66" s="6">
        <f t="shared" si="195"/>
        <v>91813.826965140513</v>
      </c>
      <c r="CY66" s="20">
        <f>IF(CH66&gt;0, IF(CH66&lt;=General!$D$3*2,$K$4*CY65,0), 0)</f>
        <v>0</v>
      </c>
      <c r="CZ66" s="134">
        <f t="shared" si="196"/>
        <v>11981.704418950836</v>
      </c>
    </row>
    <row r="67" spans="1:104" x14ac:dyDescent="0.25">
      <c r="A67" s="1" t="s">
        <v>387</v>
      </c>
      <c r="B67" s="5">
        <v>1500000</v>
      </c>
      <c r="C67" s="5">
        <f>IF(B67&gt;0,IF(B67&lt;=2*General!D$3, General!E$3, 0), 0)</f>
        <v>0</v>
      </c>
      <c r="D67" s="5">
        <f t="shared" si="137"/>
        <v>60000</v>
      </c>
      <c r="E67" s="5">
        <f t="shared" si="138"/>
        <v>120000</v>
      </c>
      <c r="F67" s="5">
        <f t="shared" si="139"/>
        <v>60000</v>
      </c>
      <c r="G67" s="5">
        <f t="shared" si="140"/>
        <v>180000</v>
      </c>
      <c r="H67" s="17" t="s">
        <v>50</v>
      </c>
      <c r="I67" s="5">
        <f t="shared" si="141"/>
        <v>124950</v>
      </c>
      <c r="J67" s="12" t="s">
        <v>50</v>
      </c>
      <c r="K67" s="5">
        <f t="shared" si="142"/>
        <v>1249.5</v>
      </c>
      <c r="L67" s="12" t="s">
        <v>50</v>
      </c>
      <c r="M67" s="5">
        <f t="shared" si="143"/>
        <v>124950</v>
      </c>
      <c r="N67" s="12" t="s">
        <v>50</v>
      </c>
      <c r="O67" s="5">
        <f t="shared" si="144"/>
        <v>62500</v>
      </c>
      <c r="P67" s="6">
        <f t="shared" si="145"/>
        <v>45000</v>
      </c>
      <c r="Q67" s="6">
        <f t="shared" si="146"/>
        <v>30000</v>
      </c>
      <c r="R67" s="6">
        <f t="shared" si="147"/>
        <v>60000</v>
      </c>
      <c r="S67" s="20">
        <f>IF(B67&gt;0, IF(B67&lt;=General!$D$3*2,$C$4*$S$39,0), 0)</f>
        <v>0</v>
      </c>
      <c r="T67" s="131">
        <f t="shared" si="148"/>
        <v>7830</v>
      </c>
      <c r="V67" s="1" t="str">
        <f t="shared" si="74"/>
        <v>Interventor 26</v>
      </c>
      <c r="W67" s="5">
        <f>B67+B67*(General!$B$25+General!$H$25)</f>
        <v>1668324.274572304</v>
      </c>
      <c r="X67" s="5">
        <f>IF(W67&gt;0,IF(W67&lt;=2*General!$D$4, General!$E$4, 0), 0)</f>
        <v>0</v>
      </c>
      <c r="Y67" s="5">
        <f t="shared" si="149"/>
        <v>66732.970982892162</v>
      </c>
      <c r="Z67" s="5">
        <f t="shared" si="150"/>
        <v>133465.94196578432</v>
      </c>
      <c r="AA67" s="5">
        <f t="shared" si="151"/>
        <v>66732.970982892162</v>
      </c>
      <c r="AB67" s="5">
        <f t="shared" si="152"/>
        <v>200198.91294867647</v>
      </c>
      <c r="AC67" s="17" t="s">
        <v>50</v>
      </c>
      <c r="AD67" s="5">
        <f t="shared" si="153"/>
        <v>138971.41207187291</v>
      </c>
      <c r="AE67" s="12" t="s">
        <v>50</v>
      </c>
      <c r="AF67" s="5">
        <f t="shared" si="154"/>
        <v>1389.7141207187292</v>
      </c>
      <c r="AG67" s="12" t="s">
        <v>50</v>
      </c>
      <c r="AH67" s="5">
        <f t="shared" si="155"/>
        <v>138971.41207187291</v>
      </c>
      <c r="AI67" s="12" t="s">
        <v>50</v>
      </c>
      <c r="AJ67" s="5">
        <f t="shared" si="156"/>
        <v>69513.511440512666</v>
      </c>
      <c r="AK67" s="6">
        <f t="shared" si="157"/>
        <v>50049.728237169118</v>
      </c>
      <c r="AL67" s="6">
        <f t="shared" si="158"/>
        <v>33366.485491446081</v>
      </c>
      <c r="AM67" s="6">
        <f t="shared" si="159"/>
        <v>66732.970982892162</v>
      </c>
      <c r="AN67" s="20">
        <f>IF(W67&gt;0, IF(W67&lt;=General!$D$3*2,$E$4*$AN$39,0), 0)</f>
        <v>0</v>
      </c>
      <c r="AO67" s="22">
        <f t="shared" si="160"/>
        <v>8708.6527132674273</v>
      </c>
      <c r="AQ67" s="1" t="str">
        <f t="shared" si="76"/>
        <v>Interventor 26</v>
      </c>
      <c r="AR67" s="5">
        <f>W67+W67*(General!$B$25+General!$H$25)</f>
        <v>1855537.2567514696</v>
      </c>
      <c r="AS67" s="5">
        <f>IF(AR67&gt;0,IF(AR67&lt;=2*General!$D$5, General!$E$5, 0), 0)</f>
        <v>0</v>
      </c>
      <c r="AT67" s="5">
        <f t="shared" si="161"/>
        <v>74221.490270058785</v>
      </c>
      <c r="AU67" s="5">
        <f t="shared" si="162"/>
        <v>148442.98054011757</v>
      </c>
      <c r="AV67" s="5">
        <f t="shared" si="163"/>
        <v>74221.490270058785</v>
      </c>
      <c r="AW67" s="5">
        <f t="shared" si="164"/>
        <v>222664.47081017634</v>
      </c>
      <c r="AX67" s="17" t="s">
        <v>50</v>
      </c>
      <c r="AY67" s="5">
        <f t="shared" si="165"/>
        <v>154566.25348739742</v>
      </c>
      <c r="AZ67" s="12" t="s">
        <v>50</v>
      </c>
      <c r="BA67" s="5">
        <f t="shared" si="166"/>
        <v>1545.6625348739742</v>
      </c>
      <c r="BB67" s="12" t="s">
        <v>50</v>
      </c>
      <c r="BC67" s="5">
        <f t="shared" si="167"/>
        <v>154566.25348739742</v>
      </c>
      <c r="BD67" s="12" t="s">
        <v>50</v>
      </c>
      <c r="BE67" s="5">
        <f t="shared" si="168"/>
        <v>77314.052364644565</v>
      </c>
      <c r="BF67" s="6">
        <f t="shared" si="169"/>
        <v>55666.117702544085</v>
      </c>
      <c r="BG67" s="6">
        <f t="shared" si="170"/>
        <v>37110.745135029392</v>
      </c>
      <c r="BH67" s="6">
        <f t="shared" si="171"/>
        <v>74221.490270058785</v>
      </c>
      <c r="BI67" s="20">
        <f>IF(AR67&gt;0, IF(AR67&lt;=General!$D$3*2,$G$4*$BI$39,0), 0)</f>
        <v>0</v>
      </c>
      <c r="BJ67" s="131">
        <f t="shared" si="172"/>
        <v>9685.9044802426706</v>
      </c>
      <c r="BL67" s="1" t="str">
        <f t="shared" si="78"/>
        <v>Interventor 26</v>
      </c>
      <c r="BM67" s="5">
        <f>AR67+AR67*(General!$B$25++General!$H$25)</f>
        <v>2063758.5652078523</v>
      </c>
      <c r="BN67" s="5">
        <f>IF(BM67&gt;0,IF(BM67&lt;=2*General!$D$6, General!$E$6, 0), 0)</f>
        <v>0</v>
      </c>
      <c r="BO67" s="5">
        <f t="shared" si="173"/>
        <v>82550.342608314095</v>
      </c>
      <c r="BP67" s="5">
        <f t="shared" si="174"/>
        <v>165100.68521662819</v>
      </c>
      <c r="BQ67" s="5">
        <f t="shared" si="175"/>
        <v>82550.342608314095</v>
      </c>
      <c r="BR67" s="5">
        <f t="shared" si="176"/>
        <v>247651.02782494226</v>
      </c>
      <c r="BS67" s="17" t="s">
        <v>50</v>
      </c>
      <c r="BT67" s="5">
        <f t="shared" si="177"/>
        <v>171911.08848181411</v>
      </c>
      <c r="BU67" s="12" t="s">
        <v>50</v>
      </c>
      <c r="BV67" s="5">
        <f t="shared" si="178"/>
        <v>1719.1108848181411</v>
      </c>
      <c r="BW67" s="12" t="s">
        <v>50</v>
      </c>
      <c r="BX67" s="5">
        <f t="shared" si="179"/>
        <v>171911.08848181411</v>
      </c>
      <c r="BY67" s="12" t="s">
        <v>50</v>
      </c>
      <c r="BZ67" s="5">
        <f t="shared" si="180"/>
        <v>85989.94021699384</v>
      </c>
      <c r="CA67" s="6">
        <f t="shared" si="181"/>
        <v>61912.756956235564</v>
      </c>
      <c r="CB67" s="6">
        <f t="shared" si="182"/>
        <v>41275.171304157047</v>
      </c>
      <c r="CC67" s="6">
        <f t="shared" si="183"/>
        <v>82550.342608314095</v>
      </c>
      <c r="CD67" s="20">
        <f>IF(BM67&gt;0, IF(BM67&lt;=General!$D$3*2,$I$4*CD66,0), 0)</f>
        <v>0</v>
      </c>
      <c r="CE67" s="131">
        <f t="shared" si="184"/>
        <v>10772.819710384989</v>
      </c>
      <c r="CG67" s="1" t="str">
        <f t="shared" si="80"/>
        <v>Interventor 26</v>
      </c>
      <c r="CH67" s="5">
        <f>BM67+BM67*(General!$B$25+General!$H$25)</f>
        <v>2295345.6741285129</v>
      </c>
      <c r="CI67" s="5">
        <f>IF(CH67&gt;0,IF(CH67&lt;=2*General!$D$7, General!$E$7, 0), 0)</f>
        <v>0</v>
      </c>
      <c r="CJ67" s="5">
        <f t="shared" si="185"/>
        <v>91813.826965140513</v>
      </c>
      <c r="CK67" s="5">
        <f t="shared" si="186"/>
        <v>183627.65393028103</v>
      </c>
      <c r="CL67" s="5">
        <f t="shared" si="187"/>
        <v>91813.826965140513</v>
      </c>
      <c r="CM67" s="5">
        <f t="shared" si="188"/>
        <v>275441.48089542153</v>
      </c>
      <c r="CN67" s="17" t="s">
        <v>50</v>
      </c>
      <c r="CO67" s="5">
        <f t="shared" si="189"/>
        <v>191202.29465490513</v>
      </c>
      <c r="CP67" s="12" t="s">
        <v>50</v>
      </c>
      <c r="CQ67" s="5">
        <f t="shared" si="190"/>
        <v>1912.0229465490513</v>
      </c>
      <c r="CR67" s="12" t="s">
        <v>50</v>
      </c>
      <c r="CS67" s="5">
        <f t="shared" si="191"/>
        <v>191202.29465490513</v>
      </c>
      <c r="CT67" s="12" t="s">
        <v>50</v>
      </c>
      <c r="CU67" s="5">
        <f t="shared" si="192"/>
        <v>95639.403088688035</v>
      </c>
      <c r="CV67" s="6">
        <f t="shared" si="193"/>
        <v>68860.370223855381</v>
      </c>
      <c r="CW67" s="6">
        <f t="shared" si="194"/>
        <v>45906.913482570257</v>
      </c>
      <c r="CX67" s="6">
        <f t="shared" si="195"/>
        <v>91813.826965140513</v>
      </c>
      <c r="CY67" s="20">
        <f>IF(CH67&gt;0, IF(CH67&lt;=General!$D$3*2,$K$4*CY66,0), 0)</f>
        <v>0</v>
      </c>
      <c r="CZ67" s="134">
        <f t="shared" si="196"/>
        <v>11981.704418950836</v>
      </c>
    </row>
    <row r="68" spans="1:104" x14ac:dyDescent="0.25">
      <c r="A68" s="1" t="s">
        <v>388</v>
      </c>
      <c r="B68" s="5">
        <v>1500000</v>
      </c>
      <c r="C68" s="5">
        <f>IF(B68&gt;0,IF(B68&lt;=2*General!D$3, General!E$3, 0), 0)</f>
        <v>0</v>
      </c>
      <c r="D68" s="5">
        <f t="shared" si="137"/>
        <v>60000</v>
      </c>
      <c r="E68" s="5">
        <f t="shared" si="138"/>
        <v>120000</v>
      </c>
      <c r="F68" s="5">
        <f t="shared" si="139"/>
        <v>60000</v>
      </c>
      <c r="G68" s="5">
        <f t="shared" si="140"/>
        <v>180000</v>
      </c>
      <c r="H68" s="17" t="s">
        <v>50</v>
      </c>
      <c r="I68" s="5">
        <f t="shared" si="141"/>
        <v>124950</v>
      </c>
      <c r="J68" s="12" t="s">
        <v>50</v>
      </c>
      <c r="K68" s="5">
        <f t="shared" si="142"/>
        <v>1249.5</v>
      </c>
      <c r="L68" s="12" t="s">
        <v>50</v>
      </c>
      <c r="M68" s="5">
        <f t="shared" si="143"/>
        <v>124950</v>
      </c>
      <c r="N68" s="12" t="s">
        <v>50</v>
      </c>
      <c r="O68" s="5">
        <f t="shared" si="144"/>
        <v>62500</v>
      </c>
      <c r="P68" s="6">
        <f t="shared" si="145"/>
        <v>45000</v>
      </c>
      <c r="Q68" s="6">
        <f t="shared" si="146"/>
        <v>30000</v>
      </c>
      <c r="R68" s="6">
        <f t="shared" si="147"/>
        <v>60000</v>
      </c>
      <c r="S68" s="20">
        <f>IF(B68&gt;0, IF(B68&lt;=General!$D$3*2,$C$4*$S$39,0), 0)</f>
        <v>0</v>
      </c>
      <c r="T68" s="131">
        <f t="shared" si="148"/>
        <v>7830</v>
      </c>
      <c r="V68" s="1" t="str">
        <f t="shared" si="74"/>
        <v>Interventor 27</v>
      </c>
      <c r="W68" s="5">
        <f>B68+B68*(General!$B$25+General!$H$25)</f>
        <v>1668324.274572304</v>
      </c>
      <c r="X68" s="5">
        <f>IF(W68&gt;0,IF(W68&lt;=2*General!$D$4, General!$E$4, 0), 0)</f>
        <v>0</v>
      </c>
      <c r="Y68" s="5">
        <f t="shared" si="149"/>
        <v>66732.970982892162</v>
      </c>
      <c r="Z68" s="5">
        <f t="shared" si="150"/>
        <v>133465.94196578432</v>
      </c>
      <c r="AA68" s="5">
        <f t="shared" si="151"/>
        <v>66732.970982892162</v>
      </c>
      <c r="AB68" s="5">
        <f t="shared" si="152"/>
        <v>200198.91294867647</v>
      </c>
      <c r="AC68" s="17" t="s">
        <v>50</v>
      </c>
      <c r="AD68" s="5">
        <f t="shared" si="153"/>
        <v>138971.41207187291</v>
      </c>
      <c r="AE68" s="12" t="s">
        <v>50</v>
      </c>
      <c r="AF68" s="5">
        <f t="shared" si="154"/>
        <v>1389.7141207187292</v>
      </c>
      <c r="AG68" s="12" t="s">
        <v>50</v>
      </c>
      <c r="AH68" s="5">
        <f t="shared" si="155"/>
        <v>138971.41207187291</v>
      </c>
      <c r="AI68" s="12" t="s">
        <v>50</v>
      </c>
      <c r="AJ68" s="5">
        <f t="shared" si="156"/>
        <v>69513.511440512666</v>
      </c>
      <c r="AK68" s="6">
        <f t="shared" si="157"/>
        <v>50049.728237169118</v>
      </c>
      <c r="AL68" s="6">
        <f t="shared" si="158"/>
        <v>33366.485491446081</v>
      </c>
      <c r="AM68" s="6">
        <f t="shared" si="159"/>
        <v>66732.970982892162</v>
      </c>
      <c r="AN68" s="20">
        <f>IF(W68&gt;0, IF(W68&lt;=General!$D$3*2,$E$4*$AN$39,0), 0)</f>
        <v>0</v>
      </c>
      <c r="AO68" s="22">
        <f t="shared" si="160"/>
        <v>8708.6527132674273</v>
      </c>
      <c r="AQ68" s="1" t="str">
        <f t="shared" si="76"/>
        <v>Interventor 27</v>
      </c>
      <c r="AR68" s="5">
        <f>W68+W68*(General!$B$25+General!$H$25)</f>
        <v>1855537.2567514696</v>
      </c>
      <c r="AS68" s="5">
        <f>IF(AR68&gt;0,IF(AR68&lt;=2*General!$D$5, General!$E$5, 0), 0)</f>
        <v>0</v>
      </c>
      <c r="AT68" s="5">
        <f t="shared" si="161"/>
        <v>74221.490270058785</v>
      </c>
      <c r="AU68" s="5">
        <f t="shared" si="162"/>
        <v>148442.98054011757</v>
      </c>
      <c r="AV68" s="5">
        <f t="shared" si="163"/>
        <v>74221.490270058785</v>
      </c>
      <c r="AW68" s="5">
        <f t="shared" si="164"/>
        <v>222664.47081017634</v>
      </c>
      <c r="AX68" s="17" t="s">
        <v>50</v>
      </c>
      <c r="AY68" s="5">
        <f t="shared" si="165"/>
        <v>154566.25348739742</v>
      </c>
      <c r="AZ68" s="12" t="s">
        <v>50</v>
      </c>
      <c r="BA68" s="5">
        <f t="shared" si="166"/>
        <v>1545.6625348739742</v>
      </c>
      <c r="BB68" s="12" t="s">
        <v>50</v>
      </c>
      <c r="BC68" s="5">
        <f t="shared" si="167"/>
        <v>154566.25348739742</v>
      </c>
      <c r="BD68" s="12" t="s">
        <v>50</v>
      </c>
      <c r="BE68" s="5">
        <f t="shared" si="168"/>
        <v>77314.052364644565</v>
      </c>
      <c r="BF68" s="6">
        <f t="shared" si="169"/>
        <v>55666.117702544085</v>
      </c>
      <c r="BG68" s="6">
        <f t="shared" si="170"/>
        <v>37110.745135029392</v>
      </c>
      <c r="BH68" s="6">
        <f t="shared" si="171"/>
        <v>74221.490270058785</v>
      </c>
      <c r="BI68" s="20">
        <f>IF(AR68&gt;0, IF(AR68&lt;=General!$D$3*2,$G$4*$BI$39,0), 0)</f>
        <v>0</v>
      </c>
      <c r="BJ68" s="131">
        <f t="shared" si="172"/>
        <v>9685.9044802426706</v>
      </c>
      <c r="BL68" s="1" t="str">
        <f t="shared" si="78"/>
        <v>Interventor 27</v>
      </c>
      <c r="BM68" s="5">
        <f>AR68+AR68*(General!$B$25++General!$H$25)</f>
        <v>2063758.5652078523</v>
      </c>
      <c r="BN68" s="5">
        <f>IF(BM68&gt;0,IF(BM68&lt;=2*General!$D$6, General!$E$6, 0), 0)</f>
        <v>0</v>
      </c>
      <c r="BO68" s="5">
        <f t="shared" si="173"/>
        <v>82550.342608314095</v>
      </c>
      <c r="BP68" s="5">
        <f t="shared" si="174"/>
        <v>165100.68521662819</v>
      </c>
      <c r="BQ68" s="5">
        <f t="shared" si="175"/>
        <v>82550.342608314095</v>
      </c>
      <c r="BR68" s="5">
        <f t="shared" si="176"/>
        <v>247651.02782494226</v>
      </c>
      <c r="BS68" s="17" t="s">
        <v>50</v>
      </c>
      <c r="BT68" s="5">
        <f t="shared" si="177"/>
        <v>171911.08848181411</v>
      </c>
      <c r="BU68" s="12" t="s">
        <v>50</v>
      </c>
      <c r="BV68" s="5">
        <f t="shared" si="178"/>
        <v>1719.1108848181411</v>
      </c>
      <c r="BW68" s="12" t="s">
        <v>50</v>
      </c>
      <c r="BX68" s="5">
        <f t="shared" si="179"/>
        <v>171911.08848181411</v>
      </c>
      <c r="BY68" s="12" t="s">
        <v>50</v>
      </c>
      <c r="BZ68" s="5">
        <f t="shared" si="180"/>
        <v>85989.94021699384</v>
      </c>
      <c r="CA68" s="6">
        <f t="shared" si="181"/>
        <v>61912.756956235564</v>
      </c>
      <c r="CB68" s="6">
        <f t="shared" si="182"/>
        <v>41275.171304157047</v>
      </c>
      <c r="CC68" s="6">
        <f t="shared" si="183"/>
        <v>82550.342608314095</v>
      </c>
      <c r="CD68" s="20">
        <f>IF(BM68&gt;0, IF(BM68&lt;=General!$D$3*2,$I$4*CD67,0), 0)</f>
        <v>0</v>
      </c>
      <c r="CE68" s="131">
        <f t="shared" si="184"/>
        <v>10772.819710384989</v>
      </c>
      <c r="CG68" s="1" t="str">
        <f t="shared" si="80"/>
        <v>Interventor 27</v>
      </c>
      <c r="CH68" s="5">
        <f>BM68+BM68*(General!$B$25+General!$H$25)</f>
        <v>2295345.6741285129</v>
      </c>
      <c r="CI68" s="5">
        <f>IF(CH68&gt;0,IF(CH68&lt;=2*General!$D$7, General!$E$7, 0), 0)</f>
        <v>0</v>
      </c>
      <c r="CJ68" s="5">
        <f t="shared" si="185"/>
        <v>91813.826965140513</v>
      </c>
      <c r="CK68" s="5">
        <f t="shared" si="186"/>
        <v>183627.65393028103</v>
      </c>
      <c r="CL68" s="5">
        <f t="shared" si="187"/>
        <v>91813.826965140513</v>
      </c>
      <c r="CM68" s="5">
        <f t="shared" si="188"/>
        <v>275441.48089542153</v>
      </c>
      <c r="CN68" s="17" t="s">
        <v>50</v>
      </c>
      <c r="CO68" s="5">
        <f t="shared" si="189"/>
        <v>191202.29465490513</v>
      </c>
      <c r="CP68" s="12" t="s">
        <v>50</v>
      </c>
      <c r="CQ68" s="5">
        <f t="shared" si="190"/>
        <v>1912.0229465490513</v>
      </c>
      <c r="CR68" s="12" t="s">
        <v>50</v>
      </c>
      <c r="CS68" s="5">
        <f t="shared" si="191"/>
        <v>191202.29465490513</v>
      </c>
      <c r="CT68" s="12" t="s">
        <v>50</v>
      </c>
      <c r="CU68" s="5">
        <f t="shared" si="192"/>
        <v>95639.403088688035</v>
      </c>
      <c r="CV68" s="6">
        <f t="shared" si="193"/>
        <v>68860.370223855381</v>
      </c>
      <c r="CW68" s="6">
        <f t="shared" si="194"/>
        <v>45906.913482570257</v>
      </c>
      <c r="CX68" s="6">
        <f t="shared" si="195"/>
        <v>91813.826965140513</v>
      </c>
      <c r="CY68" s="20">
        <f>IF(CH68&gt;0, IF(CH68&lt;=General!$D$3*2,$K$4*CY67,0), 0)</f>
        <v>0</v>
      </c>
      <c r="CZ68" s="134">
        <f t="shared" si="196"/>
        <v>11981.704418950836</v>
      </c>
    </row>
    <row r="69" spans="1:104" x14ac:dyDescent="0.25">
      <c r="A69" s="1" t="s">
        <v>389</v>
      </c>
      <c r="B69" s="5">
        <v>1500000</v>
      </c>
      <c r="C69" s="5">
        <f>IF(B69&gt;0,IF(B69&lt;=2*General!D$3, General!E$3, 0), 0)</f>
        <v>0</v>
      </c>
      <c r="D69" s="5">
        <f t="shared" si="137"/>
        <v>60000</v>
      </c>
      <c r="E69" s="5">
        <f t="shared" si="138"/>
        <v>120000</v>
      </c>
      <c r="F69" s="5">
        <f t="shared" si="139"/>
        <v>60000</v>
      </c>
      <c r="G69" s="5">
        <f t="shared" si="140"/>
        <v>180000</v>
      </c>
      <c r="H69" s="17" t="s">
        <v>50</v>
      </c>
      <c r="I69" s="5">
        <f t="shared" si="141"/>
        <v>124950</v>
      </c>
      <c r="J69" s="12" t="s">
        <v>50</v>
      </c>
      <c r="K69" s="5">
        <f t="shared" si="142"/>
        <v>1249.5</v>
      </c>
      <c r="L69" s="12" t="s">
        <v>50</v>
      </c>
      <c r="M69" s="5">
        <f t="shared" si="143"/>
        <v>124950</v>
      </c>
      <c r="N69" s="12" t="s">
        <v>50</v>
      </c>
      <c r="O69" s="5">
        <f t="shared" si="144"/>
        <v>62500</v>
      </c>
      <c r="P69" s="6">
        <f t="shared" si="145"/>
        <v>45000</v>
      </c>
      <c r="Q69" s="6">
        <f t="shared" si="146"/>
        <v>30000</v>
      </c>
      <c r="R69" s="6">
        <f t="shared" si="147"/>
        <v>60000</v>
      </c>
      <c r="S69" s="20">
        <f>IF(B69&gt;0, IF(B69&lt;=General!$D$3*2,$C$4*$S$39,0), 0)</f>
        <v>0</v>
      </c>
      <c r="T69" s="131">
        <f t="shared" si="148"/>
        <v>7830</v>
      </c>
      <c r="V69" s="1" t="str">
        <f t="shared" si="74"/>
        <v>Interventor 28</v>
      </c>
      <c r="W69" s="5">
        <f>B69+B69*(General!$B$25+General!$H$25)</f>
        <v>1668324.274572304</v>
      </c>
      <c r="X69" s="5">
        <f>IF(W69&gt;0,IF(W69&lt;=2*General!$D$4, General!$E$4, 0), 0)</f>
        <v>0</v>
      </c>
      <c r="Y69" s="5">
        <f t="shared" si="149"/>
        <v>66732.970982892162</v>
      </c>
      <c r="Z69" s="5">
        <f t="shared" si="150"/>
        <v>133465.94196578432</v>
      </c>
      <c r="AA69" s="5">
        <f t="shared" si="151"/>
        <v>66732.970982892162</v>
      </c>
      <c r="AB69" s="5">
        <f t="shared" si="152"/>
        <v>200198.91294867647</v>
      </c>
      <c r="AC69" s="17" t="s">
        <v>50</v>
      </c>
      <c r="AD69" s="5">
        <f t="shared" si="153"/>
        <v>138971.41207187291</v>
      </c>
      <c r="AE69" s="12" t="s">
        <v>50</v>
      </c>
      <c r="AF69" s="5">
        <f t="shared" si="154"/>
        <v>1389.7141207187292</v>
      </c>
      <c r="AG69" s="12" t="s">
        <v>50</v>
      </c>
      <c r="AH69" s="5">
        <f t="shared" si="155"/>
        <v>138971.41207187291</v>
      </c>
      <c r="AI69" s="12" t="s">
        <v>50</v>
      </c>
      <c r="AJ69" s="5">
        <f t="shared" si="156"/>
        <v>69513.511440512666</v>
      </c>
      <c r="AK69" s="6">
        <f t="shared" si="157"/>
        <v>50049.728237169118</v>
      </c>
      <c r="AL69" s="6">
        <f t="shared" si="158"/>
        <v>33366.485491446081</v>
      </c>
      <c r="AM69" s="6">
        <f t="shared" si="159"/>
        <v>66732.970982892162</v>
      </c>
      <c r="AN69" s="20">
        <f>IF(W69&gt;0, IF(W69&lt;=General!$D$3*2,$E$4*$AN$39,0), 0)</f>
        <v>0</v>
      </c>
      <c r="AO69" s="22">
        <f t="shared" si="160"/>
        <v>8708.6527132674273</v>
      </c>
      <c r="AQ69" s="1" t="str">
        <f t="shared" si="76"/>
        <v>Interventor 28</v>
      </c>
      <c r="AR69" s="5">
        <f>W69+W69*(General!$B$25+General!$H$25)</f>
        <v>1855537.2567514696</v>
      </c>
      <c r="AS69" s="5">
        <f>IF(AR69&gt;0,IF(AR69&lt;=2*General!$D$5, General!$E$5, 0), 0)</f>
        <v>0</v>
      </c>
      <c r="AT69" s="5">
        <f t="shared" si="161"/>
        <v>74221.490270058785</v>
      </c>
      <c r="AU69" s="5">
        <f t="shared" si="162"/>
        <v>148442.98054011757</v>
      </c>
      <c r="AV69" s="5">
        <f t="shared" si="163"/>
        <v>74221.490270058785</v>
      </c>
      <c r="AW69" s="5">
        <f t="shared" si="164"/>
        <v>222664.47081017634</v>
      </c>
      <c r="AX69" s="17" t="s">
        <v>50</v>
      </c>
      <c r="AY69" s="5">
        <f t="shared" si="165"/>
        <v>154566.25348739742</v>
      </c>
      <c r="AZ69" s="12" t="s">
        <v>50</v>
      </c>
      <c r="BA69" s="5">
        <f t="shared" si="166"/>
        <v>1545.6625348739742</v>
      </c>
      <c r="BB69" s="12" t="s">
        <v>50</v>
      </c>
      <c r="BC69" s="5">
        <f t="shared" si="167"/>
        <v>154566.25348739742</v>
      </c>
      <c r="BD69" s="12" t="s">
        <v>50</v>
      </c>
      <c r="BE69" s="5">
        <f t="shared" si="168"/>
        <v>77314.052364644565</v>
      </c>
      <c r="BF69" s="6">
        <f t="shared" si="169"/>
        <v>55666.117702544085</v>
      </c>
      <c r="BG69" s="6">
        <f t="shared" si="170"/>
        <v>37110.745135029392</v>
      </c>
      <c r="BH69" s="6">
        <f t="shared" si="171"/>
        <v>74221.490270058785</v>
      </c>
      <c r="BI69" s="20">
        <f>IF(AR69&gt;0, IF(AR69&lt;=General!$D$3*2,$G$4*$BI$39,0), 0)</f>
        <v>0</v>
      </c>
      <c r="BJ69" s="131">
        <f t="shared" si="172"/>
        <v>9685.9044802426706</v>
      </c>
      <c r="BL69" s="1" t="str">
        <f t="shared" si="78"/>
        <v>Interventor 28</v>
      </c>
      <c r="BM69" s="5">
        <f>AR69+AR69*(General!$B$25++General!$H$25)</f>
        <v>2063758.5652078523</v>
      </c>
      <c r="BN69" s="5">
        <f>IF(BM69&gt;0,IF(BM69&lt;=2*General!$D$6, General!$E$6, 0), 0)</f>
        <v>0</v>
      </c>
      <c r="BO69" s="5">
        <f t="shared" si="173"/>
        <v>82550.342608314095</v>
      </c>
      <c r="BP69" s="5">
        <f t="shared" si="174"/>
        <v>165100.68521662819</v>
      </c>
      <c r="BQ69" s="5">
        <f t="shared" si="175"/>
        <v>82550.342608314095</v>
      </c>
      <c r="BR69" s="5">
        <f t="shared" si="176"/>
        <v>247651.02782494226</v>
      </c>
      <c r="BS69" s="17" t="s">
        <v>50</v>
      </c>
      <c r="BT69" s="5">
        <f t="shared" si="177"/>
        <v>171911.08848181411</v>
      </c>
      <c r="BU69" s="12" t="s">
        <v>50</v>
      </c>
      <c r="BV69" s="5">
        <f t="shared" si="178"/>
        <v>1719.1108848181411</v>
      </c>
      <c r="BW69" s="12" t="s">
        <v>50</v>
      </c>
      <c r="BX69" s="5">
        <f t="shared" si="179"/>
        <v>171911.08848181411</v>
      </c>
      <c r="BY69" s="12" t="s">
        <v>50</v>
      </c>
      <c r="BZ69" s="5">
        <f t="shared" si="180"/>
        <v>85989.94021699384</v>
      </c>
      <c r="CA69" s="6">
        <f t="shared" si="181"/>
        <v>61912.756956235564</v>
      </c>
      <c r="CB69" s="6">
        <f t="shared" si="182"/>
        <v>41275.171304157047</v>
      </c>
      <c r="CC69" s="6">
        <f t="shared" si="183"/>
        <v>82550.342608314095</v>
      </c>
      <c r="CD69" s="20">
        <f>IF(BM69&gt;0, IF(BM69&lt;=General!$D$3*2,$I$4*CD68,0), 0)</f>
        <v>0</v>
      </c>
      <c r="CE69" s="131">
        <f t="shared" si="184"/>
        <v>10772.819710384989</v>
      </c>
      <c r="CG69" s="1" t="str">
        <f t="shared" si="80"/>
        <v>Interventor 28</v>
      </c>
      <c r="CH69" s="5">
        <f>BM69+BM69*(General!$B$25+General!$H$25)</f>
        <v>2295345.6741285129</v>
      </c>
      <c r="CI69" s="5">
        <f>IF(CH69&gt;0,IF(CH69&lt;=2*General!$D$7, General!$E$7, 0), 0)</f>
        <v>0</v>
      </c>
      <c r="CJ69" s="5">
        <f t="shared" si="185"/>
        <v>91813.826965140513</v>
      </c>
      <c r="CK69" s="5">
        <f t="shared" si="186"/>
        <v>183627.65393028103</v>
      </c>
      <c r="CL69" s="5">
        <f t="shared" si="187"/>
        <v>91813.826965140513</v>
      </c>
      <c r="CM69" s="5">
        <f t="shared" si="188"/>
        <v>275441.48089542153</v>
      </c>
      <c r="CN69" s="17" t="s">
        <v>50</v>
      </c>
      <c r="CO69" s="5">
        <f t="shared" si="189"/>
        <v>191202.29465490513</v>
      </c>
      <c r="CP69" s="12" t="s">
        <v>50</v>
      </c>
      <c r="CQ69" s="5">
        <f t="shared" si="190"/>
        <v>1912.0229465490513</v>
      </c>
      <c r="CR69" s="12" t="s">
        <v>50</v>
      </c>
      <c r="CS69" s="5">
        <f t="shared" si="191"/>
        <v>191202.29465490513</v>
      </c>
      <c r="CT69" s="12" t="s">
        <v>50</v>
      </c>
      <c r="CU69" s="5">
        <f t="shared" si="192"/>
        <v>95639.403088688035</v>
      </c>
      <c r="CV69" s="6">
        <f t="shared" si="193"/>
        <v>68860.370223855381</v>
      </c>
      <c r="CW69" s="6">
        <f t="shared" si="194"/>
        <v>45906.913482570257</v>
      </c>
      <c r="CX69" s="6">
        <f t="shared" si="195"/>
        <v>91813.826965140513</v>
      </c>
      <c r="CY69" s="20">
        <f>IF(CH69&gt;0, IF(CH69&lt;=General!$D$3*2,$K$4*CY68,0), 0)</f>
        <v>0</v>
      </c>
      <c r="CZ69" s="134">
        <f t="shared" si="196"/>
        <v>11981.704418950836</v>
      </c>
    </row>
    <row r="70" spans="1:104" x14ac:dyDescent="0.25">
      <c r="A70" s="1" t="s">
        <v>390</v>
      </c>
      <c r="B70" s="5">
        <v>1500000</v>
      </c>
      <c r="C70" s="5">
        <f>IF(B70&gt;0,IF(B70&lt;=2*General!D$3, General!E$3, 0), 0)</f>
        <v>0</v>
      </c>
      <c r="D70" s="5">
        <f t="shared" si="137"/>
        <v>60000</v>
      </c>
      <c r="E70" s="5">
        <f t="shared" si="138"/>
        <v>120000</v>
      </c>
      <c r="F70" s="5">
        <f t="shared" si="139"/>
        <v>60000</v>
      </c>
      <c r="G70" s="5">
        <f t="shared" si="140"/>
        <v>180000</v>
      </c>
      <c r="H70" s="17" t="s">
        <v>50</v>
      </c>
      <c r="I70" s="5">
        <f t="shared" si="141"/>
        <v>124950</v>
      </c>
      <c r="J70" s="12" t="s">
        <v>50</v>
      </c>
      <c r="K70" s="5">
        <f t="shared" si="142"/>
        <v>1249.5</v>
      </c>
      <c r="L70" s="12" t="s">
        <v>50</v>
      </c>
      <c r="M70" s="5">
        <f t="shared" si="143"/>
        <v>124950</v>
      </c>
      <c r="N70" s="12" t="s">
        <v>50</v>
      </c>
      <c r="O70" s="5">
        <f t="shared" si="144"/>
        <v>62500</v>
      </c>
      <c r="P70" s="6">
        <f t="shared" si="145"/>
        <v>45000</v>
      </c>
      <c r="Q70" s="6">
        <f t="shared" si="146"/>
        <v>30000</v>
      </c>
      <c r="R70" s="6">
        <f t="shared" si="147"/>
        <v>60000</v>
      </c>
      <c r="S70" s="20">
        <f>IF(B70&gt;0, IF(B70&lt;=General!$D$3*2,$C$4*$S$39,0), 0)</f>
        <v>0</v>
      </c>
      <c r="T70" s="131">
        <f t="shared" si="148"/>
        <v>7830</v>
      </c>
      <c r="V70" s="1" t="str">
        <f t="shared" si="74"/>
        <v>Interventor 29</v>
      </c>
      <c r="W70" s="5">
        <f>B70+B70*(General!$B$25+General!$H$25)</f>
        <v>1668324.274572304</v>
      </c>
      <c r="X70" s="5">
        <f>IF(W70&gt;0,IF(W70&lt;=2*General!$D$4, General!$E$4, 0), 0)</f>
        <v>0</v>
      </c>
      <c r="Y70" s="5">
        <f t="shared" si="149"/>
        <v>66732.970982892162</v>
      </c>
      <c r="Z70" s="5">
        <f t="shared" si="150"/>
        <v>133465.94196578432</v>
      </c>
      <c r="AA70" s="5">
        <f t="shared" si="151"/>
        <v>66732.970982892162</v>
      </c>
      <c r="AB70" s="5">
        <f t="shared" si="152"/>
        <v>200198.91294867647</v>
      </c>
      <c r="AC70" s="17" t="s">
        <v>50</v>
      </c>
      <c r="AD70" s="5">
        <f t="shared" si="153"/>
        <v>138971.41207187291</v>
      </c>
      <c r="AE70" s="12" t="s">
        <v>50</v>
      </c>
      <c r="AF70" s="5">
        <f t="shared" si="154"/>
        <v>1389.7141207187292</v>
      </c>
      <c r="AG70" s="12" t="s">
        <v>50</v>
      </c>
      <c r="AH70" s="5">
        <f t="shared" si="155"/>
        <v>138971.41207187291</v>
      </c>
      <c r="AI70" s="12" t="s">
        <v>50</v>
      </c>
      <c r="AJ70" s="5">
        <f t="shared" si="156"/>
        <v>69513.511440512666</v>
      </c>
      <c r="AK70" s="6">
        <f t="shared" si="157"/>
        <v>50049.728237169118</v>
      </c>
      <c r="AL70" s="6">
        <f t="shared" si="158"/>
        <v>33366.485491446081</v>
      </c>
      <c r="AM70" s="6">
        <f t="shared" si="159"/>
        <v>66732.970982892162</v>
      </c>
      <c r="AN70" s="20">
        <f>IF(W70&gt;0, IF(W70&lt;=General!$D$3*2,$E$4*$AN$39,0), 0)</f>
        <v>0</v>
      </c>
      <c r="AO70" s="22">
        <f t="shared" si="160"/>
        <v>8708.6527132674273</v>
      </c>
      <c r="AQ70" s="1" t="str">
        <f t="shared" si="76"/>
        <v>Interventor 29</v>
      </c>
      <c r="AR70" s="5">
        <f>W70+W70*(General!$B$25+General!$H$25)</f>
        <v>1855537.2567514696</v>
      </c>
      <c r="AS70" s="5">
        <f>IF(AR70&gt;0,IF(AR70&lt;=2*General!$D$5, General!$E$5, 0), 0)</f>
        <v>0</v>
      </c>
      <c r="AT70" s="5">
        <f t="shared" si="161"/>
        <v>74221.490270058785</v>
      </c>
      <c r="AU70" s="5">
        <f t="shared" si="162"/>
        <v>148442.98054011757</v>
      </c>
      <c r="AV70" s="5">
        <f t="shared" si="163"/>
        <v>74221.490270058785</v>
      </c>
      <c r="AW70" s="5">
        <f t="shared" si="164"/>
        <v>222664.47081017634</v>
      </c>
      <c r="AX70" s="17" t="s">
        <v>50</v>
      </c>
      <c r="AY70" s="5">
        <f t="shared" si="165"/>
        <v>154566.25348739742</v>
      </c>
      <c r="AZ70" s="12" t="s">
        <v>50</v>
      </c>
      <c r="BA70" s="5">
        <f t="shared" si="166"/>
        <v>1545.6625348739742</v>
      </c>
      <c r="BB70" s="12" t="s">
        <v>50</v>
      </c>
      <c r="BC70" s="5">
        <f t="shared" si="167"/>
        <v>154566.25348739742</v>
      </c>
      <c r="BD70" s="12" t="s">
        <v>50</v>
      </c>
      <c r="BE70" s="5">
        <f t="shared" si="168"/>
        <v>77314.052364644565</v>
      </c>
      <c r="BF70" s="6">
        <f t="shared" si="169"/>
        <v>55666.117702544085</v>
      </c>
      <c r="BG70" s="6">
        <f t="shared" si="170"/>
        <v>37110.745135029392</v>
      </c>
      <c r="BH70" s="6">
        <f t="shared" si="171"/>
        <v>74221.490270058785</v>
      </c>
      <c r="BI70" s="20">
        <f>IF(AR70&gt;0, IF(AR70&lt;=General!$D$3*2,$G$4*$BI$39,0), 0)</f>
        <v>0</v>
      </c>
      <c r="BJ70" s="131">
        <f t="shared" si="172"/>
        <v>9685.9044802426706</v>
      </c>
      <c r="BL70" s="1" t="str">
        <f t="shared" si="78"/>
        <v>Interventor 29</v>
      </c>
      <c r="BM70" s="5">
        <f>AR70+AR70*(General!$B$25++General!$H$25)</f>
        <v>2063758.5652078523</v>
      </c>
      <c r="BN70" s="5">
        <f>IF(BM70&gt;0,IF(BM70&lt;=2*General!$D$6, General!$E$6, 0), 0)</f>
        <v>0</v>
      </c>
      <c r="BO70" s="5">
        <f t="shared" si="173"/>
        <v>82550.342608314095</v>
      </c>
      <c r="BP70" s="5">
        <f t="shared" si="174"/>
        <v>165100.68521662819</v>
      </c>
      <c r="BQ70" s="5">
        <f t="shared" si="175"/>
        <v>82550.342608314095</v>
      </c>
      <c r="BR70" s="5">
        <f t="shared" si="176"/>
        <v>247651.02782494226</v>
      </c>
      <c r="BS70" s="17" t="s">
        <v>50</v>
      </c>
      <c r="BT70" s="5">
        <f t="shared" si="177"/>
        <v>171911.08848181411</v>
      </c>
      <c r="BU70" s="12" t="s">
        <v>50</v>
      </c>
      <c r="BV70" s="5">
        <f t="shared" si="178"/>
        <v>1719.1108848181411</v>
      </c>
      <c r="BW70" s="12" t="s">
        <v>50</v>
      </c>
      <c r="BX70" s="5">
        <f t="shared" si="179"/>
        <v>171911.08848181411</v>
      </c>
      <c r="BY70" s="12" t="s">
        <v>50</v>
      </c>
      <c r="BZ70" s="5">
        <f t="shared" si="180"/>
        <v>85989.94021699384</v>
      </c>
      <c r="CA70" s="6">
        <f t="shared" si="181"/>
        <v>61912.756956235564</v>
      </c>
      <c r="CB70" s="6">
        <f t="shared" si="182"/>
        <v>41275.171304157047</v>
      </c>
      <c r="CC70" s="6">
        <f t="shared" si="183"/>
        <v>82550.342608314095</v>
      </c>
      <c r="CD70" s="20">
        <f>IF(BM70&gt;0, IF(BM70&lt;=General!$D$3*2,$I$4*CD69,0), 0)</f>
        <v>0</v>
      </c>
      <c r="CE70" s="131">
        <f t="shared" si="184"/>
        <v>10772.819710384989</v>
      </c>
      <c r="CG70" s="1" t="str">
        <f t="shared" si="80"/>
        <v>Interventor 29</v>
      </c>
      <c r="CH70" s="5">
        <f>BM70+BM70*(General!$B$25+General!$H$25)</f>
        <v>2295345.6741285129</v>
      </c>
      <c r="CI70" s="5">
        <f>IF(CH70&gt;0,IF(CH70&lt;=2*General!$D$7, General!$E$7, 0), 0)</f>
        <v>0</v>
      </c>
      <c r="CJ70" s="5">
        <f t="shared" si="185"/>
        <v>91813.826965140513</v>
      </c>
      <c r="CK70" s="5">
        <f t="shared" si="186"/>
        <v>183627.65393028103</v>
      </c>
      <c r="CL70" s="5">
        <f t="shared" si="187"/>
        <v>91813.826965140513</v>
      </c>
      <c r="CM70" s="5">
        <f t="shared" si="188"/>
        <v>275441.48089542153</v>
      </c>
      <c r="CN70" s="17" t="s">
        <v>50</v>
      </c>
      <c r="CO70" s="5">
        <f t="shared" si="189"/>
        <v>191202.29465490513</v>
      </c>
      <c r="CP70" s="12" t="s">
        <v>50</v>
      </c>
      <c r="CQ70" s="5">
        <f t="shared" si="190"/>
        <v>1912.0229465490513</v>
      </c>
      <c r="CR70" s="12" t="s">
        <v>50</v>
      </c>
      <c r="CS70" s="5">
        <f t="shared" si="191"/>
        <v>191202.29465490513</v>
      </c>
      <c r="CT70" s="12" t="s">
        <v>50</v>
      </c>
      <c r="CU70" s="5">
        <f t="shared" si="192"/>
        <v>95639.403088688035</v>
      </c>
      <c r="CV70" s="6">
        <f t="shared" si="193"/>
        <v>68860.370223855381</v>
      </c>
      <c r="CW70" s="6">
        <f t="shared" si="194"/>
        <v>45906.913482570257</v>
      </c>
      <c r="CX70" s="6">
        <f t="shared" si="195"/>
        <v>91813.826965140513</v>
      </c>
      <c r="CY70" s="20">
        <f>IF(CH70&gt;0, IF(CH70&lt;=General!$D$3*2,$K$4*CY69,0), 0)</f>
        <v>0</v>
      </c>
      <c r="CZ70" s="134">
        <f t="shared" si="196"/>
        <v>11981.704418950836</v>
      </c>
    </row>
    <row r="71" spans="1:104" x14ac:dyDescent="0.25">
      <c r="A71" s="1" t="s">
        <v>391</v>
      </c>
      <c r="B71" s="5">
        <v>1500000</v>
      </c>
      <c r="C71" s="5">
        <f>IF(B71&gt;0,IF(B71&lt;=2*General!D$3, General!E$3, 0), 0)</f>
        <v>0</v>
      </c>
      <c r="D71" s="5">
        <f t="shared" si="137"/>
        <v>60000</v>
      </c>
      <c r="E71" s="5">
        <f t="shared" si="138"/>
        <v>120000</v>
      </c>
      <c r="F71" s="5">
        <f t="shared" si="139"/>
        <v>60000</v>
      </c>
      <c r="G71" s="5">
        <f t="shared" si="140"/>
        <v>180000</v>
      </c>
      <c r="H71" s="17" t="s">
        <v>50</v>
      </c>
      <c r="I71" s="5">
        <f t="shared" si="141"/>
        <v>124950</v>
      </c>
      <c r="J71" s="12" t="s">
        <v>50</v>
      </c>
      <c r="K71" s="5">
        <f t="shared" si="142"/>
        <v>1249.5</v>
      </c>
      <c r="L71" s="12" t="s">
        <v>50</v>
      </c>
      <c r="M71" s="5">
        <f t="shared" si="143"/>
        <v>124950</v>
      </c>
      <c r="N71" s="12" t="s">
        <v>50</v>
      </c>
      <c r="O71" s="5">
        <f t="shared" si="144"/>
        <v>62500</v>
      </c>
      <c r="P71" s="6">
        <f t="shared" si="145"/>
        <v>45000</v>
      </c>
      <c r="Q71" s="6">
        <f t="shared" si="146"/>
        <v>30000</v>
      </c>
      <c r="R71" s="6">
        <f t="shared" si="147"/>
        <v>60000</v>
      </c>
      <c r="S71" s="20">
        <f>IF(B71&gt;0, IF(B71&lt;=General!$D$3*2,$C$4*$S$39,0), 0)</f>
        <v>0</v>
      </c>
      <c r="T71" s="131">
        <f t="shared" si="148"/>
        <v>7830</v>
      </c>
      <c r="V71" s="1" t="str">
        <f t="shared" si="74"/>
        <v>Interventor 30</v>
      </c>
      <c r="W71" s="5">
        <f>B71+B71*(General!$B$25+General!$H$25)</f>
        <v>1668324.274572304</v>
      </c>
      <c r="X71" s="5">
        <f>IF(W71&gt;0,IF(W71&lt;=2*General!$D$4, General!$E$4, 0), 0)</f>
        <v>0</v>
      </c>
      <c r="Y71" s="5">
        <f t="shared" si="149"/>
        <v>66732.970982892162</v>
      </c>
      <c r="Z71" s="5">
        <f t="shared" si="150"/>
        <v>133465.94196578432</v>
      </c>
      <c r="AA71" s="5">
        <f t="shared" si="151"/>
        <v>66732.970982892162</v>
      </c>
      <c r="AB71" s="5">
        <f t="shared" si="152"/>
        <v>200198.91294867647</v>
      </c>
      <c r="AC71" s="17" t="s">
        <v>50</v>
      </c>
      <c r="AD71" s="5">
        <f t="shared" si="153"/>
        <v>138971.41207187291</v>
      </c>
      <c r="AE71" s="12" t="s">
        <v>50</v>
      </c>
      <c r="AF71" s="5">
        <f t="shared" si="154"/>
        <v>1389.7141207187292</v>
      </c>
      <c r="AG71" s="12" t="s">
        <v>50</v>
      </c>
      <c r="AH71" s="5">
        <f t="shared" si="155"/>
        <v>138971.41207187291</v>
      </c>
      <c r="AI71" s="12" t="s">
        <v>50</v>
      </c>
      <c r="AJ71" s="5">
        <f t="shared" si="156"/>
        <v>69513.511440512666</v>
      </c>
      <c r="AK71" s="6">
        <f t="shared" si="157"/>
        <v>50049.728237169118</v>
      </c>
      <c r="AL71" s="6">
        <f t="shared" si="158"/>
        <v>33366.485491446081</v>
      </c>
      <c r="AM71" s="6">
        <f t="shared" si="159"/>
        <v>66732.970982892162</v>
      </c>
      <c r="AN71" s="20">
        <f>IF(W71&gt;0, IF(W71&lt;=General!$D$3*2,$E$4*$AN$39,0), 0)</f>
        <v>0</v>
      </c>
      <c r="AO71" s="22">
        <f t="shared" si="160"/>
        <v>8708.6527132674273</v>
      </c>
      <c r="AQ71" s="1" t="str">
        <f t="shared" si="76"/>
        <v>Interventor 30</v>
      </c>
      <c r="AR71" s="5">
        <f>W71+W71*(General!$B$25+General!$H$25)</f>
        <v>1855537.2567514696</v>
      </c>
      <c r="AS71" s="5">
        <f>IF(AR71&gt;0,IF(AR71&lt;=2*General!$D$5, General!$E$5, 0), 0)</f>
        <v>0</v>
      </c>
      <c r="AT71" s="5">
        <f t="shared" si="161"/>
        <v>74221.490270058785</v>
      </c>
      <c r="AU71" s="5">
        <f t="shared" si="162"/>
        <v>148442.98054011757</v>
      </c>
      <c r="AV71" s="5">
        <f t="shared" si="163"/>
        <v>74221.490270058785</v>
      </c>
      <c r="AW71" s="5">
        <f t="shared" si="164"/>
        <v>222664.47081017634</v>
      </c>
      <c r="AX71" s="17" t="s">
        <v>50</v>
      </c>
      <c r="AY71" s="5">
        <f t="shared" si="165"/>
        <v>154566.25348739742</v>
      </c>
      <c r="AZ71" s="12" t="s">
        <v>50</v>
      </c>
      <c r="BA71" s="5">
        <f t="shared" si="166"/>
        <v>1545.6625348739742</v>
      </c>
      <c r="BB71" s="12" t="s">
        <v>50</v>
      </c>
      <c r="BC71" s="5">
        <f t="shared" si="167"/>
        <v>154566.25348739742</v>
      </c>
      <c r="BD71" s="12" t="s">
        <v>50</v>
      </c>
      <c r="BE71" s="5">
        <f t="shared" si="168"/>
        <v>77314.052364644565</v>
      </c>
      <c r="BF71" s="6">
        <f t="shared" si="169"/>
        <v>55666.117702544085</v>
      </c>
      <c r="BG71" s="6">
        <f t="shared" si="170"/>
        <v>37110.745135029392</v>
      </c>
      <c r="BH71" s="6">
        <f t="shared" si="171"/>
        <v>74221.490270058785</v>
      </c>
      <c r="BI71" s="20">
        <f>IF(AR71&gt;0, IF(AR71&lt;=General!$D$3*2,$G$4*$BI$39,0), 0)</f>
        <v>0</v>
      </c>
      <c r="BJ71" s="131">
        <f t="shared" si="172"/>
        <v>9685.9044802426706</v>
      </c>
      <c r="BL71" s="1" t="str">
        <f t="shared" si="78"/>
        <v>Interventor 30</v>
      </c>
      <c r="BM71" s="5">
        <f>AR71+AR71*(General!$B$25++General!$H$25)</f>
        <v>2063758.5652078523</v>
      </c>
      <c r="BN71" s="5">
        <f>IF(BM71&gt;0,IF(BM71&lt;=2*General!$D$6, General!$E$6, 0), 0)</f>
        <v>0</v>
      </c>
      <c r="BO71" s="5">
        <f t="shared" si="173"/>
        <v>82550.342608314095</v>
      </c>
      <c r="BP71" s="5">
        <f t="shared" si="174"/>
        <v>165100.68521662819</v>
      </c>
      <c r="BQ71" s="5">
        <f t="shared" si="175"/>
        <v>82550.342608314095</v>
      </c>
      <c r="BR71" s="5">
        <f t="shared" si="176"/>
        <v>247651.02782494226</v>
      </c>
      <c r="BS71" s="17" t="s">
        <v>50</v>
      </c>
      <c r="BT71" s="5">
        <f t="shared" si="177"/>
        <v>171911.08848181411</v>
      </c>
      <c r="BU71" s="12" t="s">
        <v>50</v>
      </c>
      <c r="BV71" s="5">
        <f t="shared" si="178"/>
        <v>1719.1108848181411</v>
      </c>
      <c r="BW71" s="12" t="s">
        <v>50</v>
      </c>
      <c r="BX71" s="5">
        <f t="shared" si="179"/>
        <v>171911.08848181411</v>
      </c>
      <c r="BY71" s="12" t="s">
        <v>50</v>
      </c>
      <c r="BZ71" s="5">
        <f t="shared" si="180"/>
        <v>85989.94021699384</v>
      </c>
      <c r="CA71" s="6">
        <f t="shared" si="181"/>
        <v>61912.756956235564</v>
      </c>
      <c r="CB71" s="6">
        <f t="shared" si="182"/>
        <v>41275.171304157047</v>
      </c>
      <c r="CC71" s="6">
        <f t="shared" si="183"/>
        <v>82550.342608314095</v>
      </c>
      <c r="CD71" s="20">
        <f>IF(BM71&gt;0, IF(BM71&lt;=General!$D$3*2,$I$4*CD70,0), 0)</f>
        <v>0</v>
      </c>
      <c r="CE71" s="131">
        <f t="shared" si="184"/>
        <v>10772.819710384989</v>
      </c>
      <c r="CG71" s="1" t="str">
        <f t="shared" si="80"/>
        <v>Interventor 30</v>
      </c>
      <c r="CH71" s="5">
        <f>BM71+BM71*(General!$B$25+General!$H$25)</f>
        <v>2295345.6741285129</v>
      </c>
      <c r="CI71" s="5">
        <f>IF(CH71&gt;0,IF(CH71&lt;=2*General!$D$7, General!$E$7, 0), 0)</f>
        <v>0</v>
      </c>
      <c r="CJ71" s="5">
        <f t="shared" si="185"/>
        <v>91813.826965140513</v>
      </c>
      <c r="CK71" s="5">
        <f t="shared" si="186"/>
        <v>183627.65393028103</v>
      </c>
      <c r="CL71" s="5">
        <f t="shared" si="187"/>
        <v>91813.826965140513</v>
      </c>
      <c r="CM71" s="5">
        <f t="shared" si="188"/>
        <v>275441.48089542153</v>
      </c>
      <c r="CN71" s="17" t="s">
        <v>50</v>
      </c>
      <c r="CO71" s="5">
        <f t="shared" si="189"/>
        <v>191202.29465490513</v>
      </c>
      <c r="CP71" s="12" t="s">
        <v>50</v>
      </c>
      <c r="CQ71" s="5">
        <f t="shared" si="190"/>
        <v>1912.0229465490513</v>
      </c>
      <c r="CR71" s="12" t="s">
        <v>50</v>
      </c>
      <c r="CS71" s="5">
        <f t="shared" si="191"/>
        <v>191202.29465490513</v>
      </c>
      <c r="CT71" s="12" t="s">
        <v>50</v>
      </c>
      <c r="CU71" s="5">
        <f t="shared" si="192"/>
        <v>95639.403088688035</v>
      </c>
      <c r="CV71" s="6">
        <f t="shared" si="193"/>
        <v>68860.370223855381</v>
      </c>
      <c r="CW71" s="6">
        <f t="shared" si="194"/>
        <v>45906.913482570257</v>
      </c>
      <c r="CX71" s="6">
        <f t="shared" si="195"/>
        <v>91813.826965140513</v>
      </c>
      <c r="CY71" s="20">
        <f>IF(CH71&gt;0, IF(CH71&lt;=General!$D$3*2,$K$4*CY70,0), 0)</f>
        <v>0</v>
      </c>
      <c r="CZ71" s="134">
        <f t="shared" si="196"/>
        <v>11981.704418950836</v>
      </c>
    </row>
    <row r="72" spans="1:104" x14ac:dyDescent="0.25">
      <c r="A72" s="1" t="s">
        <v>392</v>
      </c>
      <c r="B72" s="5">
        <v>1500000</v>
      </c>
      <c r="C72" s="5">
        <f>IF(B72&gt;0,IF(B72&lt;=2*General!D$3, General!E$3, 0), 0)</f>
        <v>0</v>
      </c>
      <c r="D72" s="5">
        <f t="shared" si="137"/>
        <v>60000</v>
      </c>
      <c r="E72" s="5">
        <f t="shared" si="138"/>
        <v>120000</v>
      </c>
      <c r="F72" s="5">
        <f t="shared" si="139"/>
        <v>60000</v>
      </c>
      <c r="G72" s="5">
        <f t="shared" si="140"/>
        <v>180000</v>
      </c>
      <c r="H72" s="17" t="s">
        <v>50</v>
      </c>
      <c r="I72" s="5">
        <f t="shared" si="141"/>
        <v>124950</v>
      </c>
      <c r="J72" s="12" t="s">
        <v>50</v>
      </c>
      <c r="K72" s="5">
        <f t="shared" si="142"/>
        <v>1249.5</v>
      </c>
      <c r="L72" s="12" t="s">
        <v>50</v>
      </c>
      <c r="M72" s="5">
        <f t="shared" si="143"/>
        <v>124950</v>
      </c>
      <c r="N72" s="12" t="s">
        <v>50</v>
      </c>
      <c r="O72" s="5">
        <f t="shared" si="144"/>
        <v>62500</v>
      </c>
      <c r="P72" s="6">
        <f t="shared" si="145"/>
        <v>45000</v>
      </c>
      <c r="Q72" s="6">
        <f t="shared" si="146"/>
        <v>30000</v>
      </c>
      <c r="R72" s="6">
        <f t="shared" si="147"/>
        <v>60000</v>
      </c>
      <c r="S72" s="20">
        <f>IF(B72&gt;0, IF(B72&lt;=General!$D$3*2,$C$4*$S$39,0), 0)</f>
        <v>0</v>
      </c>
      <c r="T72" s="131">
        <f t="shared" si="148"/>
        <v>7830</v>
      </c>
      <c r="V72" s="1" t="str">
        <f t="shared" si="74"/>
        <v>Interventor 31</v>
      </c>
      <c r="W72" s="5">
        <f>B72+B72*(General!$B$25+General!$H$25)</f>
        <v>1668324.274572304</v>
      </c>
      <c r="X72" s="5">
        <f>IF(W72&gt;0,IF(W72&lt;=2*General!$D$4, General!$E$4, 0), 0)</f>
        <v>0</v>
      </c>
      <c r="Y72" s="5">
        <f t="shared" si="149"/>
        <v>66732.970982892162</v>
      </c>
      <c r="Z72" s="5">
        <f t="shared" si="150"/>
        <v>133465.94196578432</v>
      </c>
      <c r="AA72" s="5">
        <f t="shared" si="151"/>
        <v>66732.970982892162</v>
      </c>
      <c r="AB72" s="5">
        <f t="shared" si="152"/>
        <v>200198.91294867647</v>
      </c>
      <c r="AC72" s="17" t="s">
        <v>50</v>
      </c>
      <c r="AD72" s="5">
        <f t="shared" si="153"/>
        <v>138971.41207187291</v>
      </c>
      <c r="AE72" s="12" t="s">
        <v>50</v>
      </c>
      <c r="AF72" s="5">
        <f t="shared" si="154"/>
        <v>1389.7141207187292</v>
      </c>
      <c r="AG72" s="12" t="s">
        <v>50</v>
      </c>
      <c r="AH72" s="5">
        <f t="shared" si="155"/>
        <v>138971.41207187291</v>
      </c>
      <c r="AI72" s="12" t="s">
        <v>50</v>
      </c>
      <c r="AJ72" s="5">
        <f t="shared" si="156"/>
        <v>69513.511440512666</v>
      </c>
      <c r="AK72" s="6">
        <f t="shared" si="157"/>
        <v>50049.728237169118</v>
      </c>
      <c r="AL72" s="6">
        <f t="shared" si="158"/>
        <v>33366.485491446081</v>
      </c>
      <c r="AM72" s="6">
        <f t="shared" si="159"/>
        <v>66732.970982892162</v>
      </c>
      <c r="AN72" s="20">
        <f>IF(W72&gt;0, IF(W72&lt;=General!$D$3*2,$E$4*$AN$39,0), 0)</f>
        <v>0</v>
      </c>
      <c r="AO72" s="22">
        <f t="shared" si="160"/>
        <v>8708.6527132674273</v>
      </c>
      <c r="AQ72" s="1" t="str">
        <f t="shared" si="76"/>
        <v>Interventor 31</v>
      </c>
      <c r="AR72" s="5">
        <f>W72+W72*(General!$B$25+General!$H$25)</f>
        <v>1855537.2567514696</v>
      </c>
      <c r="AS72" s="5">
        <f>IF(AR72&gt;0,IF(AR72&lt;=2*General!$D$5, General!$E$5, 0), 0)</f>
        <v>0</v>
      </c>
      <c r="AT72" s="5">
        <f t="shared" si="161"/>
        <v>74221.490270058785</v>
      </c>
      <c r="AU72" s="5">
        <f t="shared" si="162"/>
        <v>148442.98054011757</v>
      </c>
      <c r="AV72" s="5">
        <f t="shared" si="163"/>
        <v>74221.490270058785</v>
      </c>
      <c r="AW72" s="5">
        <f t="shared" si="164"/>
        <v>222664.47081017634</v>
      </c>
      <c r="AX72" s="17" t="s">
        <v>50</v>
      </c>
      <c r="AY72" s="5">
        <f t="shared" si="165"/>
        <v>154566.25348739742</v>
      </c>
      <c r="AZ72" s="12" t="s">
        <v>50</v>
      </c>
      <c r="BA72" s="5">
        <f t="shared" si="166"/>
        <v>1545.6625348739742</v>
      </c>
      <c r="BB72" s="12" t="s">
        <v>50</v>
      </c>
      <c r="BC72" s="5">
        <f t="shared" si="167"/>
        <v>154566.25348739742</v>
      </c>
      <c r="BD72" s="12" t="s">
        <v>50</v>
      </c>
      <c r="BE72" s="5">
        <f t="shared" si="168"/>
        <v>77314.052364644565</v>
      </c>
      <c r="BF72" s="6">
        <f t="shared" si="169"/>
        <v>55666.117702544085</v>
      </c>
      <c r="BG72" s="6">
        <f t="shared" si="170"/>
        <v>37110.745135029392</v>
      </c>
      <c r="BH72" s="6">
        <f t="shared" si="171"/>
        <v>74221.490270058785</v>
      </c>
      <c r="BI72" s="20">
        <f>IF(AR72&gt;0, IF(AR72&lt;=General!$D$3*2,$G$4*$BI$39,0), 0)</f>
        <v>0</v>
      </c>
      <c r="BJ72" s="131">
        <f t="shared" si="172"/>
        <v>9685.9044802426706</v>
      </c>
      <c r="BL72" s="1" t="str">
        <f t="shared" si="78"/>
        <v>Interventor 31</v>
      </c>
      <c r="BM72" s="5">
        <f>AR72+AR72*(General!$B$25++General!$H$25)</f>
        <v>2063758.5652078523</v>
      </c>
      <c r="BN72" s="5">
        <f>IF(BM72&gt;0,IF(BM72&lt;=2*General!$D$6, General!$E$6, 0), 0)</f>
        <v>0</v>
      </c>
      <c r="BO72" s="5">
        <f t="shared" si="173"/>
        <v>82550.342608314095</v>
      </c>
      <c r="BP72" s="5">
        <f t="shared" si="174"/>
        <v>165100.68521662819</v>
      </c>
      <c r="BQ72" s="5">
        <f t="shared" si="175"/>
        <v>82550.342608314095</v>
      </c>
      <c r="BR72" s="5">
        <f t="shared" si="176"/>
        <v>247651.02782494226</v>
      </c>
      <c r="BS72" s="17" t="s">
        <v>50</v>
      </c>
      <c r="BT72" s="5">
        <f t="shared" si="177"/>
        <v>171911.08848181411</v>
      </c>
      <c r="BU72" s="12" t="s">
        <v>50</v>
      </c>
      <c r="BV72" s="5">
        <f t="shared" si="178"/>
        <v>1719.1108848181411</v>
      </c>
      <c r="BW72" s="12" t="s">
        <v>50</v>
      </c>
      <c r="BX72" s="5">
        <f t="shared" si="179"/>
        <v>171911.08848181411</v>
      </c>
      <c r="BY72" s="12" t="s">
        <v>50</v>
      </c>
      <c r="BZ72" s="5">
        <f t="shared" si="180"/>
        <v>85989.94021699384</v>
      </c>
      <c r="CA72" s="6">
        <f t="shared" si="181"/>
        <v>61912.756956235564</v>
      </c>
      <c r="CB72" s="6">
        <f t="shared" si="182"/>
        <v>41275.171304157047</v>
      </c>
      <c r="CC72" s="6">
        <f t="shared" si="183"/>
        <v>82550.342608314095</v>
      </c>
      <c r="CD72" s="20">
        <f>IF(BM72&gt;0, IF(BM72&lt;=General!$D$3*2,$I$4*CD71,0), 0)</f>
        <v>0</v>
      </c>
      <c r="CE72" s="131">
        <f t="shared" si="184"/>
        <v>10772.819710384989</v>
      </c>
      <c r="CG72" s="1" t="str">
        <f t="shared" si="80"/>
        <v>Interventor 31</v>
      </c>
      <c r="CH72" s="5">
        <f>BM72+BM72*(General!$B$25+General!$H$25)</f>
        <v>2295345.6741285129</v>
      </c>
      <c r="CI72" s="5">
        <f>IF(CH72&gt;0,IF(CH72&lt;=2*General!$D$7, General!$E$7, 0), 0)</f>
        <v>0</v>
      </c>
      <c r="CJ72" s="5">
        <f t="shared" si="185"/>
        <v>91813.826965140513</v>
      </c>
      <c r="CK72" s="5">
        <f t="shared" si="186"/>
        <v>183627.65393028103</v>
      </c>
      <c r="CL72" s="5">
        <f t="shared" si="187"/>
        <v>91813.826965140513</v>
      </c>
      <c r="CM72" s="5">
        <f t="shared" si="188"/>
        <v>275441.48089542153</v>
      </c>
      <c r="CN72" s="17" t="s">
        <v>50</v>
      </c>
      <c r="CO72" s="5">
        <f t="shared" si="189"/>
        <v>191202.29465490513</v>
      </c>
      <c r="CP72" s="12" t="s">
        <v>50</v>
      </c>
      <c r="CQ72" s="5">
        <f t="shared" si="190"/>
        <v>1912.0229465490513</v>
      </c>
      <c r="CR72" s="12" t="s">
        <v>50</v>
      </c>
      <c r="CS72" s="5">
        <f t="shared" si="191"/>
        <v>191202.29465490513</v>
      </c>
      <c r="CT72" s="12" t="s">
        <v>50</v>
      </c>
      <c r="CU72" s="5">
        <f t="shared" si="192"/>
        <v>95639.403088688035</v>
      </c>
      <c r="CV72" s="6">
        <f t="shared" si="193"/>
        <v>68860.370223855381</v>
      </c>
      <c r="CW72" s="6">
        <f t="shared" si="194"/>
        <v>45906.913482570257</v>
      </c>
      <c r="CX72" s="6">
        <f t="shared" si="195"/>
        <v>91813.826965140513</v>
      </c>
      <c r="CY72" s="20">
        <f>IF(CH72&gt;0, IF(CH72&lt;=General!$D$3*2,$K$4*CY71,0), 0)</f>
        <v>0</v>
      </c>
      <c r="CZ72" s="134">
        <f t="shared" si="196"/>
        <v>11981.704418950836</v>
      </c>
    </row>
    <row r="73" spans="1:104" x14ac:dyDescent="0.25">
      <c r="A73" s="1" t="s">
        <v>393</v>
      </c>
      <c r="B73" s="5">
        <v>1500000</v>
      </c>
      <c r="C73" s="5">
        <f>IF(B73&gt;0,IF(B73&lt;=2*General!D$3, General!E$3, 0), 0)</f>
        <v>0</v>
      </c>
      <c r="D73" s="5">
        <f t="shared" si="137"/>
        <v>60000</v>
      </c>
      <c r="E73" s="5">
        <f t="shared" si="138"/>
        <v>120000</v>
      </c>
      <c r="F73" s="5">
        <f t="shared" si="139"/>
        <v>60000</v>
      </c>
      <c r="G73" s="5">
        <f t="shared" si="140"/>
        <v>180000</v>
      </c>
      <c r="H73" s="17" t="s">
        <v>50</v>
      </c>
      <c r="I73" s="5">
        <f t="shared" si="141"/>
        <v>124950</v>
      </c>
      <c r="J73" s="12" t="s">
        <v>50</v>
      </c>
      <c r="K73" s="5">
        <f t="shared" si="142"/>
        <v>1249.5</v>
      </c>
      <c r="L73" s="12" t="s">
        <v>50</v>
      </c>
      <c r="M73" s="5">
        <f t="shared" si="143"/>
        <v>124950</v>
      </c>
      <c r="N73" s="12" t="s">
        <v>50</v>
      </c>
      <c r="O73" s="5">
        <f t="shared" si="144"/>
        <v>62500</v>
      </c>
      <c r="P73" s="6">
        <f t="shared" si="145"/>
        <v>45000</v>
      </c>
      <c r="Q73" s="6">
        <f t="shared" si="146"/>
        <v>30000</v>
      </c>
      <c r="R73" s="6">
        <f t="shared" si="147"/>
        <v>60000</v>
      </c>
      <c r="S73" s="20">
        <f>IF(B73&gt;0, IF(B73&lt;=General!$D$3*2,$C$4*$S$39,0), 0)</f>
        <v>0</v>
      </c>
      <c r="T73" s="131">
        <f t="shared" si="148"/>
        <v>7830</v>
      </c>
      <c r="V73" s="1" t="str">
        <f t="shared" si="74"/>
        <v>Interventor 32</v>
      </c>
      <c r="W73" s="5">
        <f>B73+B73*(General!$B$25+General!$H$25)</f>
        <v>1668324.274572304</v>
      </c>
      <c r="X73" s="5">
        <f>IF(W73&gt;0,IF(W73&lt;=2*General!$D$4, General!$E$4, 0), 0)</f>
        <v>0</v>
      </c>
      <c r="Y73" s="5">
        <f t="shared" si="149"/>
        <v>66732.970982892162</v>
      </c>
      <c r="Z73" s="5">
        <f t="shared" si="150"/>
        <v>133465.94196578432</v>
      </c>
      <c r="AA73" s="5">
        <f t="shared" si="151"/>
        <v>66732.970982892162</v>
      </c>
      <c r="AB73" s="5">
        <f t="shared" si="152"/>
        <v>200198.91294867647</v>
      </c>
      <c r="AC73" s="17" t="s">
        <v>50</v>
      </c>
      <c r="AD73" s="5">
        <f t="shared" si="153"/>
        <v>138971.41207187291</v>
      </c>
      <c r="AE73" s="12" t="s">
        <v>50</v>
      </c>
      <c r="AF73" s="5">
        <f t="shared" si="154"/>
        <v>1389.7141207187292</v>
      </c>
      <c r="AG73" s="12" t="s">
        <v>50</v>
      </c>
      <c r="AH73" s="5">
        <f t="shared" si="155"/>
        <v>138971.41207187291</v>
      </c>
      <c r="AI73" s="12" t="s">
        <v>50</v>
      </c>
      <c r="AJ73" s="5">
        <f t="shared" si="156"/>
        <v>69513.511440512666</v>
      </c>
      <c r="AK73" s="6">
        <f t="shared" si="157"/>
        <v>50049.728237169118</v>
      </c>
      <c r="AL73" s="6">
        <f t="shared" si="158"/>
        <v>33366.485491446081</v>
      </c>
      <c r="AM73" s="6">
        <f t="shared" si="159"/>
        <v>66732.970982892162</v>
      </c>
      <c r="AN73" s="20">
        <f>IF(W73&gt;0, IF(W73&lt;=General!$D$3*2,$E$4*$AN$39,0), 0)</f>
        <v>0</v>
      </c>
      <c r="AO73" s="22">
        <f t="shared" si="160"/>
        <v>8708.6527132674273</v>
      </c>
      <c r="AQ73" s="1" t="str">
        <f t="shared" si="76"/>
        <v>Interventor 32</v>
      </c>
      <c r="AR73" s="5">
        <f>W73+W73*(General!$B$25+General!$H$25)</f>
        <v>1855537.2567514696</v>
      </c>
      <c r="AS73" s="5">
        <f>IF(AR73&gt;0,IF(AR73&lt;=2*General!$D$5, General!$E$5, 0), 0)</f>
        <v>0</v>
      </c>
      <c r="AT73" s="5">
        <f t="shared" si="161"/>
        <v>74221.490270058785</v>
      </c>
      <c r="AU73" s="5">
        <f t="shared" si="162"/>
        <v>148442.98054011757</v>
      </c>
      <c r="AV73" s="5">
        <f t="shared" si="163"/>
        <v>74221.490270058785</v>
      </c>
      <c r="AW73" s="5">
        <f t="shared" si="164"/>
        <v>222664.47081017634</v>
      </c>
      <c r="AX73" s="17" t="s">
        <v>50</v>
      </c>
      <c r="AY73" s="5">
        <f t="shared" si="165"/>
        <v>154566.25348739742</v>
      </c>
      <c r="AZ73" s="12" t="s">
        <v>50</v>
      </c>
      <c r="BA73" s="5">
        <f t="shared" si="166"/>
        <v>1545.6625348739742</v>
      </c>
      <c r="BB73" s="12" t="s">
        <v>50</v>
      </c>
      <c r="BC73" s="5">
        <f t="shared" si="167"/>
        <v>154566.25348739742</v>
      </c>
      <c r="BD73" s="12" t="s">
        <v>50</v>
      </c>
      <c r="BE73" s="5">
        <f t="shared" si="168"/>
        <v>77314.052364644565</v>
      </c>
      <c r="BF73" s="6">
        <f t="shared" si="169"/>
        <v>55666.117702544085</v>
      </c>
      <c r="BG73" s="6">
        <f t="shared" si="170"/>
        <v>37110.745135029392</v>
      </c>
      <c r="BH73" s="6">
        <f t="shared" si="171"/>
        <v>74221.490270058785</v>
      </c>
      <c r="BI73" s="20">
        <f>IF(AR73&gt;0, IF(AR73&lt;=General!$D$3*2,$G$4*$BI$39,0), 0)</f>
        <v>0</v>
      </c>
      <c r="BJ73" s="131">
        <f t="shared" si="172"/>
        <v>9685.9044802426706</v>
      </c>
      <c r="BL73" s="1" t="str">
        <f t="shared" si="78"/>
        <v>Interventor 32</v>
      </c>
      <c r="BM73" s="5">
        <f>AR73+AR73*(General!$B$25++General!$H$25)</f>
        <v>2063758.5652078523</v>
      </c>
      <c r="BN73" s="5">
        <f>IF(BM73&gt;0,IF(BM73&lt;=2*General!$D$6, General!$E$6, 0), 0)</f>
        <v>0</v>
      </c>
      <c r="BO73" s="5">
        <f t="shared" si="173"/>
        <v>82550.342608314095</v>
      </c>
      <c r="BP73" s="5">
        <f t="shared" si="174"/>
        <v>165100.68521662819</v>
      </c>
      <c r="BQ73" s="5">
        <f t="shared" si="175"/>
        <v>82550.342608314095</v>
      </c>
      <c r="BR73" s="5">
        <f t="shared" si="176"/>
        <v>247651.02782494226</v>
      </c>
      <c r="BS73" s="17" t="s">
        <v>50</v>
      </c>
      <c r="BT73" s="5">
        <f t="shared" si="177"/>
        <v>171911.08848181411</v>
      </c>
      <c r="BU73" s="12" t="s">
        <v>50</v>
      </c>
      <c r="BV73" s="5">
        <f t="shared" si="178"/>
        <v>1719.1108848181411</v>
      </c>
      <c r="BW73" s="12" t="s">
        <v>50</v>
      </c>
      <c r="BX73" s="5">
        <f t="shared" si="179"/>
        <v>171911.08848181411</v>
      </c>
      <c r="BY73" s="12" t="s">
        <v>50</v>
      </c>
      <c r="BZ73" s="5">
        <f t="shared" si="180"/>
        <v>85989.94021699384</v>
      </c>
      <c r="CA73" s="6">
        <f t="shared" si="181"/>
        <v>61912.756956235564</v>
      </c>
      <c r="CB73" s="6">
        <f t="shared" si="182"/>
        <v>41275.171304157047</v>
      </c>
      <c r="CC73" s="6">
        <f t="shared" si="183"/>
        <v>82550.342608314095</v>
      </c>
      <c r="CD73" s="20">
        <f>IF(BM73&gt;0, IF(BM73&lt;=General!$D$3*2,$I$4*CD72,0), 0)</f>
        <v>0</v>
      </c>
      <c r="CE73" s="131">
        <f t="shared" si="184"/>
        <v>10772.819710384989</v>
      </c>
      <c r="CG73" s="1" t="str">
        <f t="shared" si="80"/>
        <v>Interventor 32</v>
      </c>
      <c r="CH73" s="5">
        <f>BM73+BM73*(General!$B$25+General!$H$25)</f>
        <v>2295345.6741285129</v>
      </c>
      <c r="CI73" s="5">
        <f>IF(CH73&gt;0,IF(CH73&lt;=2*General!$D$7, General!$E$7, 0), 0)</f>
        <v>0</v>
      </c>
      <c r="CJ73" s="5">
        <f t="shared" si="185"/>
        <v>91813.826965140513</v>
      </c>
      <c r="CK73" s="5">
        <f t="shared" si="186"/>
        <v>183627.65393028103</v>
      </c>
      <c r="CL73" s="5">
        <f t="shared" si="187"/>
        <v>91813.826965140513</v>
      </c>
      <c r="CM73" s="5">
        <f t="shared" si="188"/>
        <v>275441.48089542153</v>
      </c>
      <c r="CN73" s="17" t="s">
        <v>50</v>
      </c>
      <c r="CO73" s="5">
        <f t="shared" si="189"/>
        <v>191202.29465490513</v>
      </c>
      <c r="CP73" s="12" t="s">
        <v>50</v>
      </c>
      <c r="CQ73" s="5">
        <f t="shared" si="190"/>
        <v>1912.0229465490513</v>
      </c>
      <c r="CR73" s="12" t="s">
        <v>50</v>
      </c>
      <c r="CS73" s="5">
        <f t="shared" si="191"/>
        <v>191202.29465490513</v>
      </c>
      <c r="CT73" s="12" t="s">
        <v>50</v>
      </c>
      <c r="CU73" s="5">
        <f t="shared" si="192"/>
        <v>95639.403088688035</v>
      </c>
      <c r="CV73" s="6">
        <f t="shared" si="193"/>
        <v>68860.370223855381</v>
      </c>
      <c r="CW73" s="6">
        <f t="shared" si="194"/>
        <v>45906.913482570257</v>
      </c>
      <c r="CX73" s="6">
        <f t="shared" si="195"/>
        <v>91813.826965140513</v>
      </c>
      <c r="CY73" s="20">
        <f>IF(CH73&gt;0, IF(CH73&lt;=General!$D$3*2,$K$4*CY72,0), 0)</f>
        <v>0</v>
      </c>
      <c r="CZ73" s="134">
        <f t="shared" si="196"/>
        <v>11981.704418950836</v>
      </c>
    </row>
    <row r="74" spans="1:104" x14ac:dyDescent="0.25">
      <c r="A74" s="1" t="s">
        <v>394</v>
      </c>
      <c r="B74" s="5">
        <v>1500000</v>
      </c>
      <c r="C74" s="5">
        <f>IF(B74&gt;0,IF(B74&lt;=2*General!D$3, General!E$3, 0), 0)</f>
        <v>0</v>
      </c>
      <c r="D74" s="5">
        <f t="shared" si="137"/>
        <v>60000</v>
      </c>
      <c r="E74" s="5">
        <f t="shared" si="138"/>
        <v>120000</v>
      </c>
      <c r="F74" s="5">
        <f t="shared" si="139"/>
        <v>60000</v>
      </c>
      <c r="G74" s="5">
        <f t="shared" si="140"/>
        <v>180000</v>
      </c>
      <c r="H74" s="17" t="s">
        <v>50</v>
      </c>
      <c r="I74" s="5">
        <f t="shared" si="141"/>
        <v>124950</v>
      </c>
      <c r="J74" s="12" t="s">
        <v>50</v>
      </c>
      <c r="K74" s="5">
        <f t="shared" si="142"/>
        <v>1249.5</v>
      </c>
      <c r="L74" s="12" t="s">
        <v>50</v>
      </c>
      <c r="M74" s="5">
        <f t="shared" si="143"/>
        <v>124950</v>
      </c>
      <c r="N74" s="12" t="s">
        <v>50</v>
      </c>
      <c r="O74" s="5">
        <f t="shared" si="144"/>
        <v>62500</v>
      </c>
      <c r="P74" s="6">
        <f t="shared" si="145"/>
        <v>45000</v>
      </c>
      <c r="Q74" s="6">
        <f t="shared" si="146"/>
        <v>30000</v>
      </c>
      <c r="R74" s="6">
        <f t="shared" si="147"/>
        <v>60000</v>
      </c>
      <c r="S74" s="20">
        <f>IF(B74&gt;0, IF(B74&lt;=General!$D$3*2,$C$4*$S$39,0), 0)</f>
        <v>0</v>
      </c>
      <c r="T74" s="131">
        <f t="shared" si="148"/>
        <v>7830</v>
      </c>
      <c r="V74" s="1" t="str">
        <f t="shared" si="74"/>
        <v>Interventor 33</v>
      </c>
      <c r="W74" s="5">
        <f>B74+B74*(General!$B$25+General!$H$25)</f>
        <v>1668324.274572304</v>
      </c>
      <c r="X74" s="5">
        <f>IF(W74&gt;0,IF(W74&lt;=2*General!$D$4, General!$E$4, 0), 0)</f>
        <v>0</v>
      </c>
      <c r="Y74" s="5">
        <f t="shared" si="149"/>
        <v>66732.970982892162</v>
      </c>
      <c r="Z74" s="5">
        <f t="shared" si="150"/>
        <v>133465.94196578432</v>
      </c>
      <c r="AA74" s="5">
        <f t="shared" si="151"/>
        <v>66732.970982892162</v>
      </c>
      <c r="AB74" s="5">
        <f t="shared" si="152"/>
        <v>200198.91294867647</v>
      </c>
      <c r="AC74" s="17" t="s">
        <v>50</v>
      </c>
      <c r="AD74" s="5">
        <f t="shared" si="153"/>
        <v>138971.41207187291</v>
      </c>
      <c r="AE74" s="12" t="s">
        <v>50</v>
      </c>
      <c r="AF74" s="5">
        <f t="shared" si="154"/>
        <v>1389.7141207187292</v>
      </c>
      <c r="AG74" s="12" t="s">
        <v>50</v>
      </c>
      <c r="AH74" s="5">
        <f t="shared" si="155"/>
        <v>138971.41207187291</v>
      </c>
      <c r="AI74" s="12" t="s">
        <v>50</v>
      </c>
      <c r="AJ74" s="5">
        <f t="shared" si="156"/>
        <v>69513.511440512666</v>
      </c>
      <c r="AK74" s="6">
        <f t="shared" si="157"/>
        <v>50049.728237169118</v>
      </c>
      <c r="AL74" s="6">
        <f t="shared" si="158"/>
        <v>33366.485491446081</v>
      </c>
      <c r="AM74" s="6">
        <f t="shared" si="159"/>
        <v>66732.970982892162</v>
      </c>
      <c r="AN74" s="20">
        <f>IF(W74&gt;0, IF(W74&lt;=General!$D$3*2,$E$4*$AN$39,0), 0)</f>
        <v>0</v>
      </c>
      <c r="AO74" s="22">
        <f t="shared" si="160"/>
        <v>8708.6527132674273</v>
      </c>
      <c r="AQ74" s="1" t="str">
        <f t="shared" si="76"/>
        <v>Interventor 33</v>
      </c>
      <c r="AR74" s="5">
        <f>W74+W74*(General!$B$25+General!$H$25)</f>
        <v>1855537.2567514696</v>
      </c>
      <c r="AS74" s="5">
        <f>IF(AR74&gt;0,IF(AR74&lt;=2*General!$D$5, General!$E$5, 0), 0)</f>
        <v>0</v>
      </c>
      <c r="AT74" s="5">
        <f t="shared" si="161"/>
        <v>74221.490270058785</v>
      </c>
      <c r="AU74" s="5">
        <f t="shared" si="162"/>
        <v>148442.98054011757</v>
      </c>
      <c r="AV74" s="5">
        <f t="shared" si="163"/>
        <v>74221.490270058785</v>
      </c>
      <c r="AW74" s="5">
        <f t="shared" si="164"/>
        <v>222664.47081017634</v>
      </c>
      <c r="AX74" s="17" t="s">
        <v>50</v>
      </c>
      <c r="AY74" s="5">
        <f t="shared" si="165"/>
        <v>154566.25348739742</v>
      </c>
      <c r="AZ74" s="12" t="s">
        <v>50</v>
      </c>
      <c r="BA74" s="5">
        <f t="shared" si="166"/>
        <v>1545.6625348739742</v>
      </c>
      <c r="BB74" s="12" t="s">
        <v>50</v>
      </c>
      <c r="BC74" s="5">
        <f t="shared" si="167"/>
        <v>154566.25348739742</v>
      </c>
      <c r="BD74" s="12" t="s">
        <v>50</v>
      </c>
      <c r="BE74" s="5">
        <f t="shared" si="168"/>
        <v>77314.052364644565</v>
      </c>
      <c r="BF74" s="6">
        <f t="shared" si="169"/>
        <v>55666.117702544085</v>
      </c>
      <c r="BG74" s="6">
        <f t="shared" si="170"/>
        <v>37110.745135029392</v>
      </c>
      <c r="BH74" s="6">
        <f t="shared" si="171"/>
        <v>74221.490270058785</v>
      </c>
      <c r="BI74" s="20">
        <f>IF(AR74&gt;0, IF(AR74&lt;=General!$D$3*2,$G$4*$BI$39,0), 0)</f>
        <v>0</v>
      </c>
      <c r="BJ74" s="131">
        <f t="shared" si="172"/>
        <v>9685.9044802426706</v>
      </c>
      <c r="BL74" s="1" t="str">
        <f t="shared" si="78"/>
        <v>Interventor 33</v>
      </c>
      <c r="BM74" s="5">
        <f>AR74+AR74*(General!$B$25++General!$H$25)</f>
        <v>2063758.5652078523</v>
      </c>
      <c r="BN74" s="5">
        <f>IF(BM74&gt;0,IF(BM74&lt;=2*General!$D$6, General!$E$6, 0), 0)</f>
        <v>0</v>
      </c>
      <c r="BO74" s="5">
        <f t="shared" si="173"/>
        <v>82550.342608314095</v>
      </c>
      <c r="BP74" s="5">
        <f t="shared" si="174"/>
        <v>165100.68521662819</v>
      </c>
      <c r="BQ74" s="5">
        <f t="shared" si="175"/>
        <v>82550.342608314095</v>
      </c>
      <c r="BR74" s="5">
        <f t="shared" si="176"/>
        <v>247651.02782494226</v>
      </c>
      <c r="BS74" s="17" t="s">
        <v>50</v>
      </c>
      <c r="BT74" s="5">
        <f t="shared" si="177"/>
        <v>171911.08848181411</v>
      </c>
      <c r="BU74" s="12" t="s">
        <v>50</v>
      </c>
      <c r="BV74" s="5">
        <f t="shared" si="178"/>
        <v>1719.1108848181411</v>
      </c>
      <c r="BW74" s="12" t="s">
        <v>50</v>
      </c>
      <c r="BX74" s="5">
        <f t="shared" si="179"/>
        <v>171911.08848181411</v>
      </c>
      <c r="BY74" s="12" t="s">
        <v>50</v>
      </c>
      <c r="BZ74" s="5">
        <f t="shared" si="180"/>
        <v>85989.94021699384</v>
      </c>
      <c r="CA74" s="6">
        <f t="shared" si="181"/>
        <v>61912.756956235564</v>
      </c>
      <c r="CB74" s="6">
        <f t="shared" si="182"/>
        <v>41275.171304157047</v>
      </c>
      <c r="CC74" s="6">
        <f t="shared" si="183"/>
        <v>82550.342608314095</v>
      </c>
      <c r="CD74" s="20">
        <f>IF(BM74&gt;0, IF(BM74&lt;=General!$D$3*2,$I$4*CD73,0), 0)</f>
        <v>0</v>
      </c>
      <c r="CE74" s="131">
        <f t="shared" si="184"/>
        <v>10772.819710384989</v>
      </c>
      <c r="CG74" s="1" t="str">
        <f t="shared" si="80"/>
        <v>Interventor 33</v>
      </c>
      <c r="CH74" s="5">
        <f>BM74+BM74*(General!$B$25+General!$H$25)</f>
        <v>2295345.6741285129</v>
      </c>
      <c r="CI74" s="5">
        <f>IF(CH74&gt;0,IF(CH74&lt;=2*General!$D$7, General!$E$7, 0), 0)</f>
        <v>0</v>
      </c>
      <c r="CJ74" s="5">
        <f t="shared" si="185"/>
        <v>91813.826965140513</v>
      </c>
      <c r="CK74" s="5">
        <f t="shared" si="186"/>
        <v>183627.65393028103</v>
      </c>
      <c r="CL74" s="5">
        <f t="shared" si="187"/>
        <v>91813.826965140513</v>
      </c>
      <c r="CM74" s="5">
        <f t="shared" si="188"/>
        <v>275441.48089542153</v>
      </c>
      <c r="CN74" s="17" t="s">
        <v>50</v>
      </c>
      <c r="CO74" s="5">
        <f t="shared" si="189"/>
        <v>191202.29465490513</v>
      </c>
      <c r="CP74" s="12" t="s">
        <v>50</v>
      </c>
      <c r="CQ74" s="5">
        <f t="shared" si="190"/>
        <v>1912.0229465490513</v>
      </c>
      <c r="CR74" s="12" t="s">
        <v>50</v>
      </c>
      <c r="CS74" s="5">
        <f t="shared" si="191"/>
        <v>191202.29465490513</v>
      </c>
      <c r="CT74" s="12" t="s">
        <v>50</v>
      </c>
      <c r="CU74" s="5">
        <f t="shared" si="192"/>
        <v>95639.403088688035</v>
      </c>
      <c r="CV74" s="6">
        <f t="shared" si="193"/>
        <v>68860.370223855381</v>
      </c>
      <c r="CW74" s="6">
        <f t="shared" si="194"/>
        <v>45906.913482570257</v>
      </c>
      <c r="CX74" s="6">
        <f t="shared" si="195"/>
        <v>91813.826965140513</v>
      </c>
      <c r="CY74" s="20">
        <f>IF(CH74&gt;0, IF(CH74&lt;=General!$D$3*2,$K$4*CY73,0), 0)</f>
        <v>0</v>
      </c>
      <c r="CZ74" s="134">
        <f t="shared" si="196"/>
        <v>11981.704418950836</v>
      </c>
    </row>
    <row r="75" spans="1:104" x14ac:dyDescent="0.25">
      <c r="A75" s="1" t="s">
        <v>395</v>
      </c>
      <c r="B75" s="5">
        <v>1500000</v>
      </c>
      <c r="C75" s="5">
        <f>IF(B75&gt;0,IF(B75&lt;=2*General!D$3, General!E$3, 0), 0)</f>
        <v>0</v>
      </c>
      <c r="D75" s="5">
        <f t="shared" si="137"/>
        <v>60000</v>
      </c>
      <c r="E75" s="5">
        <f t="shared" si="138"/>
        <v>120000</v>
      </c>
      <c r="F75" s="5">
        <f t="shared" si="139"/>
        <v>60000</v>
      </c>
      <c r="G75" s="5">
        <f t="shared" si="140"/>
        <v>180000</v>
      </c>
      <c r="H75" s="17" t="s">
        <v>50</v>
      </c>
      <c r="I75" s="5">
        <f t="shared" si="141"/>
        <v>124950</v>
      </c>
      <c r="J75" s="12" t="s">
        <v>50</v>
      </c>
      <c r="K75" s="5">
        <f t="shared" si="142"/>
        <v>1249.5</v>
      </c>
      <c r="L75" s="12" t="s">
        <v>50</v>
      </c>
      <c r="M75" s="5">
        <f t="shared" si="143"/>
        <v>124950</v>
      </c>
      <c r="N75" s="12" t="s">
        <v>50</v>
      </c>
      <c r="O75" s="5">
        <f t="shared" si="144"/>
        <v>62500</v>
      </c>
      <c r="P75" s="6">
        <f t="shared" si="145"/>
        <v>45000</v>
      </c>
      <c r="Q75" s="6">
        <f t="shared" si="146"/>
        <v>30000</v>
      </c>
      <c r="R75" s="6">
        <f t="shared" si="147"/>
        <v>60000</v>
      </c>
      <c r="S75" s="20">
        <f>IF(B75&gt;0, IF(B75&lt;=General!$D$3*2,$C$4*$S$39,0), 0)</f>
        <v>0</v>
      </c>
      <c r="T75" s="131">
        <f t="shared" si="148"/>
        <v>7830</v>
      </c>
      <c r="V75" s="1" t="str">
        <f t="shared" si="74"/>
        <v>Interventor 34</v>
      </c>
      <c r="W75" s="5">
        <f>B75+B75*(General!$B$25+General!$H$25)</f>
        <v>1668324.274572304</v>
      </c>
      <c r="X75" s="5">
        <f>IF(W75&gt;0,IF(W75&lt;=2*General!$D$4, General!$E$4, 0), 0)</f>
        <v>0</v>
      </c>
      <c r="Y75" s="5">
        <f t="shared" si="149"/>
        <v>66732.970982892162</v>
      </c>
      <c r="Z75" s="5">
        <f t="shared" si="150"/>
        <v>133465.94196578432</v>
      </c>
      <c r="AA75" s="5">
        <f t="shared" si="151"/>
        <v>66732.970982892162</v>
      </c>
      <c r="AB75" s="5">
        <f t="shared" si="152"/>
        <v>200198.91294867647</v>
      </c>
      <c r="AC75" s="17" t="s">
        <v>50</v>
      </c>
      <c r="AD75" s="5">
        <f t="shared" si="153"/>
        <v>138971.41207187291</v>
      </c>
      <c r="AE75" s="12" t="s">
        <v>50</v>
      </c>
      <c r="AF75" s="5">
        <f t="shared" si="154"/>
        <v>1389.7141207187292</v>
      </c>
      <c r="AG75" s="12" t="s">
        <v>50</v>
      </c>
      <c r="AH75" s="5">
        <f t="shared" si="155"/>
        <v>138971.41207187291</v>
      </c>
      <c r="AI75" s="12" t="s">
        <v>50</v>
      </c>
      <c r="AJ75" s="5">
        <f t="shared" si="156"/>
        <v>69513.511440512666</v>
      </c>
      <c r="AK75" s="6">
        <f t="shared" si="157"/>
        <v>50049.728237169118</v>
      </c>
      <c r="AL75" s="6">
        <f t="shared" si="158"/>
        <v>33366.485491446081</v>
      </c>
      <c r="AM75" s="6">
        <f t="shared" si="159"/>
        <v>66732.970982892162</v>
      </c>
      <c r="AN75" s="20">
        <f>IF(W75&gt;0, IF(W75&lt;=General!$D$3*2,$E$4*$AN$39,0), 0)</f>
        <v>0</v>
      </c>
      <c r="AO75" s="22">
        <f t="shared" si="160"/>
        <v>8708.6527132674273</v>
      </c>
      <c r="AQ75" s="1" t="str">
        <f t="shared" si="76"/>
        <v>Interventor 34</v>
      </c>
      <c r="AR75" s="5">
        <f>W75+W75*(General!$B$25+General!$H$25)</f>
        <v>1855537.2567514696</v>
      </c>
      <c r="AS75" s="5">
        <f>IF(AR75&gt;0,IF(AR75&lt;=2*General!$D$5, General!$E$5, 0), 0)</f>
        <v>0</v>
      </c>
      <c r="AT75" s="5">
        <f t="shared" si="161"/>
        <v>74221.490270058785</v>
      </c>
      <c r="AU75" s="5">
        <f t="shared" si="162"/>
        <v>148442.98054011757</v>
      </c>
      <c r="AV75" s="5">
        <f t="shared" si="163"/>
        <v>74221.490270058785</v>
      </c>
      <c r="AW75" s="5">
        <f t="shared" si="164"/>
        <v>222664.47081017634</v>
      </c>
      <c r="AX75" s="17" t="s">
        <v>50</v>
      </c>
      <c r="AY75" s="5">
        <f t="shared" si="165"/>
        <v>154566.25348739742</v>
      </c>
      <c r="AZ75" s="12" t="s">
        <v>50</v>
      </c>
      <c r="BA75" s="5">
        <f t="shared" si="166"/>
        <v>1545.6625348739742</v>
      </c>
      <c r="BB75" s="12" t="s">
        <v>50</v>
      </c>
      <c r="BC75" s="5">
        <f t="shared" si="167"/>
        <v>154566.25348739742</v>
      </c>
      <c r="BD75" s="12" t="s">
        <v>50</v>
      </c>
      <c r="BE75" s="5">
        <f t="shared" si="168"/>
        <v>77314.052364644565</v>
      </c>
      <c r="BF75" s="6">
        <f t="shared" si="169"/>
        <v>55666.117702544085</v>
      </c>
      <c r="BG75" s="6">
        <f t="shared" si="170"/>
        <v>37110.745135029392</v>
      </c>
      <c r="BH75" s="6">
        <f t="shared" si="171"/>
        <v>74221.490270058785</v>
      </c>
      <c r="BI75" s="20">
        <f>IF(AR75&gt;0, IF(AR75&lt;=General!$D$3*2,$G$4*$BI$39,0), 0)</f>
        <v>0</v>
      </c>
      <c r="BJ75" s="131">
        <f t="shared" si="172"/>
        <v>9685.9044802426706</v>
      </c>
      <c r="BL75" s="1" t="str">
        <f t="shared" si="78"/>
        <v>Interventor 34</v>
      </c>
      <c r="BM75" s="5">
        <f>AR75+AR75*(General!$B$25++General!$H$25)</f>
        <v>2063758.5652078523</v>
      </c>
      <c r="BN75" s="5">
        <f>IF(BM75&gt;0,IF(BM75&lt;=2*General!$D$6, General!$E$6, 0), 0)</f>
        <v>0</v>
      </c>
      <c r="BO75" s="5">
        <f t="shared" si="173"/>
        <v>82550.342608314095</v>
      </c>
      <c r="BP75" s="5">
        <f t="shared" si="174"/>
        <v>165100.68521662819</v>
      </c>
      <c r="BQ75" s="5">
        <f t="shared" si="175"/>
        <v>82550.342608314095</v>
      </c>
      <c r="BR75" s="5">
        <f t="shared" si="176"/>
        <v>247651.02782494226</v>
      </c>
      <c r="BS75" s="17" t="s">
        <v>50</v>
      </c>
      <c r="BT75" s="5">
        <f t="shared" si="177"/>
        <v>171911.08848181411</v>
      </c>
      <c r="BU75" s="12" t="s">
        <v>50</v>
      </c>
      <c r="BV75" s="5">
        <f t="shared" si="178"/>
        <v>1719.1108848181411</v>
      </c>
      <c r="BW75" s="12" t="s">
        <v>50</v>
      </c>
      <c r="BX75" s="5">
        <f t="shared" si="179"/>
        <v>171911.08848181411</v>
      </c>
      <c r="BY75" s="12" t="s">
        <v>50</v>
      </c>
      <c r="BZ75" s="5">
        <f t="shared" si="180"/>
        <v>85989.94021699384</v>
      </c>
      <c r="CA75" s="6">
        <f t="shared" si="181"/>
        <v>61912.756956235564</v>
      </c>
      <c r="CB75" s="6">
        <f t="shared" si="182"/>
        <v>41275.171304157047</v>
      </c>
      <c r="CC75" s="6">
        <f t="shared" si="183"/>
        <v>82550.342608314095</v>
      </c>
      <c r="CD75" s="20">
        <f>IF(BM75&gt;0, IF(BM75&lt;=General!$D$3*2,$I$4*CD74,0), 0)</f>
        <v>0</v>
      </c>
      <c r="CE75" s="131">
        <f t="shared" si="184"/>
        <v>10772.819710384989</v>
      </c>
      <c r="CG75" s="1" t="str">
        <f t="shared" si="80"/>
        <v>Interventor 34</v>
      </c>
      <c r="CH75" s="5">
        <f>BM75+BM75*(General!$B$25+General!$H$25)</f>
        <v>2295345.6741285129</v>
      </c>
      <c r="CI75" s="5">
        <f>IF(CH75&gt;0,IF(CH75&lt;=2*General!$D$7, General!$E$7, 0), 0)</f>
        <v>0</v>
      </c>
      <c r="CJ75" s="5">
        <f t="shared" si="185"/>
        <v>91813.826965140513</v>
      </c>
      <c r="CK75" s="5">
        <f t="shared" si="186"/>
        <v>183627.65393028103</v>
      </c>
      <c r="CL75" s="5">
        <f t="shared" si="187"/>
        <v>91813.826965140513</v>
      </c>
      <c r="CM75" s="5">
        <f t="shared" si="188"/>
        <v>275441.48089542153</v>
      </c>
      <c r="CN75" s="17" t="s">
        <v>50</v>
      </c>
      <c r="CO75" s="5">
        <f t="shared" si="189"/>
        <v>191202.29465490513</v>
      </c>
      <c r="CP75" s="12" t="s">
        <v>50</v>
      </c>
      <c r="CQ75" s="5">
        <f t="shared" si="190"/>
        <v>1912.0229465490513</v>
      </c>
      <c r="CR75" s="12" t="s">
        <v>50</v>
      </c>
      <c r="CS75" s="5">
        <f t="shared" si="191"/>
        <v>191202.29465490513</v>
      </c>
      <c r="CT75" s="12" t="s">
        <v>50</v>
      </c>
      <c r="CU75" s="5">
        <f t="shared" si="192"/>
        <v>95639.403088688035</v>
      </c>
      <c r="CV75" s="6">
        <f t="shared" si="193"/>
        <v>68860.370223855381</v>
      </c>
      <c r="CW75" s="6">
        <f t="shared" si="194"/>
        <v>45906.913482570257</v>
      </c>
      <c r="CX75" s="6">
        <f t="shared" si="195"/>
        <v>91813.826965140513</v>
      </c>
      <c r="CY75" s="20">
        <f>IF(CH75&gt;0, IF(CH75&lt;=General!$D$3*2,$K$4*CY74,0), 0)</f>
        <v>0</v>
      </c>
      <c r="CZ75" s="134">
        <f t="shared" si="196"/>
        <v>11981.704418950836</v>
      </c>
    </row>
    <row r="76" spans="1:104" x14ac:dyDescent="0.25">
      <c r="A76" s="2" t="s">
        <v>16</v>
      </c>
      <c r="B76" s="5">
        <f t="shared" ref="B76:G76" si="197">SUM(B40:B75)</f>
        <v>56000000</v>
      </c>
      <c r="C76" s="5">
        <f t="shared" si="197"/>
        <v>0</v>
      </c>
      <c r="D76" s="5">
        <f t="shared" si="197"/>
        <v>2240000</v>
      </c>
      <c r="E76" s="5">
        <f t="shared" si="197"/>
        <v>4480000</v>
      </c>
      <c r="F76" s="5">
        <f t="shared" si="197"/>
        <v>2240000</v>
      </c>
      <c r="G76" s="5">
        <f t="shared" si="197"/>
        <v>6720000</v>
      </c>
      <c r="H76" s="17" t="s">
        <v>50</v>
      </c>
      <c r="I76" s="5">
        <f>SUM(I40:I75)</f>
        <v>4664800</v>
      </c>
      <c r="J76" s="5">
        <f>SUM(J40:J75)</f>
        <v>0</v>
      </c>
      <c r="K76" s="5">
        <f>SUM(K40:K75)</f>
        <v>46648</v>
      </c>
      <c r="L76" s="5">
        <f>SUM(L40:L75)</f>
        <v>0</v>
      </c>
      <c r="M76" s="5">
        <f>SUM(M40:M75)</f>
        <v>4664800</v>
      </c>
      <c r="N76" s="12" t="s">
        <v>50</v>
      </c>
      <c r="O76" s="5">
        <f t="shared" ref="O76:T76" si="198">SUM(O40:O75)</f>
        <v>2333333.333333333</v>
      </c>
      <c r="P76" s="5">
        <f t="shared" si="198"/>
        <v>1680000</v>
      </c>
      <c r="Q76" s="5">
        <f t="shared" si="198"/>
        <v>1120000</v>
      </c>
      <c r="R76" s="5">
        <f t="shared" si="198"/>
        <v>2240000</v>
      </c>
      <c r="S76" s="5">
        <f t="shared" si="198"/>
        <v>0</v>
      </c>
      <c r="T76" s="5">
        <f t="shared" si="198"/>
        <v>292320</v>
      </c>
      <c r="V76" s="2" t="s">
        <v>16</v>
      </c>
      <c r="W76" s="5">
        <f t="shared" ref="W76:AB76" si="199">SUM(W40:W75)</f>
        <v>62284106.250699386</v>
      </c>
      <c r="X76" s="5">
        <f t="shared" si="199"/>
        <v>0</v>
      </c>
      <c r="Y76" s="5">
        <f t="shared" si="199"/>
        <v>2491364.2500279741</v>
      </c>
      <c r="Z76" s="5">
        <f t="shared" si="199"/>
        <v>4982728.5000559483</v>
      </c>
      <c r="AA76" s="5">
        <f t="shared" si="199"/>
        <v>2491364.2500279741</v>
      </c>
      <c r="AB76" s="5">
        <f t="shared" si="199"/>
        <v>7474092.7500839196</v>
      </c>
      <c r="AC76" s="17" t="s">
        <v>50</v>
      </c>
      <c r="AD76" s="5">
        <f>SUM(AD40:AD75)</f>
        <v>5188266.0506832534</v>
      </c>
      <c r="AE76" s="5">
        <f>SUM(AE40:AE75)</f>
        <v>0</v>
      </c>
      <c r="AF76" s="5">
        <f>SUM(AF40:AF75)</f>
        <v>51882.660506832588</v>
      </c>
      <c r="AG76" s="5">
        <f>SUM(AG40:AG75)</f>
        <v>0</v>
      </c>
      <c r="AH76" s="5">
        <f>SUM(AH40:AH75)</f>
        <v>5188266.0506832534</v>
      </c>
      <c r="AI76" s="12" t="s">
        <v>50</v>
      </c>
      <c r="AJ76" s="5">
        <f t="shared" ref="AJ76:AO76" si="200">SUM(AJ40:AJ75)</f>
        <v>2595171.0937791411</v>
      </c>
      <c r="AK76" s="5">
        <f t="shared" si="200"/>
        <v>1868523.1875209799</v>
      </c>
      <c r="AL76" s="5">
        <f t="shared" si="200"/>
        <v>1245682.1250139871</v>
      </c>
      <c r="AM76" s="5">
        <f t="shared" si="200"/>
        <v>2491364.2500279741</v>
      </c>
      <c r="AN76" s="5">
        <f t="shared" si="200"/>
        <v>0</v>
      </c>
      <c r="AO76" s="5">
        <f t="shared" si="200"/>
        <v>325123.03462865052</v>
      </c>
      <c r="AQ76" s="2" t="s">
        <v>16</v>
      </c>
      <c r="AR76" s="5">
        <f t="shared" ref="AR76:AW76" si="201">SUM(AR40:AR75)</f>
        <v>69273390.918721542</v>
      </c>
      <c r="AS76" s="5">
        <f t="shared" si="201"/>
        <v>0</v>
      </c>
      <c r="AT76" s="5">
        <f t="shared" si="201"/>
        <v>2770935.6367488606</v>
      </c>
      <c r="AU76" s="5">
        <f t="shared" si="201"/>
        <v>5541871.2734977212</v>
      </c>
      <c r="AV76" s="5">
        <f t="shared" si="201"/>
        <v>2770935.6367488606</v>
      </c>
      <c r="AW76" s="5">
        <f t="shared" si="201"/>
        <v>8312806.910246592</v>
      </c>
      <c r="AX76" s="17" t="s">
        <v>50</v>
      </c>
      <c r="AY76" s="5">
        <f>SUM(AY40:AY75)</f>
        <v>5770473.4635294992</v>
      </c>
      <c r="AZ76" s="5">
        <f>SUM(AZ40:AZ75)</f>
        <v>0</v>
      </c>
      <c r="BA76" s="5">
        <f>SUM(BA40:BA75)</f>
        <v>57704.734635295055</v>
      </c>
      <c r="BB76" s="5">
        <f>SUM(BB40:BB75)</f>
        <v>0</v>
      </c>
      <c r="BC76" s="5">
        <f>SUM(BC40:BC75)</f>
        <v>5770473.4635294992</v>
      </c>
      <c r="BD76" s="12" t="s">
        <v>50</v>
      </c>
      <c r="BE76" s="5">
        <f t="shared" ref="BE76:BJ76" si="202">SUM(BE40:BE75)</f>
        <v>2886391.2882800647</v>
      </c>
      <c r="BF76" s="5">
        <f t="shared" si="202"/>
        <v>2078201.727561648</v>
      </c>
      <c r="BG76" s="5">
        <f t="shared" si="202"/>
        <v>1385467.8183744303</v>
      </c>
      <c r="BH76" s="5">
        <f t="shared" si="202"/>
        <v>2770935.6367488606</v>
      </c>
      <c r="BI76" s="5">
        <f t="shared" si="202"/>
        <v>0</v>
      </c>
      <c r="BJ76" s="5">
        <f t="shared" si="202"/>
        <v>361607.10059572652</v>
      </c>
      <c r="BL76" s="2" t="s">
        <v>16</v>
      </c>
      <c r="BM76" s="5">
        <f t="shared" ref="BM76:BR76" si="203">SUM(BM40:BM75)</f>
        <v>77046986.434426531</v>
      </c>
      <c r="BN76" s="5">
        <f t="shared" si="203"/>
        <v>0</v>
      </c>
      <c r="BO76" s="5">
        <f t="shared" si="203"/>
        <v>3081879.4573770575</v>
      </c>
      <c r="BP76" s="5">
        <f t="shared" si="203"/>
        <v>6163758.914754115</v>
      </c>
      <c r="BQ76" s="5">
        <f t="shared" si="203"/>
        <v>3081879.4573770575</v>
      </c>
      <c r="BR76" s="5">
        <f t="shared" si="203"/>
        <v>9245638.3721311707</v>
      </c>
      <c r="BS76" s="17" t="s">
        <v>50</v>
      </c>
      <c r="BT76" s="5">
        <f>SUM(BT40:BT75)</f>
        <v>6418013.9699877212</v>
      </c>
      <c r="BU76" s="5">
        <f>SUM(BU40:BU75)</f>
        <v>0</v>
      </c>
      <c r="BV76" s="5">
        <f>SUM(BV40:BV75)</f>
        <v>64180.139699877218</v>
      </c>
      <c r="BW76" s="5">
        <f>SUM(BW40:BW75)</f>
        <v>0</v>
      </c>
      <c r="BX76" s="5">
        <f>SUM(BX40:BX75)</f>
        <v>6418013.9699877212</v>
      </c>
      <c r="BY76" s="12" t="s">
        <v>50</v>
      </c>
      <c r="BZ76" s="5">
        <f t="shared" ref="BZ76:CE76" si="204">SUM(BZ40:BZ75)</f>
        <v>3210291.101434438</v>
      </c>
      <c r="CA76" s="5">
        <f t="shared" si="204"/>
        <v>2311409.5930327927</v>
      </c>
      <c r="CB76" s="5">
        <f t="shared" si="204"/>
        <v>1540939.7286885288</v>
      </c>
      <c r="CC76" s="5">
        <f t="shared" si="204"/>
        <v>3081879.4573770575</v>
      </c>
      <c r="CD76" s="5">
        <f t="shared" si="204"/>
        <v>0</v>
      </c>
      <c r="CE76" s="5">
        <f t="shared" si="204"/>
        <v>402185.26918770646</v>
      </c>
      <c r="CG76" s="2" t="s">
        <v>16</v>
      </c>
      <c r="CH76" s="5">
        <f t="shared" ref="CH76:CM76" si="205">SUM(CH40:CH75)</f>
        <v>85692905.167464495</v>
      </c>
      <c r="CI76" s="5">
        <f t="shared" si="205"/>
        <v>0</v>
      </c>
      <c r="CJ76" s="5">
        <f t="shared" si="205"/>
        <v>3427716.2066985802</v>
      </c>
      <c r="CK76" s="5">
        <f t="shared" si="205"/>
        <v>6855432.4133971604</v>
      </c>
      <c r="CL76" s="5">
        <f t="shared" si="205"/>
        <v>3427716.2066985802</v>
      </c>
      <c r="CM76" s="5">
        <f t="shared" si="205"/>
        <v>10283148.620095741</v>
      </c>
      <c r="CN76" s="17" t="s">
        <v>50</v>
      </c>
      <c r="CO76" s="5">
        <f>SUM(CO40:CO75)</f>
        <v>7138219.0004497897</v>
      </c>
      <c r="CP76" s="5">
        <f>SUM(CP40:CP75)</f>
        <v>0</v>
      </c>
      <c r="CQ76" s="5">
        <f>SUM(CQ40:CQ75)</f>
        <v>71382.190004497883</v>
      </c>
      <c r="CR76" s="5">
        <f>SUM(CR40:CR75)</f>
        <v>0</v>
      </c>
      <c r="CS76" s="5">
        <f>SUM(CS40:CS75)</f>
        <v>7138219.0004497897</v>
      </c>
      <c r="CT76" s="12" t="s">
        <v>50</v>
      </c>
      <c r="CU76" s="5">
        <f t="shared" ref="CU76:CZ76" si="206">SUM(CU40:CU75)</f>
        <v>3570537.7153110169</v>
      </c>
      <c r="CV76" s="5">
        <f t="shared" si="206"/>
        <v>2570787.1550239353</v>
      </c>
      <c r="CW76" s="5">
        <f t="shared" si="206"/>
        <v>1713858.1033492901</v>
      </c>
      <c r="CX76" s="5">
        <f t="shared" si="206"/>
        <v>3427716.2066985802</v>
      </c>
      <c r="CY76" s="5">
        <f t="shared" si="206"/>
        <v>0</v>
      </c>
      <c r="CZ76" s="5">
        <f t="shared" si="206"/>
        <v>447316.96497416438</v>
      </c>
    </row>
    <row r="80" spans="1:104" x14ac:dyDescent="0.25">
      <c r="D80" s="183" t="s">
        <v>37</v>
      </c>
      <c r="E80" s="183"/>
    </row>
    <row r="81" spans="1:20" x14ac:dyDescent="0.25">
      <c r="D81" s="1" t="s">
        <v>82</v>
      </c>
      <c r="E81" s="1" t="s">
        <v>81</v>
      </c>
      <c r="F81" s="1" t="s">
        <v>16</v>
      </c>
    </row>
    <row r="82" spans="1:20" x14ac:dyDescent="0.25">
      <c r="C82" s="1" t="s">
        <v>69</v>
      </c>
      <c r="D82" s="22">
        <f>(B31+C31+E31+G31+I31+K31+M31+O31+P31+Q31+R31+S31+T31)*12</f>
        <v>444409055.56159997</v>
      </c>
      <c r="E82" s="22">
        <f>(B76+C76+E76+G76+I76+K76+M76+O76+P76+Q76+R76+S76+T76)*12</f>
        <v>1010902816</v>
      </c>
      <c r="F82" s="23">
        <f>D82+E82</f>
        <v>1455311871.5616</v>
      </c>
      <c r="G82" s="22">
        <f>D82/12</f>
        <v>37034087.963466667</v>
      </c>
      <c r="H82" s="24">
        <f>E82/12</f>
        <v>84241901.333333328</v>
      </c>
    </row>
    <row r="83" spans="1:20" x14ac:dyDescent="0.25">
      <c r="C83" s="1" t="s">
        <v>70</v>
      </c>
      <c r="D83" s="22">
        <f>D82+D82*(General!$H$25+General!$B$25)</f>
        <v>494278943.48877931</v>
      </c>
      <c r="E83" s="22">
        <f>E82+E82*(General!$H$25+General!$B$25)</f>
        <v>1124342471.4441996</v>
      </c>
      <c r="F83" s="23">
        <f>D83+E83</f>
        <v>1618621414.9329789</v>
      </c>
    </row>
    <row r="84" spans="1:20" x14ac:dyDescent="0.25">
      <c r="C84" s="1" t="s">
        <v>71</v>
      </c>
      <c r="D84" s="22">
        <f>D83+D83*(General!$H$25+General!$B$25)</f>
        <v>549745039.88818836</v>
      </c>
      <c r="E84" s="22">
        <f>E83+E83*(General!$H$25+General!$B$25)</f>
        <v>1250511892.0286503</v>
      </c>
      <c r="F84" s="23">
        <f>D84+E84</f>
        <v>1800256931.9168386</v>
      </c>
    </row>
    <row r="85" spans="1:20" x14ac:dyDescent="0.25">
      <c r="C85" s="1" t="s">
        <v>72</v>
      </c>
      <c r="D85" s="22">
        <f>D84+D84*(General!$H$25+General!$B$25)</f>
        <v>611435329.91412282</v>
      </c>
      <c r="E85" s="22">
        <f>E84+E84*(General!$H$25+General!$B$25)</f>
        <v>1390839563.4084916</v>
      </c>
      <c r="F85" s="23">
        <f>D85+E85</f>
        <v>2002274893.3226144</v>
      </c>
    </row>
    <row r="86" spans="1:20" x14ac:dyDescent="0.25">
      <c r="C86" s="1" t="s">
        <v>73</v>
      </c>
      <c r="D86" s="22">
        <f>D85+D85*(General!$H$25+General!$B$25)</f>
        <v>680048268.81790423</v>
      </c>
      <c r="E86" s="22">
        <f>E85+E85*(General!$H$25+General!$B$25)</f>
        <v>1546914270.4466212</v>
      </c>
      <c r="F86" s="23">
        <f>D86+E86</f>
        <v>2226962539.2645254</v>
      </c>
    </row>
    <row r="87" spans="1:20" x14ac:dyDescent="0.25">
      <c r="C87" s="1" t="s">
        <v>83</v>
      </c>
      <c r="D87" s="22">
        <f>D86+D86*(General!$H$25+General!$B$25)</f>
        <v>756360689.83318746</v>
      </c>
      <c r="E87" s="22">
        <f>E86+E86*(General!$H$25+General!$B$25)</f>
        <v>1720503085.3789361</v>
      </c>
      <c r="F87" s="24">
        <f>SUM(F82:F86)</f>
        <v>9103427650.998558</v>
      </c>
    </row>
    <row r="93" spans="1:20" x14ac:dyDescent="0.25">
      <c r="A93" s="200" t="s">
        <v>1</v>
      </c>
      <c r="B93" s="209"/>
      <c r="C93" s="118"/>
      <c r="D93" s="200" t="s">
        <v>22</v>
      </c>
      <c r="E93" s="209"/>
      <c r="F93" s="118"/>
      <c r="G93" s="118"/>
      <c r="H93" s="200" t="s">
        <v>24</v>
      </c>
      <c r="I93" s="209"/>
      <c r="J93" s="118"/>
      <c r="K93" s="118"/>
      <c r="L93" s="200" t="s">
        <v>26</v>
      </c>
      <c r="M93" s="209"/>
      <c r="N93" s="118"/>
      <c r="O93" s="118"/>
      <c r="P93" s="200" t="s">
        <v>28</v>
      </c>
      <c r="Q93" s="209"/>
      <c r="R93" s="67"/>
      <c r="S93" s="67"/>
      <c r="T93" s="67"/>
    </row>
    <row r="94" spans="1:20" x14ac:dyDescent="0.25">
      <c r="A94" s="200" t="s">
        <v>313</v>
      </c>
      <c r="B94" s="209"/>
      <c r="C94" s="118"/>
      <c r="D94" s="200" t="s">
        <v>313</v>
      </c>
      <c r="E94" s="209"/>
      <c r="F94" s="118"/>
      <c r="G94" s="118"/>
      <c r="H94" s="200" t="s">
        <v>313</v>
      </c>
      <c r="I94" s="209"/>
      <c r="J94" s="118"/>
      <c r="K94" s="118"/>
      <c r="L94" s="200" t="s">
        <v>313</v>
      </c>
      <c r="M94" s="209"/>
      <c r="N94" s="118"/>
      <c r="O94" s="118"/>
      <c r="P94" s="200" t="s">
        <v>313</v>
      </c>
      <c r="Q94" s="209"/>
      <c r="R94" s="67"/>
      <c r="S94" s="67"/>
      <c r="T94" s="67"/>
    </row>
    <row r="95" spans="1:20" x14ac:dyDescent="0.25">
      <c r="A95" s="1" t="s">
        <v>31</v>
      </c>
      <c r="B95" s="129" t="s">
        <v>32</v>
      </c>
      <c r="C95" s="119"/>
      <c r="D95" s="1" t="s">
        <v>31</v>
      </c>
      <c r="E95" s="129" t="s">
        <v>32</v>
      </c>
      <c r="F95" s="207"/>
      <c r="G95" s="208"/>
      <c r="H95" s="1" t="s">
        <v>31</v>
      </c>
      <c r="I95" s="129" t="s">
        <v>32</v>
      </c>
      <c r="J95" s="207"/>
      <c r="K95" s="208"/>
      <c r="L95" s="1" t="s">
        <v>31</v>
      </c>
      <c r="M95" s="129" t="s">
        <v>32</v>
      </c>
      <c r="N95" s="207"/>
      <c r="O95" s="208"/>
      <c r="P95" s="1" t="s">
        <v>31</v>
      </c>
      <c r="Q95" s="129" t="s">
        <v>32</v>
      </c>
      <c r="R95" s="119"/>
      <c r="S95" s="119"/>
      <c r="T95" s="119"/>
    </row>
    <row r="96" spans="1:20" x14ac:dyDescent="0.25">
      <c r="A96" s="1" t="s">
        <v>316</v>
      </c>
      <c r="B96" s="155">
        <v>1000000</v>
      </c>
      <c r="C96" s="120"/>
      <c r="D96" s="1" t="str">
        <f>$A96</f>
        <v>Contador</v>
      </c>
      <c r="E96" s="5">
        <f>B96+B96*(General!$B$25+General!$H$25)</f>
        <v>1112216.1830482027</v>
      </c>
      <c r="F96" s="120"/>
      <c r="G96" s="120"/>
      <c r="H96" s="1" t="str">
        <f>$A96</f>
        <v>Contador</v>
      </c>
      <c r="I96" s="5">
        <f>E96+E96*(General!$B$25+General!$H$25)</f>
        <v>1237024.837834313</v>
      </c>
      <c r="J96" s="120"/>
      <c r="K96" s="120"/>
      <c r="L96" s="1" t="str">
        <f>$A96</f>
        <v>Contador</v>
      </c>
      <c r="M96" s="5">
        <f>I96+I96*(General!$B$25+General!$H$25)</f>
        <v>1375839.0434719014</v>
      </c>
      <c r="N96" s="120"/>
      <c r="O96" s="120"/>
      <c r="P96" s="1" t="str">
        <f>$A96</f>
        <v>Contador</v>
      </c>
      <c r="Q96" s="5">
        <f>M96+M96*(General!$B$25+General!$H$25)</f>
        <v>1530230.4494190083</v>
      </c>
      <c r="R96" s="120"/>
      <c r="S96" s="120"/>
      <c r="T96" s="120"/>
    </row>
    <row r="97" spans="1:20" x14ac:dyDescent="0.25">
      <c r="A97" s="1" t="s">
        <v>127</v>
      </c>
      <c r="B97" s="155">
        <v>600000</v>
      </c>
      <c r="C97" s="122"/>
      <c r="D97" s="1" t="str">
        <f t="shared" ref="D97:D113" si="207">$A97</f>
        <v>Aseo</v>
      </c>
      <c r="E97" s="5">
        <f>B97+B97*(General!$B$25+General!$H$25)</f>
        <v>667329.70982892159</v>
      </c>
      <c r="F97" s="121"/>
      <c r="G97" s="121"/>
      <c r="H97" s="1" t="str">
        <f t="shared" ref="H97:H113" si="208">$A97</f>
        <v>Aseo</v>
      </c>
      <c r="I97" s="5">
        <f>E97+E97*(General!$B$25+General!$H$25)</f>
        <v>742214.90270058776</v>
      </c>
      <c r="J97" s="122"/>
      <c r="K97" s="123"/>
      <c r="L97" s="1" t="str">
        <f t="shared" ref="L97:L113" si="209">$A97</f>
        <v>Aseo</v>
      </c>
      <c r="M97" s="5">
        <f>I97+I97*(General!$B$25+General!$H$25)</f>
        <v>825503.42608314077</v>
      </c>
      <c r="N97" s="122"/>
      <c r="O97" s="124"/>
      <c r="P97" s="1" t="str">
        <f t="shared" ref="P97:P113" si="210">$A97</f>
        <v>Aseo</v>
      </c>
      <c r="Q97" s="5">
        <f>M97+M97*(General!$B$25+General!$H$25)</f>
        <v>918138.26965140493</v>
      </c>
      <c r="R97" s="125"/>
      <c r="S97" s="124"/>
      <c r="T97" s="124"/>
    </row>
    <row r="98" spans="1:20" x14ac:dyDescent="0.25">
      <c r="A98" s="1" t="s">
        <v>53</v>
      </c>
      <c r="B98" s="5">
        <v>0</v>
      </c>
      <c r="C98" s="126"/>
      <c r="D98" s="1" t="str">
        <f t="shared" si="207"/>
        <v>Cargo 3</v>
      </c>
      <c r="E98" s="5">
        <f>B98+B98*(General!$B$25+General!$H$25)</f>
        <v>0</v>
      </c>
      <c r="F98" s="126"/>
      <c r="G98" s="126"/>
      <c r="H98" s="1" t="str">
        <f t="shared" si="208"/>
        <v>Cargo 3</v>
      </c>
      <c r="I98" s="5">
        <f>E98+E98*(General!$B$25+General!$H$25)</f>
        <v>0</v>
      </c>
      <c r="J98" s="122"/>
      <c r="K98" s="126"/>
      <c r="L98" s="1" t="str">
        <f t="shared" si="209"/>
        <v>Cargo 3</v>
      </c>
      <c r="M98" s="5">
        <f>I98+I98*(General!$B$25+General!$H$25)</f>
        <v>0</v>
      </c>
      <c r="N98" s="122"/>
      <c r="O98" s="126"/>
      <c r="P98" s="1" t="str">
        <f t="shared" si="210"/>
        <v>Cargo 3</v>
      </c>
      <c r="Q98" s="5">
        <f>M98+M98*(General!$B$25+General!$H$25)</f>
        <v>0</v>
      </c>
      <c r="R98" s="127"/>
      <c r="S98" s="128"/>
      <c r="T98" s="128"/>
    </row>
    <row r="99" spans="1:20" x14ac:dyDescent="0.25">
      <c r="A99" s="1" t="s">
        <v>54</v>
      </c>
      <c r="B99" s="5">
        <v>0</v>
      </c>
      <c r="C99" s="126"/>
      <c r="D99" s="1" t="str">
        <f t="shared" si="207"/>
        <v>Cargo 4</v>
      </c>
      <c r="E99" s="5">
        <f>B99+B99*(General!$B$25+General!$H$25)</f>
        <v>0</v>
      </c>
      <c r="F99" s="126"/>
      <c r="G99" s="126"/>
      <c r="H99" s="1" t="str">
        <f t="shared" si="208"/>
        <v>Cargo 4</v>
      </c>
      <c r="I99" s="5">
        <f>E99+E99*(General!$B$25+General!$H$25)</f>
        <v>0</v>
      </c>
      <c r="J99" s="122"/>
      <c r="K99" s="126"/>
      <c r="L99" s="1" t="str">
        <f t="shared" si="209"/>
        <v>Cargo 4</v>
      </c>
      <c r="M99" s="5">
        <f>I99+I99*(General!$B$25+General!$H$25)</f>
        <v>0</v>
      </c>
      <c r="N99" s="122"/>
      <c r="O99" s="126"/>
      <c r="P99" s="1" t="str">
        <f t="shared" si="210"/>
        <v>Cargo 4</v>
      </c>
      <c r="Q99" s="5">
        <f>M99+M99*(General!$B$25+General!$H$25)</f>
        <v>0</v>
      </c>
      <c r="R99" s="127"/>
      <c r="S99" s="128"/>
      <c r="T99" s="128"/>
    </row>
    <row r="100" spans="1:20" x14ac:dyDescent="0.25">
      <c r="A100" s="1" t="s">
        <v>55</v>
      </c>
      <c r="B100" s="5">
        <v>0</v>
      </c>
      <c r="C100" s="126"/>
      <c r="D100" s="1" t="str">
        <f t="shared" si="207"/>
        <v>Cargo 5</v>
      </c>
      <c r="E100" s="5">
        <f>B100+B100*(General!$B$25+General!$H$25)</f>
        <v>0</v>
      </c>
      <c r="F100" s="126"/>
      <c r="G100" s="126"/>
      <c r="H100" s="1" t="str">
        <f t="shared" si="208"/>
        <v>Cargo 5</v>
      </c>
      <c r="I100" s="5">
        <f>E100+E100*(General!$B$25+General!$H$25)</f>
        <v>0</v>
      </c>
      <c r="J100" s="122"/>
      <c r="K100" s="126"/>
      <c r="L100" s="1" t="str">
        <f t="shared" si="209"/>
        <v>Cargo 5</v>
      </c>
      <c r="M100" s="5">
        <f>I100+I100*(General!$B$25+General!$H$25)</f>
        <v>0</v>
      </c>
      <c r="N100" s="122"/>
      <c r="O100" s="126"/>
      <c r="P100" s="1" t="str">
        <f t="shared" si="210"/>
        <v>Cargo 5</v>
      </c>
      <c r="Q100" s="5">
        <f>M100+M100*(General!$B$25+General!$H$25)</f>
        <v>0</v>
      </c>
      <c r="R100" s="127"/>
      <c r="S100" s="128"/>
      <c r="T100" s="128"/>
    </row>
    <row r="101" spans="1:20" x14ac:dyDescent="0.25">
      <c r="A101" s="1" t="s">
        <v>56</v>
      </c>
      <c r="B101" s="5">
        <v>0</v>
      </c>
      <c r="C101" s="126"/>
      <c r="D101" s="1" t="str">
        <f t="shared" si="207"/>
        <v>Cargo 6</v>
      </c>
      <c r="E101" s="5">
        <f>B101+B101*(General!$B$25+General!$H$25)</f>
        <v>0</v>
      </c>
      <c r="F101" s="126"/>
      <c r="G101" s="126"/>
      <c r="H101" s="1" t="str">
        <f t="shared" si="208"/>
        <v>Cargo 6</v>
      </c>
      <c r="I101" s="5">
        <f>E101+E101*(General!$B$25+General!$H$25)</f>
        <v>0</v>
      </c>
      <c r="J101" s="122"/>
      <c r="K101" s="126"/>
      <c r="L101" s="1" t="str">
        <f t="shared" si="209"/>
        <v>Cargo 6</v>
      </c>
      <c r="M101" s="5">
        <f>I101+I101*(General!$B$25+General!$H$25)</f>
        <v>0</v>
      </c>
      <c r="N101" s="122"/>
      <c r="O101" s="126"/>
      <c r="P101" s="1" t="str">
        <f t="shared" si="210"/>
        <v>Cargo 6</v>
      </c>
      <c r="Q101" s="5">
        <f>M101+M101*(General!$B$25+General!$H$25)</f>
        <v>0</v>
      </c>
      <c r="R101" s="127"/>
      <c r="S101" s="128"/>
      <c r="T101" s="128"/>
    </row>
    <row r="102" spans="1:20" x14ac:dyDescent="0.25">
      <c r="A102" s="1" t="s">
        <v>57</v>
      </c>
      <c r="B102" s="5">
        <v>0</v>
      </c>
      <c r="C102" s="126"/>
      <c r="D102" s="1" t="str">
        <f t="shared" si="207"/>
        <v>Cargo 7</v>
      </c>
      <c r="E102" s="5">
        <f>B102+B102*(General!$B$25+General!$H$25)</f>
        <v>0</v>
      </c>
      <c r="F102" s="126"/>
      <c r="G102" s="126"/>
      <c r="H102" s="1" t="str">
        <f t="shared" si="208"/>
        <v>Cargo 7</v>
      </c>
      <c r="I102" s="5">
        <f>E102+E102*(General!$B$25+General!$H$25)</f>
        <v>0</v>
      </c>
      <c r="J102" s="122"/>
      <c r="K102" s="126"/>
      <c r="L102" s="1" t="str">
        <f t="shared" si="209"/>
        <v>Cargo 7</v>
      </c>
      <c r="M102" s="5">
        <f>I102+I102*(General!$B$25+General!$H$25)</f>
        <v>0</v>
      </c>
      <c r="N102" s="122"/>
      <c r="O102" s="126"/>
      <c r="P102" s="1" t="str">
        <f t="shared" si="210"/>
        <v>Cargo 7</v>
      </c>
      <c r="Q102" s="5">
        <f>M102+M102*(General!$B$25+General!$H$25)</f>
        <v>0</v>
      </c>
      <c r="R102" s="127"/>
      <c r="S102" s="128"/>
      <c r="T102" s="128"/>
    </row>
    <row r="103" spans="1:20" x14ac:dyDescent="0.25">
      <c r="A103" s="1" t="s">
        <v>58</v>
      </c>
      <c r="B103" s="5">
        <v>0</v>
      </c>
      <c r="C103" s="126"/>
      <c r="D103" s="1" t="str">
        <f t="shared" si="207"/>
        <v>Cargo 8</v>
      </c>
      <c r="E103" s="5">
        <f>B103+B103*(General!$B$25+General!$H$25)</f>
        <v>0</v>
      </c>
      <c r="F103" s="126"/>
      <c r="G103" s="126"/>
      <c r="H103" s="1" t="str">
        <f t="shared" si="208"/>
        <v>Cargo 8</v>
      </c>
      <c r="I103" s="5">
        <f>E103+E103*(General!$B$25+General!$H$25)</f>
        <v>0</v>
      </c>
      <c r="J103" s="122"/>
      <c r="K103" s="126"/>
      <c r="L103" s="1" t="str">
        <f t="shared" si="209"/>
        <v>Cargo 8</v>
      </c>
      <c r="M103" s="5">
        <f>I103+I103*(General!$B$25+General!$H$25)</f>
        <v>0</v>
      </c>
      <c r="N103" s="122"/>
      <c r="O103" s="126"/>
      <c r="P103" s="1" t="str">
        <f t="shared" si="210"/>
        <v>Cargo 8</v>
      </c>
      <c r="Q103" s="5">
        <f>M103+M103*(General!$B$25+General!$H$25)</f>
        <v>0</v>
      </c>
      <c r="R103" s="127"/>
      <c r="S103" s="128"/>
      <c r="T103" s="128"/>
    </row>
    <row r="104" spans="1:20" x14ac:dyDescent="0.25">
      <c r="A104" s="1" t="s">
        <v>59</v>
      </c>
      <c r="B104" s="5">
        <v>0</v>
      </c>
      <c r="C104" s="126"/>
      <c r="D104" s="1" t="str">
        <f t="shared" si="207"/>
        <v>Cargo 9</v>
      </c>
      <c r="E104" s="5">
        <f>B104+B104*(General!$B$25+General!$H$25)</f>
        <v>0</v>
      </c>
      <c r="F104" s="126"/>
      <c r="G104" s="126"/>
      <c r="H104" s="1" t="str">
        <f t="shared" si="208"/>
        <v>Cargo 9</v>
      </c>
      <c r="I104" s="5">
        <f>E104+E104*(General!$B$25+General!$H$25)</f>
        <v>0</v>
      </c>
      <c r="J104" s="122"/>
      <c r="K104" s="126"/>
      <c r="L104" s="1" t="str">
        <f t="shared" si="209"/>
        <v>Cargo 9</v>
      </c>
      <c r="M104" s="5">
        <f>I104+I104*(General!$B$25+General!$H$25)</f>
        <v>0</v>
      </c>
      <c r="N104" s="122"/>
      <c r="O104" s="126"/>
      <c r="P104" s="1" t="str">
        <f t="shared" si="210"/>
        <v>Cargo 9</v>
      </c>
      <c r="Q104" s="5">
        <f>M104+M104*(General!$B$25+General!$H$25)</f>
        <v>0</v>
      </c>
      <c r="R104" s="127"/>
      <c r="S104" s="128"/>
      <c r="T104" s="128"/>
    </row>
    <row r="105" spans="1:20" x14ac:dyDescent="0.25">
      <c r="A105" s="1" t="s">
        <v>60</v>
      </c>
      <c r="B105" s="5">
        <v>0</v>
      </c>
      <c r="C105" s="126"/>
      <c r="D105" s="1" t="str">
        <f t="shared" si="207"/>
        <v>Cargo 10</v>
      </c>
      <c r="E105" s="5">
        <f>B105+B105*(General!$B$25+General!$H$25)</f>
        <v>0</v>
      </c>
      <c r="F105" s="126"/>
      <c r="G105" s="126"/>
      <c r="H105" s="1" t="str">
        <f t="shared" si="208"/>
        <v>Cargo 10</v>
      </c>
      <c r="I105" s="5">
        <f>E105+E105*(General!$B$25+General!$H$25)</f>
        <v>0</v>
      </c>
      <c r="J105" s="122"/>
      <c r="K105" s="126"/>
      <c r="L105" s="1" t="str">
        <f t="shared" si="209"/>
        <v>Cargo 10</v>
      </c>
      <c r="M105" s="5">
        <f>I105+I105*(General!$B$25+General!$H$25)</f>
        <v>0</v>
      </c>
      <c r="N105" s="122"/>
      <c r="O105" s="126"/>
      <c r="P105" s="1" t="str">
        <f t="shared" si="210"/>
        <v>Cargo 10</v>
      </c>
      <c r="Q105" s="5">
        <f>M105+M105*(General!$B$25+General!$H$25)</f>
        <v>0</v>
      </c>
      <c r="R105" s="127"/>
      <c r="S105" s="128"/>
      <c r="T105" s="128"/>
    </row>
    <row r="106" spans="1:20" x14ac:dyDescent="0.25">
      <c r="A106" s="1" t="s">
        <v>61</v>
      </c>
      <c r="B106" s="5">
        <v>0</v>
      </c>
      <c r="C106" s="126"/>
      <c r="D106" s="1" t="str">
        <f t="shared" si="207"/>
        <v>Cargo 11</v>
      </c>
      <c r="E106" s="5">
        <f>B106+B106*(General!$B$25+General!$H$25)</f>
        <v>0</v>
      </c>
      <c r="F106" s="126"/>
      <c r="G106" s="126"/>
      <c r="H106" s="1" t="str">
        <f t="shared" si="208"/>
        <v>Cargo 11</v>
      </c>
      <c r="I106" s="5">
        <f>E106+E106*(General!$B$25+General!$H$25)</f>
        <v>0</v>
      </c>
      <c r="J106" s="122"/>
      <c r="K106" s="126"/>
      <c r="L106" s="1" t="str">
        <f t="shared" si="209"/>
        <v>Cargo 11</v>
      </c>
      <c r="M106" s="5">
        <f>I106+I106*(General!$B$25+General!$H$25)</f>
        <v>0</v>
      </c>
      <c r="N106" s="122"/>
      <c r="O106" s="126"/>
      <c r="P106" s="1" t="str">
        <f t="shared" si="210"/>
        <v>Cargo 11</v>
      </c>
      <c r="Q106" s="5">
        <f>M106+M106*(General!$B$25+General!$H$25)</f>
        <v>0</v>
      </c>
      <c r="R106" s="127"/>
      <c r="S106" s="128"/>
      <c r="T106" s="128"/>
    </row>
    <row r="107" spans="1:20" x14ac:dyDescent="0.25">
      <c r="A107" s="1" t="s">
        <v>62</v>
      </c>
      <c r="B107" s="5">
        <v>0</v>
      </c>
      <c r="C107" s="126"/>
      <c r="D107" s="1" t="str">
        <f t="shared" si="207"/>
        <v>Cargo 12</v>
      </c>
      <c r="E107" s="5">
        <f>B107+B107*(General!$B$25+General!$H$25)</f>
        <v>0</v>
      </c>
      <c r="F107" s="126"/>
      <c r="G107" s="126"/>
      <c r="H107" s="1" t="str">
        <f t="shared" si="208"/>
        <v>Cargo 12</v>
      </c>
      <c r="I107" s="5">
        <f>E107+E107*(General!$B$25+General!$H$25)</f>
        <v>0</v>
      </c>
      <c r="J107" s="122"/>
      <c r="K107" s="126"/>
      <c r="L107" s="1" t="str">
        <f t="shared" si="209"/>
        <v>Cargo 12</v>
      </c>
      <c r="M107" s="5">
        <f>I107+I107*(General!$B$25+General!$H$25)</f>
        <v>0</v>
      </c>
      <c r="N107" s="122"/>
      <c r="O107" s="126"/>
      <c r="P107" s="1" t="str">
        <f t="shared" si="210"/>
        <v>Cargo 12</v>
      </c>
      <c r="Q107" s="5">
        <f>M107+M107*(General!$B$25+General!$H$25)</f>
        <v>0</v>
      </c>
      <c r="R107" s="127"/>
      <c r="S107" s="128"/>
      <c r="T107" s="128"/>
    </row>
    <row r="108" spans="1:20" x14ac:dyDescent="0.25">
      <c r="A108" s="1" t="s">
        <v>63</v>
      </c>
      <c r="B108" s="5">
        <v>0</v>
      </c>
      <c r="C108" s="126"/>
      <c r="D108" s="1" t="str">
        <f t="shared" si="207"/>
        <v>Cargo 13</v>
      </c>
      <c r="E108" s="5">
        <f>B108+B108*(General!$B$25+General!$H$25)</f>
        <v>0</v>
      </c>
      <c r="F108" s="126"/>
      <c r="G108" s="126"/>
      <c r="H108" s="1" t="str">
        <f t="shared" si="208"/>
        <v>Cargo 13</v>
      </c>
      <c r="I108" s="5">
        <f>E108+E108*(General!$B$25+General!$H$25)</f>
        <v>0</v>
      </c>
      <c r="J108" s="122"/>
      <c r="K108" s="126"/>
      <c r="L108" s="1" t="str">
        <f t="shared" si="209"/>
        <v>Cargo 13</v>
      </c>
      <c r="M108" s="5">
        <f>I108+I108*(General!$B$25+General!$H$25)</f>
        <v>0</v>
      </c>
      <c r="N108" s="122"/>
      <c r="O108" s="126"/>
      <c r="P108" s="1" t="str">
        <f t="shared" si="210"/>
        <v>Cargo 13</v>
      </c>
      <c r="Q108" s="5">
        <f>M108+M108*(General!$B$25+General!$H$25)</f>
        <v>0</v>
      </c>
      <c r="R108" s="127"/>
      <c r="S108" s="128"/>
      <c r="T108" s="128"/>
    </row>
    <row r="109" spans="1:20" x14ac:dyDescent="0.25">
      <c r="A109" s="1" t="s">
        <v>64</v>
      </c>
      <c r="B109" s="5">
        <v>0</v>
      </c>
      <c r="C109" s="126"/>
      <c r="D109" s="1" t="str">
        <f t="shared" si="207"/>
        <v>Cargo 14</v>
      </c>
      <c r="E109" s="5">
        <f>B109+B109*(General!$B$25+General!$H$25)</f>
        <v>0</v>
      </c>
      <c r="F109" s="126"/>
      <c r="G109" s="126"/>
      <c r="H109" s="1" t="str">
        <f t="shared" si="208"/>
        <v>Cargo 14</v>
      </c>
      <c r="I109" s="5">
        <f>E109+E109*(General!$B$25+General!$H$25)</f>
        <v>0</v>
      </c>
      <c r="J109" s="122"/>
      <c r="K109" s="126"/>
      <c r="L109" s="1" t="str">
        <f t="shared" si="209"/>
        <v>Cargo 14</v>
      </c>
      <c r="M109" s="5">
        <f>I109+I109*(General!$B$25+General!$H$25)</f>
        <v>0</v>
      </c>
      <c r="N109" s="122"/>
      <c r="O109" s="126"/>
      <c r="P109" s="1" t="str">
        <f t="shared" si="210"/>
        <v>Cargo 14</v>
      </c>
      <c r="Q109" s="5">
        <f>M109+M109*(General!$B$25+General!$H$25)</f>
        <v>0</v>
      </c>
      <c r="R109" s="127"/>
      <c r="S109" s="128"/>
      <c r="T109" s="128"/>
    </row>
    <row r="110" spans="1:20" x14ac:dyDescent="0.25">
      <c r="A110" s="1" t="s">
        <v>65</v>
      </c>
      <c r="B110" s="5">
        <v>0</v>
      </c>
      <c r="C110" s="126"/>
      <c r="D110" s="1" t="str">
        <f t="shared" si="207"/>
        <v>Cargo 15</v>
      </c>
      <c r="E110" s="5">
        <f>B110+B110*(General!$B$25+General!$H$25)</f>
        <v>0</v>
      </c>
      <c r="F110" s="126"/>
      <c r="G110" s="126"/>
      <c r="H110" s="1" t="str">
        <f t="shared" si="208"/>
        <v>Cargo 15</v>
      </c>
      <c r="I110" s="5">
        <f>E110+E110*(General!$B$25+General!$H$25)</f>
        <v>0</v>
      </c>
      <c r="J110" s="122"/>
      <c r="K110" s="126"/>
      <c r="L110" s="1" t="str">
        <f t="shared" si="209"/>
        <v>Cargo 15</v>
      </c>
      <c r="M110" s="5">
        <f>I110+I110*(General!$B$25+General!$H$25)</f>
        <v>0</v>
      </c>
      <c r="N110" s="122"/>
      <c r="O110" s="126"/>
      <c r="P110" s="1" t="str">
        <f t="shared" si="210"/>
        <v>Cargo 15</v>
      </c>
      <c r="Q110" s="5">
        <f>M110+M110*(General!$B$25+General!$H$25)</f>
        <v>0</v>
      </c>
      <c r="R110" s="127"/>
      <c r="S110" s="128"/>
      <c r="T110" s="128"/>
    </row>
    <row r="111" spans="1:20" x14ac:dyDescent="0.25">
      <c r="A111" s="1" t="s">
        <v>66</v>
      </c>
      <c r="B111" s="5">
        <v>0</v>
      </c>
      <c r="C111" s="126"/>
      <c r="D111" s="1" t="str">
        <f t="shared" si="207"/>
        <v>Cargo 16</v>
      </c>
      <c r="E111" s="5">
        <f>B111+B111*(General!$B$25+General!$H$25)</f>
        <v>0</v>
      </c>
      <c r="F111" s="126"/>
      <c r="G111" s="126"/>
      <c r="H111" s="1" t="str">
        <f t="shared" si="208"/>
        <v>Cargo 16</v>
      </c>
      <c r="I111" s="5">
        <f>E111+E111*(General!$B$25+General!$H$25)</f>
        <v>0</v>
      </c>
      <c r="J111" s="122"/>
      <c r="K111" s="126"/>
      <c r="L111" s="1" t="str">
        <f t="shared" si="209"/>
        <v>Cargo 16</v>
      </c>
      <c r="M111" s="5">
        <f>I111+I111*(General!$B$25+General!$H$25)</f>
        <v>0</v>
      </c>
      <c r="N111" s="122"/>
      <c r="O111" s="126"/>
      <c r="P111" s="1" t="str">
        <f t="shared" si="210"/>
        <v>Cargo 16</v>
      </c>
      <c r="Q111" s="5">
        <f>M111+M111*(General!$B$25+General!$H$25)</f>
        <v>0</v>
      </c>
      <c r="R111" s="127"/>
      <c r="S111" s="128"/>
      <c r="T111" s="128"/>
    </row>
    <row r="112" spans="1:20" x14ac:dyDescent="0.25">
      <c r="A112" s="1" t="s">
        <v>67</v>
      </c>
      <c r="B112" s="5">
        <v>0</v>
      </c>
      <c r="C112" s="126"/>
      <c r="D112" s="1" t="str">
        <f t="shared" si="207"/>
        <v>Cargo 17</v>
      </c>
      <c r="E112" s="5">
        <f>B112+B112*(General!$B$25+General!$H$25)</f>
        <v>0</v>
      </c>
      <c r="F112" s="126"/>
      <c r="G112" s="126"/>
      <c r="H112" s="1" t="str">
        <f t="shared" si="208"/>
        <v>Cargo 17</v>
      </c>
      <c r="I112" s="5">
        <f>E112+E112*(General!$B$25+General!$H$25)</f>
        <v>0</v>
      </c>
      <c r="J112" s="122"/>
      <c r="K112" s="126"/>
      <c r="L112" s="1" t="str">
        <f t="shared" si="209"/>
        <v>Cargo 17</v>
      </c>
      <c r="M112" s="5">
        <f>I112+I112*(General!$B$25+General!$H$25)</f>
        <v>0</v>
      </c>
      <c r="N112" s="122"/>
      <c r="O112" s="126"/>
      <c r="P112" s="1" t="str">
        <f t="shared" si="210"/>
        <v>Cargo 17</v>
      </c>
      <c r="Q112" s="5">
        <f>M112+M112*(General!$B$25+General!$H$25)</f>
        <v>0</v>
      </c>
      <c r="R112" s="127"/>
      <c r="S112" s="128"/>
      <c r="T112" s="128"/>
    </row>
    <row r="113" spans="1:20" x14ac:dyDescent="0.25">
      <c r="A113" s="1" t="s">
        <v>314</v>
      </c>
      <c r="B113" s="5">
        <v>0</v>
      </c>
      <c r="C113" s="126"/>
      <c r="D113" s="1" t="str">
        <f t="shared" si="207"/>
        <v>Cargo 18</v>
      </c>
      <c r="E113" s="5">
        <f>B113+B113*(General!$B$25+General!$H$25)</f>
        <v>0</v>
      </c>
      <c r="F113" s="126"/>
      <c r="G113" s="126"/>
      <c r="H113" s="1" t="str">
        <f t="shared" si="208"/>
        <v>Cargo 18</v>
      </c>
      <c r="I113" s="5">
        <f>E113+E113*(General!$B$25+General!$H$25)</f>
        <v>0</v>
      </c>
      <c r="J113" s="122"/>
      <c r="K113" s="126"/>
      <c r="L113" s="1" t="str">
        <f t="shared" si="209"/>
        <v>Cargo 18</v>
      </c>
      <c r="M113" s="5">
        <f>I113+I113*(General!$B$25+General!$H$25)</f>
        <v>0</v>
      </c>
      <c r="N113" s="122"/>
      <c r="O113" s="126"/>
      <c r="P113" s="1" t="str">
        <f t="shared" si="210"/>
        <v>Cargo 18</v>
      </c>
      <c r="Q113" s="5">
        <f>M113+M113*(General!$B$25+General!$H$25)</f>
        <v>0</v>
      </c>
      <c r="R113" s="127"/>
      <c r="S113" s="128"/>
      <c r="T113" s="128"/>
    </row>
    <row r="114" spans="1:20" x14ac:dyDescent="0.25">
      <c r="A114" s="2" t="s">
        <v>16</v>
      </c>
      <c r="B114" s="5">
        <f>SUM(B96:B113)</f>
        <v>1600000</v>
      </c>
      <c r="C114" s="126"/>
      <c r="D114" s="2" t="s">
        <v>16</v>
      </c>
      <c r="E114" s="5">
        <f>SUM(E96:E113)</f>
        <v>1779545.8928771242</v>
      </c>
      <c r="F114" s="126"/>
      <c r="G114" s="126"/>
      <c r="H114" s="2" t="s">
        <v>16</v>
      </c>
      <c r="I114" s="5">
        <f>SUM(I96:I113)</f>
        <v>1979239.7405349007</v>
      </c>
      <c r="J114" s="126"/>
      <c r="K114" s="126"/>
      <c r="L114" s="2" t="s">
        <v>16</v>
      </c>
      <c r="M114" s="5">
        <f>SUM(M96:M113)</f>
        <v>2201342.4695550422</v>
      </c>
      <c r="N114" s="122"/>
      <c r="O114" s="126"/>
      <c r="P114" s="2" t="s">
        <v>16</v>
      </c>
      <c r="Q114" s="5">
        <f>SUM(Q96:Q113)</f>
        <v>2448368.7190704131</v>
      </c>
      <c r="R114" s="126"/>
      <c r="S114" s="126"/>
      <c r="T114" s="126"/>
    </row>
    <row r="119" spans="1:20" x14ac:dyDescent="0.25">
      <c r="A119" s="200" t="s">
        <v>1</v>
      </c>
      <c r="B119" s="209"/>
      <c r="C119" s="118"/>
      <c r="D119" s="200" t="s">
        <v>22</v>
      </c>
      <c r="E119" s="209"/>
      <c r="F119" s="118"/>
      <c r="G119" s="118"/>
      <c r="H119" s="200" t="s">
        <v>24</v>
      </c>
      <c r="I119" s="209"/>
      <c r="J119" s="118"/>
      <c r="K119" s="118"/>
      <c r="L119" s="200" t="s">
        <v>26</v>
      </c>
      <c r="M119" s="209"/>
      <c r="N119" s="118"/>
      <c r="O119" s="118"/>
      <c r="P119" s="200" t="s">
        <v>28</v>
      </c>
      <c r="Q119" s="209"/>
    </row>
    <row r="120" spans="1:20" ht="15" customHeight="1" x14ac:dyDescent="0.25">
      <c r="A120" s="200" t="s">
        <v>68</v>
      </c>
      <c r="B120" s="209"/>
      <c r="C120" s="118"/>
      <c r="D120" s="200" t="s">
        <v>68</v>
      </c>
      <c r="E120" s="209"/>
      <c r="F120" s="118"/>
      <c r="G120" s="118"/>
      <c r="H120" s="200" t="s">
        <v>68</v>
      </c>
      <c r="I120" s="209"/>
      <c r="J120" s="118"/>
      <c r="K120" s="118"/>
      <c r="L120" s="200" t="s">
        <v>68</v>
      </c>
      <c r="M120" s="209"/>
      <c r="N120" s="118"/>
      <c r="O120" s="118"/>
      <c r="P120" s="200" t="s">
        <v>68</v>
      </c>
      <c r="Q120" s="209"/>
    </row>
    <row r="121" spans="1:20" x14ac:dyDescent="0.25">
      <c r="A121" s="1" t="s">
        <v>31</v>
      </c>
      <c r="B121" s="129" t="s">
        <v>32</v>
      </c>
      <c r="C121" s="119"/>
      <c r="D121" s="1" t="s">
        <v>31</v>
      </c>
      <c r="E121" s="129" t="s">
        <v>32</v>
      </c>
      <c r="F121" s="207"/>
      <c r="G121" s="208"/>
      <c r="H121" s="1" t="s">
        <v>31</v>
      </c>
      <c r="I121" s="129" t="s">
        <v>32</v>
      </c>
      <c r="J121" s="207"/>
      <c r="K121" s="208"/>
      <c r="L121" s="1" t="s">
        <v>31</v>
      </c>
      <c r="M121" s="129" t="s">
        <v>32</v>
      </c>
      <c r="N121" s="207"/>
      <c r="O121" s="208"/>
      <c r="P121" s="1" t="s">
        <v>31</v>
      </c>
      <c r="Q121" s="129" t="s">
        <v>32</v>
      </c>
    </row>
    <row r="122" spans="1:20" x14ac:dyDescent="0.25">
      <c r="A122" s="1" t="s">
        <v>51</v>
      </c>
      <c r="B122" s="5">
        <v>0</v>
      </c>
      <c r="C122" s="120"/>
      <c r="D122" s="1" t="s">
        <v>51</v>
      </c>
      <c r="E122" s="5">
        <f>B122+B122*(General!$B$25+General!$H$25)</f>
        <v>0</v>
      </c>
      <c r="F122" s="120"/>
      <c r="G122" s="120"/>
      <c r="H122" s="1" t="s">
        <v>51</v>
      </c>
      <c r="I122" s="5">
        <f>E122+E122*(General!$B$25+General!$H$25)</f>
        <v>0</v>
      </c>
      <c r="J122" s="120"/>
      <c r="K122" s="120"/>
      <c r="L122" s="1" t="s">
        <v>51</v>
      </c>
      <c r="M122" s="5">
        <f>I122+I122*(General!$B$25+General!$H$25)</f>
        <v>0</v>
      </c>
      <c r="N122" s="120"/>
      <c r="O122" s="120"/>
      <c r="P122" s="1" t="s">
        <v>51</v>
      </c>
      <c r="Q122" s="5">
        <f>M122+M122*(General!$B$25+General!$H$25)</f>
        <v>0</v>
      </c>
    </row>
    <row r="123" spans="1:20" x14ac:dyDescent="0.25">
      <c r="A123" s="1" t="s">
        <v>52</v>
      </c>
      <c r="B123" s="5">
        <v>0</v>
      </c>
      <c r="C123" s="122"/>
      <c r="D123" s="1" t="s">
        <v>52</v>
      </c>
      <c r="E123" s="5">
        <f>B123+B123*(General!$B$25+General!$H$25)</f>
        <v>0</v>
      </c>
      <c r="F123" s="121"/>
      <c r="G123" s="121"/>
      <c r="H123" s="1" t="s">
        <v>52</v>
      </c>
      <c r="I123" s="5">
        <f>E123+E123*(General!$B$25+General!$H$25)</f>
        <v>0</v>
      </c>
      <c r="J123" s="122"/>
      <c r="K123" s="123"/>
      <c r="L123" s="1" t="s">
        <v>52</v>
      </c>
      <c r="M123" s="5">
        <f>I123+I123*(General!$B$25+General!$H$25)</f>
        <v>0</v>
      </c>
      <c r="N123" s="122"/>
      <c r="O123" s="124"/>
      <c r="P123" s="1" t="s">
        <v>52</v>
      </c>
      <c r="Q123" s="5">
        <f>M123+M123*(General!$B$25+General!$H$25)</f>
        <v>0</v>
      </c>
    </row>
    <row r="124" spans="1:20" x14ac:dyDescent="0.25">
      <c r="A124" s="1" t="s">
        <v>53</v>
      </c>
      <c r="B124" s="5">
        <v>0</v>
      </c>
      <c r="C124" s="126"/>
      <c r="D124" s="1" t="s">
        <v>53</v>
      </c>
      <c r="E124" s="5">
        <f>B124+B124*(General!$B$25+General!$H$25)</f>
        <v>0</v>
      </c>
      <c r="F124" s="126"/>
      <c r="G124" s="126"/>
      <c r="H124" s="1" t="s">
        <v>53</v>
      </c>
      <c r="I124" s="5">
        <f>E124+E124*(General!$B$25+General!$H$25)</f>
        <v>0</v>
      </c>
      <c r="J124" s="122"/>
      <c r="K124" s="126"/>
      <c r="L124" s="1" t="s">
        <v>53</v>
      </c>
      <c r="M124" s="5">
        <f>I124+I124*(General!$B$25+General!$H$25)</f>
        <v>0</v>
      </c>
      <c r="N124" s="122"/>
      <c r="O124" s="126"/>
      <c r="P124" s="1" t="s">
        <v>53</v>
      </c>
      <c r="Q124" s="5">
        <f>M124+M124*(General!$B$25+General!$H$25)</f>
        <v>0</v>
      </c>
    </row>
    <row r="125" spans="1:20" x14ac:dyDescent="0.25">
      <c r="A125" s="1" t="s">
        <v>54</v>
      </c>
      <c r="B125" s="5">
        <v>0</v>
      </c>
      <c r="C125" s="126"/>
      <c r="D125" s="1" t="s">
        <v>54</v>
      </c>
      <c r="E125" s="5">
        <f>B125+B125*(General!$B$25+General!$H$25)</f>
        <v>0</v>
      </c>
      <c r="F125" s="126"/>
      <c r="G125" s="126"/>
      <c r="H125" s="1" t="s">
        <v>54</v>
      </c>
      <c r="I125" s="5">
        <f>E125+E125*(General!$B$25+General!$H$25)</f>
        <v>0</v>
      </c>
      <c r="J125" s="122"/>
      <c r="K125" s="126"/>
      <c r="L125" s="1" t="s">
        <v>54</v>
      </c>
      <c r="M125" s="5">
        <f>I125+I125*(General!$B$25+General!$H$25)</f>
        <v>0</v>
      </c>
      <c r="N125" s="122"/>
      <c r="O125" s="126"/>
      <c r="P125" s="1" t="s">
        <v>54</v>
      </c>
      <c r="Q125" s="5">
        <f>M125+M125*(General!$B$25+General!$H$25)</f>
        <v>0</v>
      </c>
    </row>
    <row r="126" spans="1:20" x14ac:dyDescent="0.25">
      <c r="A126" s="1" t="s">
        <v>55</v>
      </c>
      <c r="B126" s="5">
        <v>0</v>
      </c>
      <c r="C126" s="126"/>
      <c r="D126" s="1" t="s">
        <v>55</v>
      </c>
      <c r="E126" s="5">
        <f>B126+B126*(General!$B$25+General!$H$25)</f>
        <v>0</v>
      </c>
      <c r="F126" s="126"/>
      <c r="G126" s="126"/>
      <c r="H126" s="1" t="s">
        <v>55</v>
      </c>
      <c r="I126" s="5">
        <f>E126+E126*(General!$B$25+General!$H$25)</f>
        <v>0</v>
      </c>
      <c r="J126" s="122"/>
      <c r="K126" s="126"/>
      <c r="L126" s="1" t="s">
        <v>55</v>
      </c>
      <c r="M126" s="5">
        <f>I126+I126*(General!$B$25+General!$H$25)</f>
        <v>0</v>
      </c>
      <c r="N126" s="122"/>
      <c r="O126" s="126"/>
      <c r="P126" s="1" t="s">
        <v>55</v>
      </c>
      <c r="Q126" s="5">
        <f>M126+M126*(General!$B$25+General!$H$25)</f>
        <v>0</v>
      </c>
    </row>
    <row r="127" spans="1:20" x14ac:dyDescent="0.25">
      <c r="A127" s="1" t="s">
        <v>56</v>
      </c>
      <c r="B127" s="5">
        <v>0</v>
      </c>
      <c r="C127" s="126"/>
      <c r="D127" s="1" t="s">
        <v>56</v>
      </c>
      <c r="E127" s="5">
        <f>B127+B127*(General!$B$25+General!$H$25)</f>
        <v>0</v>
      </c>
      <c r="F127" s="126"/>
      <c r="G127" s="126"/>
      <c r="H127" s="1" t="s">
        <v>56</v>
      </c>
      <c r="I127" s="5">
        <f>E127+E127*(General!$B$25+General!$H$25)</f>
        <v>0</v>
      </c>
      <c r="J127" s="122"/>
      <c r="K127" s="126"/>
      <c r="L127" s="1" t="s">
        <v>56</v>
      </c>
      <c r="M127" s="5">
        <f>I127+I127*(General!$B$25+General!$H$25)</f>
        <v>0</v>
      </c>
      <c r="N127" s="122"/>
      <c r="O127" s="126"/>
      <c r="P127" s="1" t="s">
        <v>56</v>
      </c>
      <c r="Q127" s="5">
        <f>M127+M127*(General!$B$25+General!$H$25)</f>
        <v>0</v>
      </c>
    </row>
    <row r="128" spans="1:20" x14ac:dyDescent="0.25">
      <c r="A128" s="1" t="s">
        <v>57</v>
      </c>
      <c r="B128" s="5">
        <v>0</v>
      </c>
      <c r="C128" s="126"/>
      <c r="D128" s="1" t="s">
        <v>57</v>
      </c>
      <c r="E128" s="5">
        <f>B128+B128*(General!$B$25+General!$H$25)</f>
        <v>0</v>
      </c>
      <c r="F128" s="126"/>
      <c r="G128" s="126"/>
      <c r="H128" s="1" t="s">
        <v>57</v>
      </c>
      <c r="I128" s="5">
        <f>E128+E128*(General!$B$25+General!$H$25)</f>
        <v>0</v>
      </c>
      <c r="J128" s="122"/>
      <c r="K128" s="126"/>
      <c r="L128" s="1" t="s">
        <v>57</v>
      </c>
      <c r="M128" s="5">
        <f>I128+I128*(General!$B$25+General!$H$25)</f>
        <v>0</v>
      </c>
      <c r="N128" s="122"/>
      <c r="O128" s="126"/>
      <c r="P128" s="1" t="s">
        <v>57</v>
      </c>
      <c r="Q128" s="5">
        <f>M128+M128*(General!$B$25+General!$H$25)</f>
        <v>0</v>
      </c>
    </row>
    <row r="129" spans="1:17" x14ac:dyDescent="0.25">
      <c r="A129" s="1" t="s">
        <v>58</v>
      </c>
      <c r="B129" s="5">
        <v>0</v>
      </c>
      <c r="C129" s="126"/>
      <c r="D129" s="1" t="s">
        <v>58</v>
      </c>
      <c r="E129" s="5">
        <f>B129+B129*(General!$B$25+General!$H$25)</f>
        <v>0</v>
      </c>
      <c r="F129" s="126"/>
      <c r="G129" s="126"/>
      <c r="H129" s="1" t="s">
        <v>58</v>
      </c>
      <c r="I129" s="5">
        <f>E129+E129*(General!$B$25+General!$H$25)</f>
        <v>0</v>
      </c>
      <c r="J129" s="122"/>
      <c r="K129" s="126"/>
      <c r="L129" s="1" t="s">
        <v>58</v>
      </c>
      <c r="M129" s="5">
        <f>I129+I129*(General!$B$25+General!$H$25)</f>
        <v>0</v>
      </c>
      <c r="N129" s="122"/>
      <c r="O129" s="126"/>
      <c r="P129" s="1" t="s">
        <v>58</v>
      </c>
      <c r="Q129" s="5">
        <f>M129+M129*(General!$B$25+General!$H$25)</f>
        <v>0</v>
      </c>
    </row>
    <row r="130" spans="1:17" x14ac:dyDescent="0.25">
      <c r="A130" s="1" t="s">
        <v>59</v>
      </c>
      <c r="B130" s="5">
        <v>0</v>
      </c>
      <c r="C130" s="126"/>
      <c r="D130" s="1" t="s">
        <v>59</v>
      </c>
      <c r="E130" s="5">
        <f>B130+B130*(General!$B$25+General!$H$25)</f>
        <v>0</v>
      </c>
      <c r="F130" s="126"/>
      <c r="G130" s="126"/>
      <c r="H130" s="1" t="s">
        <v>59</v>
      </c>
      <c r="I130" s="5">
        <f>E130+E130*(General!$B$25+General!$H$25)</f>
        <v>0</v>
      </c>
      <c r="J130" s="122"/>
      <c r="K130" s="126"/>
      <c r="L130" s="1" t="s">
        <v>59</v>
      </c>
      <c r="M130" s="5">
        <f>I130+I130*(General!$B$25+General!$H$25)</f>
        <v>0</v>
      </c>
      <c r="N130" s="122"/>
      <c r="O130" s="126"/>
      <c r="P130" s="1" t="s">
        <v>59</v>
      </c>
      <c r="Q130" s="5">
        <f>M130+M130*(General!$B$25+General!$H$25)</f>
        <v>0</v>
      </c>
    </row>
    <row r="131" spans="1:17" x14ac:dyDescent="0.25">
      <c r="A131" s="1" t="s">
        <v>60</v>
      </c>
      <c r="B131" s="5">
        <v>0</v>
      </c>
      <c r="C131" s="126"/>
      <c r="D131" s="1" t="s">
        <v>60</v>
      </c>
      <c r="E131" s="5">
        <f>B131+B131*(General!$B$25+General!$H$25)</f>
        <v>0</v>
      </c>
      <c r="F131" s="126"/>
      <c r="G131" s="126"/>
      <c r="H131" s="1" t="s">
        <v>60</v>
      </c>
      <c r="I131" s="5">
        <f>E131+E131*(General!$B$25+General!$H$25)</f>
        <v>0</v>
      </c>
      <c r="J131" s="122"/>
      <c r="K131" s="126"/>
      <c r="L131" s="1" t="s">
        <v>60</v>
      </c>
      <c r="M131" s="5">
        <f>I131+I131*(General!$B$25+General!$H$25)</f>
        <v>0</v>
      </c>
      <c r="N131" s="122"/>
      <c r="O131" s="126"/>
      <c r="P131" s="1" t="s">
        <v>60</v>
      </c>
      <c r="Q131" s="5">
        <f>M131+M131*(General!$B$25+General!$H$25)</f>
        <v>0</v>
      </c>
    </row>
    <row r="132" spans="1:17" x14ac:dyDescent="0.25">
      <c r="A132" s="1" t="s">
        <v>61</v>
      </c>
      <c r="B132" s="5">
        <v>0</v>
      </c>
      <c r="C132" s="126"/>
      <c r="D132" s="1" t="s">
        <v>61</v>
      </c>
      <c r="E132" s="5">
        <f>B132+B132*(General!$B$25+General!$H$25)</f>
        <v>0</v>
      </c>
      <c r="F132" s="126"/>
      <c r="G132" s="126"/>
      <c r="H132" s="1" t="s">
        <v>61</v>
      </c>
      <c r="I132" s="5">
        <f>E132+E132*(General!$B$25+General!$H$25)</f>
        <v>0</v>
      </c>
      <c r="J132" s="122"/>
      <c r="K132" s="126"/>
      <c r="L132" s="1" t="s">
        <v>61</v>
      </c>
      <c r="M132" s="5">
        <f>I132+I132*(General!$B$25+General!$H$25)</f>
        <v>0</v>
      </c>
      <c r="N132" s="122"/>
      <c r="O132" s="126"/>
      <c r="P132" s="1" t="s">
        <v>61</v>
      </c>
      <c r="Q132" s="5">
        <f>M132+M132*(General!$B$25+General!$H$25)</f>
        <v>0</v>
      </c>
    </row>
    <row r="133" spans="1:17" x14ac:dyDescent="0.25">
      <c r="A133" s="1" t="s">
        <v>62</v>
      </c>
      <c r="B133" s="5">
        <v>0</v>
      </c>
      <c r="C133" s="126"/>
      <c r="D133" s="1" t="s">
        <v>62</v>
      </c>
      <c r="E133" s="5">
        <f>B133+B133*(General!$B$25+General!$H$25)</f>
        <v>0</v>
      </c>
      <c r="F133" s="126"/>
      <c r="G133" s="126"/>
      <c r="H133" s="1" t="s">
        <v>62</v>
      </c>
      <c r="I133" s="5">
        <f>E133+E133*(General!$B$25+General!$H$25)</f>
        <v>0</v>
      </c>
      <c r="J133" s="122"/>
      <c r="K133" s="126"/>
      <c r="L133" s="1" t="s">
        <v>62</v>
      </c>
      <c r="M133" s="5">
        <f>I133+I133*(General!$B$25+General!$H$25)</f>
        <v>0</v>
      </c>
      <c r="N133" s="122"/>
      <c r="O133" s="126"/>
      <c r="P133" s="1" t="s">
        <v>62</v>
      </c>
      <c r="Q133" s="5">
        <f>M133+M133*(General!$B$25+General!$H$25)</f>
        <v>0</v>
      </c>
    </row>
    <row r="134" spans="1:17" x14ac:dyDescent="0.25">
      <c r="A134" s="1" t="s">
        <v>63</v>
      </c>
      <c r="B134" s="5">
        <v>0</v>
      </c>
      <c r="C134" s="126"/>
      <c r="D134" s="1" t="s">
        <v>63</v>
      </c>
      <c r="E134" s="5">
        <f>B134+B134*(General!$B$25+General!$H$25)</f>
        <v>0</v>
      </c>
      <c r="F134" s="126"/>
      <c r="G134" s="126"/>
      <c r="H134" s="1" t="s">
        <v>63</v>
      </c>
      <c r="I134" s="5">
        <f>E134+E134*(General!$B$25+General!$H$25)</f>
        <v>0</v>
      </c>
      <c r="J134" s="122"/>
      <c r="K134" s="126"/>
      <c r="L134" s="1" t="s">
        <v>63</v>
      </c>
      <c r="M134" s="5">
        <f>I134+I134*(General!$B$25+General!$H$25)</f>
        <v>0</v>
      </c>
      <c r="N134" s="122"/>
      <c r="O134" s="126"/>
      <c r="P134" s="1" t="s">
        <v>63</v>
      </c>
      <c r="Q134" s="5">
        <f>M134+M134*(General!$B$25+General!$H$25)</f>
        <v>0</v>
      </c>
    </row>
    <row r="135" spans="1:17" x14ac:dyDescent="0.25">
      <c r="A135" s="1" t="s">
        <v>64</v>
      </c>
      <c r="B135" s="5">
        <v>0</v>
      </c>
      <c r="C135" s="126"/>
      <c r="D135" s="1" t="s">
        <v>64</v>
      </c>
      <c r="E135" s="5">
        <f>B135+B135*(General!$B$25+General!$H$25)</f>
        <v>0</v>
      </c>
      <c r="F135" s="126"/>
      <c r="G135" s="126"/>
      <c r="H135" s="1" t="s">
        <v>64</v>
      </c>
      <c r="I135" s="5">
        <f>E135+E135*(General!$B$25+General!$H$25)</f>
        <v>0</v>
      </c>
      <c r="J135" s="122"/>
      <c r="K135" s="126"/>
      <c r="L135" s="1" t="s">
        <v>64</v>
      </c>
      <c r="M135" s="5">
        <f>I135+I135*(General!$B$25+General!$H$25)</f>
        <v>0</v>
      </c>
      <c r="N135" s="122"/>
      <c r="O135" s="126"/>
      <c r="P135" s="1" t="s">
        <v>64</v>
      </c>
      <c r="Q135" s="5">
        <f>M135+M135*(General!$B$25+General!$H$25)</f>
        <v>0</v>
      </c>
    </row>
    <row r="136" spans="1:17" x14ac:dyDescent="0.25">
      <c r="A136" s="1" t="s">
        <v>65</v>
      </c>
      <c r="B136" s="5">
        <v>0</v>
      </c>
      <c r="C136" s="126"/>
      <c r="D136" s="1" t="s">
        <v>65</v>
      </c>
      <c r="E136" s="5">
        <f>B136+B136*(General!$B$25+General!$H$25)</f>
        <v>0</v>
      </c>
      <c r="F136" s="126"/>
      <c r="G136" s="126"/>
      <c r="H136" s="1" t="s">
        <v>65</v>
      </c>
      <c r="I136" s="5">
        <f>E136+E136*(General!$B$25+General!$H$25)</f>
        <v>0</v>
      </c>
      <c r="J136" s="122"/>
      <c r="K136" s="126"/>
      <c r="L136" s="1" t="s">
        <v>65</v>
      </c>
      <c r="M136" s="5">
        <f>I136+I136*(General!$B$25+General!$H$25)</f>
        <v>0</v>
      </c>
      <c r="N136" s="122"/>
      <c r="O136" s="126"/>
      <c r="P136" s="1" t="s">
        <v>65</v>
      </c>
      <c r="Q136" s="5">
        <f>M136+M136*(General!$B$25+General!$H$25)</f>
        <v>0</v>
      </c>
    </row>
    <row r="137" spans="1:17" x14ac:dyDescent="0.25">
      <c r="A137" s="1" t="s">
        <v>66</v>
      </c>
      <c r="B137" s="5">
        <v>0</v>
      </c>
      <c r="C137" s="126"/>
      <c r="D137" s="1" t="s">
        <v>66</v>
      </c>
      <c r="E137" s="5">
        <f>B137+B137*(General!$B$25+General!$H$25)</f>
        <v>0</v>
      </c>
      <c r="F137" s="126"/>
      <c r="G137" s="126"/>
      <c r="H137" s="1" t="s">
        <v>66</v>
      </c>
      <c r="I137" s="5">
        <f>E137+E137*(General!$B$25+General!$H$25)</f>
        <v>0</v>
      </c>
      <c r="J137" s="122"/>
      <c r="K137" s="126"/>
      <c r="L137" s="1" t="s">
        <v>66</v>
      </c>
      <c r="M137" s="5">
        <f>I137+I137*(General!$B$25+General!$H$25)</f>
        <v>0</v>
      </c>
      <c r="N137" s="122"/>
      <c r="O137" s="126"/>
      <c r="P137" s="1" t="s">
        <v>66</v>
      </c>
      <c r="Q137" s="5">
        <f>M137+M137*(General!$B$25+General!$H$25)</f>
        <v>0</v>
      </c>
    </row>
    <row r="138" spans="1:17" x14ac:dyDescent="0.25">
      <c r="A138" s="1" t="s">
        <v>67</v>
      </c>
      <c r="B138" s="5">
        <v>0</v>
      </c>
      <c r="C138" s="126"/>
      <c r="D138" s="1" t="s">
        <v>67</v>
      </c>
      <c r="E138" s="5">
        <f>B138+B138*(General!$B$25+General!$H$25)</f>
        <v>0</v>
      </c>
      <c r="F138" s="126"/>
      <c r="G138" s="126"/>
      <c r="H138" s="1" t="s">
        <v>67</v>
      </c>
      <c r="I138" s="5">
        <f>E138+E138*(General!$B$25+General!$H$25)</f>
        <v>0</v>
      </c>
      <c r="J138" s="122"/>
      <c r="K138" s="126"/>
      <c r="L138" s="1" t="s">
        <v>67</v>
      </c>
      <c r="M138" s="5">
        <f>I138+I138*(General!$B$25+General!$H$25)</f>
        <v>0</v>
      </c>
      <c r="N138" s="122"/>
      <c r="O138" s="126"/>
      <c r="P138" s="1" t="s">
        <v>67</v>
      </c>
      <c r="Q138" s="5">
        <f>M138+M138*(General!$B$25+General!$H$25)</f>
        <v>0</v>
      </c>
    </row>
    <row r="139" spans="1:17" x14ac:dyDescent="0.25">
      <c r="A139" s="1" t="s">
        <v>314</v>
      </c>
      <c r="B139" s="5">
        <v>0</v>
      </c>
      <c r="C139" s="126"/>
      <c r="D139" s="1" t="s">
        <v>314</v>
      </c>
      <c r="E139" s="5">
        <f>B139+B139*(General!$B$25+General!$H$25)</f>
        <v>0</v>
      </c>
      <c r="F139" s="126"/>
      <c r="G139" s="126"/>
      <c r="H139" s="1" t="s">
        <v>314</v>
      </c>
      <c r="I139" s="5">
        <f>E139+E139*(General!$B$25+General!$H$25)</f>
        <v>0</v>
      </c>
      <c r="J139" s="122"/>
      <c r="K139" s="126"/>
      <c r="L139" s="1" t="s">
        <v>314</v>
      </c>
      <c r="M139" s="5">
        <f>I139+I139*(General!$B$25+General!$H$25)</f>
        <v>0</v>
      </c>
      <c r="N139" s="122"/>
      <c r="O139" s="126"/>
      <c r="P139" s="1" t="s">
        <v>314</v>
      </c>
      <c r="Q139" s="5">
        <f>M139+M139*(General!$B$25+General!$H$25)</f>
        <v>0</v>
      </c>
    </row>
    <row r="140" spans="1:17" x14ac:dyDescent="0.25">
      <c r="A140" s="2" t="s">
        <v>16</v>
      </c>
      <c r="B140" s="5">
        <f>SUM(B122:B139)</f>
        <v>0</v>
      </c>
      <c r="C140" s="126"/>
      <c r="D140" s="2" t="s">
        <v>16</v>
      </c>
      <c r="E140" s="5">
        <f>SUM(E122:E139)</f>
        <v>0</v>
      </c>
      <c r="F140" s="126"/>
      <c r="G140" s="126"/>
      <c r="H140" s="2" t="s">
        <v>16</v>
      </c>
      <c r="I140" s="5">
        <f>SUM(I122:I139)</f>
        <v>0</v>
      </c>
      <c r="J140" s="126"/>
      <c r="K140" s="126"/>
      <c r="L140" s="2" t="s">
        <v>16</v>
      </c>
      <c r="M140" s="5">
        <f>SUM(M122:M139)</f>
        <v>0</v>
      </c>
      <c r="N140" s="122"/>
      <c r="O140" s="126"/>
      <c r="P140" s="2" t="s">
        <v>16</v>
      </c>
      <c r="Q140" s="5">
        <f>SUM(Q122:Q139)</f>
        <v>0</v>
      </c>
    </row>
    <row r="148" spans="2:5" x14ac:dyDescent="0.25">
      <c r="C148" s="183" t="s">
        <v>37</v>
      </c>
      <c r="D148" s="183"/>
    </row>
    <row r="149" spans="2:5" x14ac:dyDescent="0.25">
      <c r="C149" s="1" t="s">
        <v>82</v>
      </c>
      <c r="D149" s="1" t="s">
        <v>81</v>
      </c>
      <c r="E149" s="1" t="s">
        <v>16</v>
      </c>
    </row>
    <row r="150" spans="2:5" x14ac:dyDescent="0.25">
      <c r="B150" s="1" t="s">
        <v>69</v>
      </c>
      <c r="C150" s="22">
        <f>B114*12</f>
        <v>19200000</v>
      </c>
      <c r="D150" s="22">
        <f>B140*12</f>
        <v>0</v>
      </c>
      <c r="E150" s="23">
        <f>C150+D150</f>
        <v>19200000</v>
      </c>
    </row>
    <row r="151" spans="2:5" x14ac:dyDescent="0.25">
      <c r="B151" s="1" t="s">
        <v>70</v>
      </c>
      <c r="C151" s="22">
        <f>E114*12</f>
        <v>21354550.714525491</v>
      </c>
      <c r="D151" s="22">
        <f>E140*12</f>
        <v>0</v>
      </c>
      <c r="E151" s="23">
        <f>C151+D151</f>
        <v>21354550.714525491</v>
      </c>
    </row>
    <row r="152" spans="2:5" x14ac:dyDescent="0.25">
      <c r="B152" s="1" t="s">
        <v>71</v>
      </c>
      <c r="C152" s="22">
        <f>I114*12</f>
        <v>23750876.886418808</v>
      </c>
      <c r="D152" s="22">
        <f>I140*12</f>
        <v>0</v>
      </c>
      <c r="E152" s="23">
        <f>C152+D152</f>
        <v>23750876.886418808</v>
      </c>
    </row>
    <row r="153" spans="2:5" x14ac:dyDescent="0.25">
      <c r="B153" s="1" t="s">
        <v>72</v>
      </c>
      <c r="C153" s="22">
        <f>M114</f>
        <v>2201342.4695550422</v>
      </c>
      <c r="D153" s="22">
        <f>M140*12</f>
        <v>0</v>
      </c>
      <c r="E153" s="23">
        <f>C153+D153</f>
        <v>2201342.4695550422</v>
      </c>
    </row>
    <row r="154" spans="2:5" x14ac:dyDescent="0.25">
      <c r="B154" s="1" t="s">
        <v>73</v>
      </c>
      <c r="C154" s="22">
        <f>Q114</f>
        <v>2448368.7190704131</v>
      </c>
      <c r="D154" s="22">
        <f>Q140*12</f>
        <v>0</v>
      </c>
      <c r="E154" s="23">
        <f>C154+D154</f>
        <v>2448368.7190704131</v>
      </c>
    </row>
    <row r="155" spans="2:5" x14ac:dyDescent="0.25">
      <c r="B155" s="1" t="s">
        <v>83</v>
      </c>
      <c r="C155" s="22">
        <f>C154+C154*(General!$H$25+General!$B$25)</f>
        <v>2723115.3114191121</v>
      </c>
      <c r="D155" s="22">
        <f>D154+D154*(General!$H$25+General!$B$25)</f>
        <v>0</v>
      </c>
      <c r="E155" s="24">
        <f>SUM(E150:E154)</f>
        <v>68955138.78956975</v>
      </c>
    </row>
  </sheetData>
  <mergeCells count="113">
    <mergeCell ref="A11:S11"/>
    <mergeCell ref="F37:G37"/>
    <mergeCell ref="H37:I37"/>
    <mergeCell ref="J37:K37"/>
    <mergeCell ref="L37:M37"/>
    <mergeCell ref="N37:O37"/>
    <mergeCell ref="A35:S35"/>
    <mergeCell ref="A36:S36"/>
    <mergeCell ref="D12:E12"/>
    <mergeCell ref="H12:I12"/>
    <mergeCell ref="J12:K12"/>
    <mergeCell ref="L12:M12"/>
    <mergeCell ref="N12:O12"/>
    <mergeCell ref="F12:G12"/>
    <mergeCell ref="AT12:AU12"/>
    <mergeCell ref="AV12:AW12"/>
    <mergeCell ref="AX12:AY12"/>
    <mergeCell ref="AZ12:BA12"/>
    <mergeCell ref="BB12:BC12"/>
    <mergeCell ref="BD12:BE12"/>
    <mergeCell ref="D80:E80"/>
    <mergeCell ref="V10:AN10"/>
    <mergeCell ref="V11:AN11"/>
    <mergeCell ref="Y12:Z12"/>
    <mergeCell ref="AA12:AB12"/>
    <mergeCell ref="AC12:AD12"/>
    <mergeCell ref="AE12:AF12"/>
    <mergeCell ref="AG12:AH12"/>
    <mergeCell ref="AI12:AJ12"/>
    <mergeCell ref="V35:AN35"/>
    <mergeCell ref="V36:AN36"/>
    <mergeCell ref="Y37:Z37"/>
    <mergeCell ref="AA37:AB37"/>
    <mergeCell ref="AC37:AD37"/>
    <mergeCell ref="AE37:AF37"/>
    <mergeCell ref="AG37:AH37"/>
    <mergeCell ref="A10:S10"/>
    <mergeCell ref="D37:E37"/>
    <mergeCell ref="AT37:AU37"/>
    <mergeCell ref="AV37:AW37"/>
    <mergeCell ref="AX37:AY37"/>
    <mergeCell ref="AZ37:BA37"/>
    <mergeCell ref="BB37:BC37"/>
    <mergeCell ref="BD37:BE37"/>
    <mergeCell ref="CG10:CY10"/>
    <mergeCell ref="CG11:CY11"/>
    <mergeCell ref="CJ12:CK12"/>
    <mergeCell ref="CL12:CM12"/>
    <mergeCell ref="CN12:CO12"/>
    <mergeCell ref="CP12:CQ12"/>
    <mergeCell ref="CR12:CS12"/>
    <mergeCell ref="CT12:CU12"/>
    <mergeCell ref="BL10:CD10"/>
    <mergeCell ref="BL11:CD11"/>
    <mergeCell ref="BO12:BP12"/>
    <mergeCell ref="BQ12:BR12"/>
    <mergeCell ref="BS12:BT12"/>
    <mergeCell ref="BU12:BV12"/>
    <mergeCell ref="BW12:BX12"/>
    <mergeCell ref="BY12:BZ12"/>
    <mergeCell ref="AQ10:BI10"/>
    <mergeCell ref="AQ11:BI11"/>
    <mergeCell ref="B1:C1"/>
    <mergeCell ref="D1:E1"/>
    <mergeCell ref="F1:G1"/>
    <mergeCell ref="H1:I1"/>
    <mergeCell ref="J1:K1"/>
    <mergeCell ref="CG35:CY35"/>
    <mergeCell ref="CG36:CY36"/>
    <mergeCell ref="CJ37:CK37"/>
    <mergeCell ref="CL37:CM37"/>
    <mergeCell ref="CN37:CO37"/>
    <mergeCell ref="CP37:CQ37"/>
    <mergeCell ref="CR37:CS37"/>
    <mergeCell ref="CT37:CU37"/>
    <mergeCell ref="BL35:CD35"/>
    <mergeCell ref="BL36:CD36"/>
    <mergeCell ref="BO37:BP37"/>
    <mergeCell ref="BQ37:BR37"/>
    <mergeCell ref="BS37:BT37"/>
    <mergeCell ref="BU37:BV37"/>
    <mergeCell ref="BW37:BX37"/>
    <mergeCell ref="BY37:BZ37"/>
    <mergeCell ref="AI37:AJ37"/>
    <mergeCell ref="AQ35:BI35"/>
    <mergeCell ref="AQ36:BI36"/>
    <mergeCell ref="L94:M94"/>
    <mergeCell ref="P93:Q93"/>
    <mergeCell ref="P94:Q94"/>
    <mergeCell ref="A119:B119"/>
    <mergeCell ref="D119:E119"/>
    <mergeCell ref="H119:I119"/>
    <mergeCell ref="L119:M119"/>
    <mergeCell ref="P119:Q119"/>
    <mergeCell ref="F95:G95"/>
    <mergeCell ref="J95:K95"/>
    <mergeCell ref="N95:O95"/>
    <mergeCell ref="A93:B93"/>
    <mergeCell ref="A94:B94"/>
    <mergeCell ref="D93:E93"/>
    <mergeCell ref="D94:E94"/>
    <mergeCell ref="H93:I93"/>
    <mergeCell ref="H94:I94"/>
    <mergeCell ref="L93:M93"/>
    <mergeCell ref="F121:G121"/>
    <mergeCell ref="J121:K121"/>
    <mergeCell ref="N121:O121"/>
    <mergeCell ref="C148:D148"/>
    <mergeCell ref="A120:B120"/>
    <mergeCell ref="D120:E120"/>
    <mergeCell ref="H120:I120"/>
    <mergeCell ref="L120:M120"/>
    <mergeCell ref="P120:Q12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H35"/>
  <sheetViews>
    <sheetView workbookViewId="0">
      <selection sqref="A1:B1"/>
    </sheetView>
  </sheetViews>
  <sheetFormatPr baseColWidth="10" defaultRowHeight="15" x14ac:dyDescent="0.25"/>
  <cols>
    <col min="1" max="1" width="31" bestFit="1" customWidth="1"/>
    <col min="3" max="4" width="15.140625" bestFit="1" customWidth="1"/>
    <col min="6" max="6" width="31" bestFit="1" customWidth="1"/>
    <col min="7" max="7" width="14" bestFit="1" customWidth="1"/>
    <col min="8" max="8" width="14.140625" bestFit="1" customWidth="1"/>
  </cols>
  <sheetData>
    <row r="1" spans="1:8" x14ac:dyDescent="0.25">
      <c r="A1" s="183" t="s">
        <v>123</v>
      </c>
      <c r="B1" s="183"/>
      <c r="C1" s="183"/>
      <c r="F1" s="183" t="s">
        <v>124</v>
      </c>
      <c r="G1" s="183"/>
      <c r="H1" s="183"/>
    </row>
    <row r="2" spans="1:8" x14ac:dyDescent="0.25">
      <c r="A2" s="71" t="s">
        <v>0</v>
      </c>
      <c r="B2" s="71" t="s">
        <v>122</v>
      </c>
      <c r="C2" s="71" t="s">
        <v>40</v>
      </c>
      <c r="F2" s="71" t="s">
        <v>0</v>
      </c>
      <c r="G2" s="71" t="s">
        <v>122</v>
      </c>
      <c r="H2" s="71" t="s">
        <v>40</v>
      </c>
    </row>
    <row r="3" spans="1:8" x14ac:dyDescent="0.25">
      <c r="A3" t="s">
        <v>116</v>
      </c>
      <c r="B3" s="8"/>
      <c r="C3" s="72"/>
      <c r="F3" s="136" t="s">
        <v>125</v>
      </c>
      <c r="G3" s="136"/>
      <c r="H3" s="148">
        <v>5000000</v>
      </c>
    </row>
    <row r="4" spans="1:8" x14ac:dyDescent="0.25">
      <c r="A4" s="8" t="s">
        <v>117</v>
      </c>
      <c r="B4" s="8"/>
      <c r="C4" s="72"/>
      <c r="F4" s="8"/>
      <c r="G4" s="8"/>
      <c r="H4" s="72"/>
    </row>
    <row r="5" spans="1:8" x14ac:dyDescent="0.25">
      <c r="A5" s="8" t="s">
        <v>118</v>
      </c>
      <c r="B5" s="8"/>
      <c r="C5" s="72"/>
      <c r="F5" s="8"/>
      <c r="G5" s="8"/>
      <c r="H5" s="72"/>
    </row>
    <row r="6" spans="1:8" x14ac:dyDescent="0.25">
      <c r="A6" s="8" t="s">
        <v>119</v>
      </c>
      <c r="B6" s="8"/>
      <c r="C6" s="72"/>
      <c r="F6" s="8"/>
      <c r="G6" s="8"/>
      <c r="H6" s="72"/>
    </row>
    <row r="7" spans="1:8" x14ac:dyDescent="0.25">
      <c r="A7" s="8" t="s">
        <v>120</v>
      </c>
      <c r="B7" s="8"/>
      <c r="C7" s="72"/>
      <c r="F7" s="8"/>
      <c r="G7" s="8"/>
      <c r="H7" s="72"/>
    </row>
    <row r="8" spans="1:8" x14ac:dyDescent="0.25">
      <c r="A8" s="8" t="s">
        <v>126</v>
      </c>
      <c r="B8" s="8"/>
      <c r="C8" s="72"/>
      <c r="F8" s="8" t="s">
        <v>121</v>
      </c>
      <c r="G8" s="8"/>
      <c r="H8" s="72"/>
    </row>
    <row r="9" spans="1:8" x14ac:dyDescent="0.25">
      <c r="A9" s="8" t="s">
        <v>121</v>
      </c>
      <c r="B9" s="8"/>
      <c r="C9" s="72"/>
      <c r="F9" s="187" t="s">
        <v>83</v>
      </c>
      <c r="G9" s="185"/>
      <c r="H9" s="76">
        <f>SUM(H3:H8)</f>
        <v>5000000</v>
      </c>
    </row>
    <row r="10" spans="1:8" x14ac:dyDescent="0.25">
      <c r="A10" s="187" t="s">
        <v>83</v>
      </c>
      <c r="B10" s="185"/>
      <c r="C10" s="76">
        <f>SUM(C3:C9)</f>
        <v>0</v>
      </c>
    </row>
    <row r="21" spans="1:6" x14ac:dyDescent="0.25">
      <c r="A21" s="183" t="s">
        <v>239</v>
      </c>
      <c r="B21" s="183"/>
      <c r="C21" s="183"/>
    </row>
    <row r="22" spans="1:6" x14ac:dyDescent="0.25">
      <c r="A22" s="71" t="s">
        <v>0</v>
      </c>
      <c r="B22" s="71" t="s">
        <v>161</v>
      </c>
      <c r="C22" s="71" t="s">
        <v>237</v>
      </c>
      <c r="D22" s="77" t="s">
        <v>242</v>
      </c>
      <c r="F22" s="79" t="s">
        <v>266</v>
      </c>
    </row>
    <row r="23" spans="1:6" x14ac:dyDescent="0.25">
      <c r="A23" s="110" t="s">
        <v>236</v>
      </c>
      <c r="B23" s="136">
        <v>28</v>
      </c>
      <c r="C23" s="166">
        <v>1600000</v>
      </c>
      <c r="D23" s="167">
        <f>B23*C23</f>
        <v>44800000</v>
      </c>
      <c r="F23" s="96">
        <f>SUM(D23:D31)</f>
        <v>74040000</v>
      </c>
    </row>
    <row r="24" spans="1:6" x14ac:dyDescent="0.25">
      <c r="A24" s="136" t="s">
        <v>238</v>
      </c>
      <c r="B24" s="136">
        <v>28</v>
      </c>
      <c r="C24" s="166">
        <v>600000</v>
      </c>
      <c r="D24" s="167">
        <f t="shared" ref="D24:D33" si="0">B24*C24</f>
        <v>16800000</v>
      </c>
    </row>
    <row r="25" spans="1:6" x14ac:dyDescent="0.25">
      <c r="A25" s="136" t="s">
        <v>240</v>
      </c>
      <c r="B25" s="136">
        <v>28</v>
      </c>
      <c r="C25" s="166">
        <v>100000</v>
      </c>
      <c r="D25" s="167">
        <f t="shared" si="0"/>
        <v>2800000</v>
      </c>
    </row>
    <row r="26" spans="1:6" x14ac:dyDescent="0.25">
      <c r="A26" s="136" t="s">
        <v>241</v>
      </c>
      <c r="B26" s="136">
        <v>2</v>
      </c>
      <c r="C26" s="166">
        <v>1200000</v>
      </c>
      <c r="D26" s="167">
        <f t="shared" si="0"/>
        <v>2400000</v>
      </c>
      <c r="F26" s="79" t="s">
        <v>267</v>
      </c>
    </row>
    <row r="27" spans="1:6" x14ac:dyDescent="0.25">
      <c r="A27" s="136" t="s">
        <v>408</v>
      </c>
      <c r="B27" s="136">
        <v>1</v>
      </c>
      <c r="C27" s="166">
        <v>1000000</v>
      </c>
      <c r="D27" s="167">
        <f t="shared" si="0"/>
        <v>1000000</v>
      </c>
      <c r="F27" s="96">
        <f>SUM(D32:D34)</f>
        <v>83174945</v>
      </c>
    </row>
    <row r="28" spans="1:6" x14ac:dyDescent="0.25">
      <c r="A28" s="136" t="s">
        <v>265</v>
      </c>
      <c r="B28" s="136">
        <v>12</v>
      </c>
      <c r="C28" s="148">
        <v>95000</v>
      </c>
      <c r="D28" s="167">
        <f t="shared" si="0"/>
        <v>1140000</v>
      </c>
    </row>
    <row r="29" spans="1:6" x14ac:dyDescent="0.25">
      <c r="A29" s="136" t="s">
        <v>402</v>
      </c>
      <c r="B29" s="136">
        <v>1</v>
      </c>
      <c r="C29" s="148">
        <v>300000</v>
      </c>
      <c r="D29" s="167">
        <f t="shared" si="0"/>
        <v>300000</v>
      </c>
    </row>
    <row r="30" spans="1:6" x14ac:dyDescent="0.25">
      <c r="A30" s="136" t="s">
        <v>404</v>
      </c>
      <c r="B30" s="136">
        <v>12</v>
      </c>
      <c r="C30" s="148">
        <v>100000</v>
      </c>
      <c r="D30" s="167">
        <f t="shared" si="0"/>
        <v>1200000</v>
      </c>
    </row>
    <row r="31" spans="1:6" x14ac:dyDescent="0.25">
      <c r="A31" s="136" t="s">
        <v>403</v>
      </c>
      <c r="B31" s="136">
        <v>1</v>
      </c>
      <c r="C31" s="148">
        <v>3600000</v>
      </c>
      <c r="D31" s="167">
        <f t="shared" si="0"/>
        <v>3600000</v>
      </c>
    </row>
    <row r="32" spans="1:6" x14ac:dyDescent="0.25">
      <c r="A32" s="136" t="s">
        <v>406</v>
      </c>
      <c r="B32" s="136">
        <v>35</v>
      </c>
      <c r="C32" s="148">
        <v>1620867</v>
      </c>
      <c r="D32" s="167">
        <f t="shared" si="0"/>
        <v>56730345</v>
      </c>
    </row>
    <row r="33" spans="1:4" x14ac:dyDescent="0.25">
      <c r="A33" s="136" t="s">
        <v>405</v>
      </c>
      <c r="B33" s="136">
        <v>35</v>
      </c>
      <c r="C33" s="148">
        <v>555560</v>
      </c>
      <c r="D33" s="167">
        <f t="shared" si="0"/>
        <v>19444600</v>
      </c>
    </row>
    <row r="34" spans="1:4" x14ac:dyDescent="0.25">
      <c r="A34" s="99" t="s">
        <v>407</v>
      </c>
      <c r="B34" s="99">
        <v>35</v>
      </c>
      <c r="C34" s="150">
        <v>200000</v>
      </c>
      <c r="D34" s="83">
        <f t="shared" ref="D34" si="1">B34*C34</f>
        <v>7000000</v>
      </c>
    </row>
    <row r="35" spans="1:4" x14ac:dyDescent="0.25">
      <c r="A35" s="188" t="s">
        <v>83</v>
      </c>
      <c r="B35" s="189"/>
      <c r="C35" s="190"/>
      <c r="D35" s="76">
        <f>SUM(D23:D34)</f>
        <v>157214945</v>
      </c>
    </row>
  </sheetData>
  <mergeCells count="6">
    <mergeCell ref="A1:C1"/>
    <mergeCell ref="F1:H1"/>
    <mergeCell ref="A21:C21"/>
    <mergeCell ref="A35:C35"/>
    <mergeCell ref="A10:B10"/>
    <mergeCell ref="F9:G9"/>
  </mergeCells>
  <pageMargins left="0.7" right="0.7" top="0.75" bottom="0.75" header="0.3" footer="0.3"/>
  <pageSetup paperSize="9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</sheetPr>
  <dimension ref="A1:G38"/>
  <sheetViews>
    <sheetView showGridLines="0" workbookViewId="0">
      <selection sqref="A1:B1"/>
    </sheetView>
  </sheetViews>
  <sheetFormatPr baseColWidth="10" defaultRowHeight="15" x14ac:dyDescent="0.25"/>
  <cols>
    <col min="1" max="1" width="38.7109375" bestFit="1" customWidth="1"/>
    <col min="2" max="2" width="8.7109375" bestFit="1" customWidth="1"/>
    <col min="3" max="3" width="22" bestFit="1" customWidth="1"/>
    <col min="4" max="4" width="3" customWidth="1"/>
    <col min="5" max="5" width="33.28515625" bestFit="1" customWidth="1"/>
    <col min="6" max="6" width="10.28515625" bestFit="1" customWidth="1"/>
    <col min="7" max="7" width="22" bestFit="1" customWidth="1"/>
  </cols>
  <sheetData>
    <row r="1" spans="1:7" x14ac:dyDescent="0.25">
      <c r="A1" s="212" t="s">
        <v>409</v>
      </c>
      <c r="B1" s="213"/>
      <c r="C1" s="213"/>
      <c r="D1" s="213"/>
      <c r="E1" s="213"/>
      <c r="F1" s="213"/>
      <c r="G1" s="214"/>
    </row>
    <row r="2" spans="1:7" x14ac:dyDescent="0.25">
      <c r="A2" s="215" t="s">
        <v>110</v>
      </c>
      <c r="B2" s="216"/>
      <c r="C2" s="216"/>
      <c r="D2" s="216"/>
      <c r="E2" s="216"/>
      <c r="F2" s="216"/>
      <c r="G2" s="217"/>
    </row>
    <row r="3" spans="1:7" ht="5.25" customHeight="1" x14ac:dyDescent="0.25">
      <c r="A3" s="27"/>
      <c r="B3" s="27"/>
      <c r="C3" s="27"/>
      <c r="D3" s="27"/>
      <c r="E3" s="27"/>
      <c r="F3" s="27"/>
      <c r="G3" s="28"/>
    </row>
    <row r="4" spans="1:7" x14ac:dyDescent="0.25">
      <c r="A4" s="59" t="s">
        <v>89</v>
      </c>
      <c r="B4" s="27"/>
      <c r="C4" s="27"/>
      <c r="D4" s="27"/>
      <c r="E4" s="59" t="s">
        <v>90</v>
      </c>
      <c r="F4" s="27"/>
      <c r="G4" s="28"/>
    </row>
    <row r="5" spans="1:7" x14ac:dyDescent="0.25">
      <c r="A5" s="62"/>
      <c r="B5" s="27"/>
      <c r="C5" s="27"/>
      <c r="D5" s="27"/>
      <c r="E5" s="62"/>
      <c r="F5" s="27"/>
      <c r="G5" s="28"/>
    </row>
    <row r="6" spans="1:7" x14ac:dyDescent="0.25">
      <c r="A6" s="60" t="s">
        <v>91</v>
      </c>
      <c r="B6" s="27"/>
      <c r="C6" s="27"/>
      <c r="D6" s="27"/>
      <c r="E6" s="60" t="s">
        <v>113</v>
      </c>
      <c r="F6" s="27"/>
      <c r="G6" s="28"/>
    </row>
    <row r="7" spans="1:7" x14ac:dyDescent="0.25">
      <c r="A7" s="27"/>
      <c r="B7" s="27"/>
      <c r="C7" s="27"/>
      <c r="D7" s="27"/>
      <c r="E7" s="81" t="s">
        <v>231</v>
      </c>
      <c r="F7" s="32"/>
      <c r="G7" s="28"/>
    </row>
    <row r="8" spans="1:7" x14ac:dyDescent="0.25">
      <c r="A8" s="32" t="s">
        <v>92</v>
      </c>
      <c r="B8" s="33">
        <v>0</v>
      </c>
      <c r="C8" s="34"/>
      <c r="D8" s="27"/>
      <c r="E8" s="81" t="s">
        <v>232</v>
      </c>
      <c r="F8" s="32"/>
      <c r="G8" s="28"/>
    </row>
    <row r="9" spans="1:7" x14ac:dyDescent="0.25">
      <c r="A9" s="32" t="s">
        <v>93</v>
      </c>
      <c r="B9" s="37">
        <v>0</v>
      </c>
      <c r="C9" s="34"/>
      <c r="D9" s="27"/>
      <c r="E9" s="81" t="s">
        <v>233</v>
      </c>
      <c r="F9" s="32"/>
      <c r="G9" s="28"/>
    </row>
    <row r="10" spans="1:7" x14ac:dyDescent="0.25">
      <c r="A10" s="38" t="s">
        <v>95</v>
      </c>
      <c r="B10" s="37">
        <v>0</v>
      </c>
      <c r="C10" s="28"/>
      <c r="D10" s="27"/>
      <c r="E10" s="81" t="s">
        <v>234</v>
      </c>
      <c r="F10" s="32"/>
      <c r="G10" s="28"/>
    </row>
    <row r="11" spans="1:7" x14ac:dyDescent="0.25">
      <c r="A11" s="38" t="s">
        <v>96</v>
      </c>
      <c r="B11" s="37">
        <v>0</v>
      </c>
      <c r="C11" s="28"/>
      <c r="D11" s="27"/>
      <c r="E11" s="81"/>
      <c r="F11" s="32"/>
      <c r="G11" s="28"/>
    </row>
    <row r="12" spans="1:7" x14ac:dyDescent="0.25">
      <c r="A12" s="40"/>
      <c r="B12" s="41"/>
      <c r="C12" s="28"/>
      <c r="D12" s="27"/>
      <c r="E12" s="82" t="s">
        <v>230</v>
      </c>
      <c r="F12" s="48"/>
      <c r="G12" s="28"/>
    </row>
    <row r="13" spans="1:7" x14ac:dyDescent="0.25">
      <c r="A13" s="61" t="s">
        <v>99</v>
      </c>
      <c r="B13" s="43"/>
      <c r="C13" s="63">
        <f>(Salarios!F82/12*5+Salarios!E150/12*5)</f>
        <v>614379946.48399997</v>
      </c>
      <c r="D13" s="27"/>
      <c r="E13" s="30"/>
      <c r="F13" s="30"/>
      <c r="G13" s="63">
        <f>SUM(F7:F11)</f>
        <v>0</v>
      </c>
    </row>
    <row r="14" spans="1:7" x14ac:dyDescent="0.25">
      <c r="A14" s="27"/>
      <c r="B14" s="27"/>
      <c r="C14" s="27"/>
      <c r="D14" s="27"/>
      <c r="E14" s="60" t="s">
        <v>114</v>
      </c>
      <c r="F14" s="36"/>
      <c r="G14" s="31"/>
    </row>
    <row r="15" spans="1:7" x14ac:dyDescent="0.25">
      <c r="A15" s="60" t="s">
        <v>101</v>
      </c>
      <c r="B15" s="27"/>
      <c r="C15" s="27"/>
      <c r="D15" s="35"/>
      <c r="E15" s="81" t="s">
        <v>235</v>
      </c>
      <c r="F15" s="8"/>
      <c r="G15" s="31"/>
    </row>
    <row r="16" spans="1:7" x14ac:dyDescent="0.25">
      <c r="A16" s="27"/>
      <c r="B16" s="27"/>
      <c r="C16" s="27"/>
      <c r="D16" s="35"/>
      <c r="E16" s="8"/>
      <c r="F16" s="8"/>
    </row>
    <row r="17" spans="1:7" x14ac:dyDescent="0.25">
      <c r="A17" s="38" t="s">
        <v>102</v>
      </c>
      <c r="B17" s="33">
        <v>0</v>
      </c>
      <c r="C17" s="27"/>
      <c r="D17" s="31"/>
      <c r="E17" s="8"/>
      <c r="F17" s="8"/>
    </row>
    <row r="18" spans="1:7" x14ac:dyDescent="0.25">
      <c r="A18" s="38" t="s">
        <v>103</v>
      </c>
      <c r="B18" s="37">
        <v>0</v>
      </c>
      <c r="C18" s="27"/>
      <c r="D18" s="31"/>
      <c r="E18" s="8"/>
      <c r="F18" s="8"/>
    </row>
    <row r="19" spans="1:7" x14ac:dyDescent="0.25">
      <c r="A19" s="38" t="s">
        <v>104</v>
      </c>
      <c r="B19" s="37">
        <v>0</v>
      </c>
      <c r="C19" s="27"/>
      <c r="D19" s="31"/>
      <c r="E19" s="8"/>
      <c r="F19" s="8"/>
    </row>
    <row r="20" spans="1:7" x14ac:dyDescent="0.25">
      <c r="A20" s="38" t="s">
        <v>111</v>
      </c>
      <c r="B20" s="46">
        <v>0</v>
      </c>
      <c r="C20" s="47"/>
      <c r="D20" s="44"/>
      <c r="E20" s="32"/>
      <c r="F20" s="32"/>
    </row>
    <row r="21" spans="1:7" x14ac:dyDescent="0.25">
      <c r="A21" s="38" t="s">
        <v>105</v>
      </c>
      <c r="B21" s="37">
        <v>0</v>
      </c>
      <c r="C21" s="27"/>
      <c r="D21" s="30"/>
      <c r="E21" s="32"/>
      <c r="F21" s="32"/>
      <c r="G21" s="28"/>
    </row>
    <row r="22" spans="1:7" x14ac:dyDescent="0.25">
      <c r="A22" s="38" t="s">
        <v>112</v>
      </c>
      <c r="B22" s="51">
        <v>0</v>
      </c>
      <c r="C22" s="31"/>
      <c r="D22" s="30"/>
      <c r="E22" s="61" t="s">
        <v>115</v>
      </c>
      <c r="F22" s="52" t="s">
        <v>107</v>
      </c>
      <c r="G22" s="28"/>
    </row>
    <row r="23" spans="1:7" x14ac:dyDescent="0.25">
      <c r="A23" s="61" t="s">
        <v>106</v>
      </c>
      <c r="B23" s="39" t="s">
        <v>107</v>
      </c>
      <c r="C23" s="64">
        <f>'Gastos Preoperativos'!D35</f>
        <v>157214945</v>
      </c>
      <c r="D23" s="30"/>
      <c r="E23" s="49"/>
      <c r="F23" s="49"/>
      <c r="G23" s="64">
        <f>C30-G36</f>
        <v>671594891.48399997</v>
      </c>
    </row>
    <row r="24" spans="1:7" x14ac:dyDescent="0.25">
      <c r="A24" s="27"/>
      <c r="B24" s="52"/>
      <c r="C24" s="31"/>
      <c r="D24" s="30"/>
      <c r="E24" s="49"/>
      <c r="F24" s="49"/>
      <c r="G24" s="28"/>
    </row>
    <row r="25" spans="1:7" x14ac:dyDescent="0.25">
      <c r="A25" s="27"/>
      <c r="B25" s="27"/>
      <c r="C25" s="27"/>
      <c r="D25" s="30"/>
      <c r="E25" s="49"/>
      <c r="F25" s="49"/>
      <c r="G25" s="28"/>
    </row>
    <row r="26" spans="1:7" x14ac:dyDescent="0.25">
      <c r="A26" s="27"/>
      <c r="B26" s="49"/>
      <c r="C26" s="49"/>
      <c r="D26" s="30"/>
      <c r="E26" s="48"/>
      <c r="F26" s="49"/>
      <c r="G26" s="28"/>
    </row>
    <row r="27" spans="1:7" x14ac:dyDescent="0.25">
      <c r="A27" s="27"/>
      <c r="B27" s="54"/>
      <c r="C27" s="49"/>
      <c r="D27" s="31"/>
      <c r="E27" s="49"/>
      <c r="F27" s="49"/>
      <c r="G27" s="50"/>
    </row>
    <row r="28" spans="1:7" x14ac:dyDescent="0.25">
      <c r="A28" s="27"/>
      <c r="B28" s="48"/>
      <c r="C28" s="55"/>
      <c r="D28" s="30"/>
      <c r="E28" s="49"/>
      <c r="F28" s="49"/>
      <c r="G28" s="28"/>
    </row>
    <row r="29" spans="1:7" x14ac:dyDescent="0.25">
      <c r="A29" s="27"/>
      <c r="B29" s="57"/>
      <c r="C29" s="57"/>
      <c r="D29" s="31"/>
      <c r="E29" s="49"/>
      <c r="F29" s="49"/>
      <c r="G29" s="28"/>
    </row>
    <row r="30" spans="1:7" ht="15.75" x14ac:dyDescent="0.25">
      <c r="A30" s="218" t="s">
        <v>108</v>
      </c>
      <c r="B30" s="190"/>
      <c r="C30" s="65">
        <f>SUM(C13+C23)</f>
        <v>771594891.48399997</v>
      </c>
      <c r="D30" s="31"/>
      <c r="E30" s="49"/>
      <c r="F30" s="49"/>
      <c r="G30" s="28"/>
    </row>
    <row r="31" spans="1:7" ht="15.75" x14ac:dyDescent="0.25">
      <c r="A31" s="66"/>
      <c r="B31" s="67"/>
      <c r="C31" s="68"/>
      <c r="D31" s="31"/>
      <c r="E31" s="59" t="s">
        <v>94</v>
      </c>
      <c r="F31" s="26"/>
      <c r="G31" s="28"/>
    </row>
    <row r="32" spans="1:7" x14ac:dyDescent="0.25">
      <c r="D32" s="31"/>
      <c r="E32" s="27"/>
      <c r="F32" s="27"/>
      <c r="G32" s="28"/>
    </row>
    <row r="33" spans="4:7" x14ac:dyDescent="0.25">
      <c r="D33" s="30"/>
      <c r="E33" s="32" t="s">
        <v>97</v>
      </c>
      <c r="F33" s="39">
        <v>0</v>
      </c>
      <c r="G33" s="28"/>
    </row>
    <row r="34" spans="4:7" x14ac:dyDescent="0.25">
      <c r="D34" s="30"/>
      <c r="E34" s="32" t="s">
        <v>98</v>
      </c>
      <c r="F34" s="42">
        <v>0</v>
      </c>
      <c r="G34" s="37"/>
    </row>
    <row r="35" spans="4:7" x14ac:dyDescent="0.25">
      <c r="D35" s="30"/>
      <c r="E35" s="61" t="s">
        <v>100</v>
      </c>
      <c r="F35" s="45"/>
      <c r="G35" s="37"/>
    </row>
    <row r="36" spans="4:7" x14ac:dyDescent="0.25">
      <c r="D36" s="56"/>
      <c r="E36" s="55"/>
      <c r="F36" s="29"/>
      <c r="G36" s="69">
        <v>100000000</v>
      </c>
    </row>
    <row r="37" spans="4:7" ht="15.75" x14ac:dyDescent="0.25">
      <c r="D37" s="30"/>
      <c r="E37" s="218" t="s">
        <v>109</v>
      </c>
      <c r="F37" s="219"/>
      <c r="G37" s="53"/>
    </row>
    <row r="38" spans="4:7" ht="15.75" x14ac:dyDescent="0.25">
      <c r="D38" s="58"/>
      <c r="G38" s="70">
        <f>G36+G13+G23</f>
        <v>771594891.48399997</v>
      </c>
    </row>
  </sheetData>
  <mergeCells count="4">
    <mergeCell ref="A1:G1"/>
    <mergeCell ref="A2:G2"/>
    <mergeCell ref="A30:B30"/>
    <mergeCell ref="E37:F37"/>
  </mergeCell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BV27"/>
  <sheetViews>
    <sheetView workbookViewId="0">
      <selection sqref="A1:B1"/>
    </sheetView>
  </sheetViews>
  <sheetFormatPr baseColWidth="10" defaultRowHeight="15" x14ac:dyDescent="0.25"/>
  <cols>
    <col min="1" max="1" width="33.42578125" bestFit="1" customWidth="1"/>
    <col min="2" max="13" width="14.140625" bestFit="1" customWidth="1"/>
    <col min="14" max="14" width="15.140625" bestFit="1" customWidth="1"/>
    <col min="16" max="16" width="33.42578125" bestFit="1" customWidth="1"/>
    <col min="17" max="28" width="14.140625" bestFit="1" customWidth="1"/>
    <col min="29" max="29" width="16.85546875" bestFit="1" customWidth="1"/>
    <col min="31" max="31" width="33.42578125" bestFit="1" customWidth="1"/>
    <col min="32" max="43" width="14.140625" bestFit="1" customWidth="1"/>
    <col min="44" max="44" width="15.140625" bestFit="1" customWidth="1"/>
    <col min="46" max="46" width="33.42578125" bestFit="1" customWidth="1"/>
    <col min="47" max="58" width="14.140625" bestFit="1" customWidth="1"/>
    <col min="59" max="59" width="15.140625" bestFit="1" customWidth="1"/>
    <col min="61" max="61" width="33.42578125" bestFit="1" customWidth="1"/>
    <col min="62" max="73" width="14.140625" bestFit="1" customWidth="1"/>
    <col min="74" max="74" width="15.140625" bestFit="1" customWidth="1"/>
  </cols>
  <sheetData>
    <row r="1" spans="1:74" x14ac:dyDescent="0.25">
      <c r="A1" s="205" t="s">
        <v>176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  <c r="BS1" s="205"/>
      <c r="BT1" s="205"/>
      <c r="BU1" s="205"/>
      <c r="BV1" s="205"/>
    </row>
    <row r="2" spans="1:74" x14ac:dyDescent="0.25">
      <c r="A2" s="200" t="s">
        <v>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1"/>
      <c r="P2" s="200" t="s">
        <v>22</v>
      </c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1"/>
      <c r="AE2" s="200" t="s">
        <v>24</v>
      </c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1"/>
      <c r="AT2" s="200" t="s">
        <v>26</v>
      </c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1"/>
      <c r="BI2" s="200" t="s">
        <v>28</v>
      </c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1"/>
    </row>
    <row r="3" spans="1:74" x14ac:dyDescent="0.25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P3" s="1" t="s">
        <v>0</v>
      </c>
      <c r="Q3" s="1" t="s">
        <v>4</v>
      </c>
      <c r="R3" s="1" t="s">
        <v>5</v>
      </c>
      <c r="S3" s="1" t="s">
        <v>6</v>
      </c>
      <c r="T3" s="1" t="s">
        <v>7</v>
      </c>
      <c r="U3" s="1" t="s">
        <v>8</v>
      </c>
      <c r="V3" s="1" t="s">
        <v>9</v>
      </c>
      <c r="W3" s="1" t="s">
        <v>10</v>
      </c>
      <c r="X3" s="1" t="s">
        <v>11</v>
      </c>
      <c r="Y3" s="1" t="s">
        <v>12</v>
      </c>
      <c r="Z3" s="1" t="s">
        <v>13</v>
      </c>
      <c r="AA3" s="1" t="s">
        <v>14</v>
      </c>
      <c r="AB3" s="1" t="s">
        <v>15</v>
      </c>
      <c r="AC3" s="1" t="s">
        <v>16</v>
      </c>
      <c r="AE3" s="1" t="s">
        <v>0</v>
      </c>
      <c r="AF3" s="1" t="s">
        <v>4</v>
      </c>
      <c r="AG3" s="1" t="s">
        <v>5</v>
      </c>
      <c r="AH3" s="1" t="s">
        <v>6</v>
      </c>
      <c r="AI3" s="1" t="s">
        <v>7</v>
      </c>
      <c r="AJ3" s="1" t="s">
        <v>8</v>
      </c>
      <c r="AK3" s="1" t="s">
        <v>9</v>
      </c>
      <c r="AL3" s="1" t="s">
        <v>10</v>
      </c>
      <c r="AM3" s="1" t="s">
        <v>11</v>
      </c>
      <c r="AN3" s="1" t="s">
        <v>12</v>
      </c>
      <c r="AO3" s="1" t="s">
        <v>13</v>
      </c>
      <c r="AP3" s="1" t="s">
        <v>14</v>
      </c>
      <c r="AQ3" s="1" t="s">
        <v>15</v>
      </c>
      <c r="AR3" s="1" t="s">
        <v>16</v>
      </c>
      <c r="AT3" s="1" t="s">
        <v>0</v>
      </c>
      <c r="AU3" s="1" t="s">
        <v>4</v>
      </c>
      <c r="AV3" s="1" t="s">
        <v>5</v>
      </c>
      <c r="AW3" s="1" t="s">
        <v>6</v>
      </c>
      <c r="AX3" s="1" t="s">
        <v>7</v>
      </c>
      <c r="AY3" s="1" t="s">
        <v>8</v>
      </c>
      <c r="AZ3" s="1" t="s">
        <v>9</v>
      </c>
      <c r="BA3" s="1" t="s">
        <v>10</v>
      </c>
      <c r="BB3" s="1" t="s">
        <v>11</v>
      </c>
      <c r="BC3" s="1" t="s">
        <v>12</v>
      </c>
      <c r="BD3" s="1" t="s">
        <v>13</v>
      </c>
      <c r="BE3" s="1" t="s">
        <v>14</v>
      </c>
      <c r="BF3" s="1" t="s">
        <v>15</v>
      </c>
      <c r="BG3" s="1" t="s">
        <v>16</v>
      </c>
      <c r="BI3" s="1" t="s">
        <v>0</v>
      </c>
      <c r="BJ3" s="1" t="s">
        <v>4</v>
      </c>
      <c r="BK3" s="1" t="s">
        <v>5</v>
      </c>
      <c r="BL3" s="1" t="s">
        <v>6</v>
      </c>
      <c r="BM3" s="1" t="s">
        <v>7</v>
      </c>
      <c r="BN3" s="1" t="s">
        <v>8</v>
      </c>
      <c r="BO3" s="1" t="s">
        <v>9</v>
      </c>
      <c r="BP3" s="1" t="s">
        <v>10</v>
      </c>
      <c r="BQ3" s="1" t="s">
        <v>11</v>
      </c>
      <c r="BR3" s="1" t="s">
        <v>12</v>
      </c>
      <c r="BS3" s="1" t="s">
        <v>13</v>
      </c>
      <c r="BT3" s="1" t="s">
        <v>14</v>
      </c>
      <c r="BU3" s="1" t="s">
        <v>15</v>
      </c>
      <c r="BV3" s="1" t="s">
        <v>16</v>
      </c>
    </row>
    <row r="4" spans="1:74" x14ac:dyDescent="0.25">
      <c r="A4" s="8" t="s">
        <v>148</v>
      </c>
      <c r="B4" s="72">
        <v>800000</v>
      </c>
      <c r="C4" s="72">
        <f>$B$4</f>
        <v>800000</v>
      </c>
      <c r="D4" s="72">
        <f t="shared" ref="D4:M4" si="0">$B$4</f>
        <v>800000</v>
      </c>
      <c r="E4" s="72">
        <f t="shared" si="0"/>
        <v>800000</v>
      </c>
      <c r="F4" s="72">
        <f t="shared" si="0"/>
        <v>800000</v>
      </c>
      <c r="G4" s="72">
        <f t="shared" si="0"/>
        <v>800000</v>
      </c>
      <c r="H4" s="72">
        <f t="shared" si="0"/>
        <v>800000</v>
      </c>
      <c r="I4" s="72">
        <f t="shared" si="0"/>
        <v>800000</v>
      </c>
      <c r="J4" s="72">
        <f t="shared" si="0"/>
        <v>800000</v>
      </c>
      <c r="K4" s="72">
        <f t="shared" si="0"/>
        <v>800000</v>
      </c>
      <c r="L4" s="72">
        <f t="shared" si="0"/>
        <v>800000</v>
      </c>
      <c r="M4" s="72">
        <f t="shared" si="0"/>
        <v>800000</v>
      </c>
      <c r="N4" s="72">
        <f>SUM(B4:M4)</f>
        <v>9600000</v>
      </c>
      <c r="P4" s="8" t="s">
        <v>148</v>
      </c>
      <c r="Q4" s="72">
        <f>B4+B4*General!$B$25</f>
        <v>839850</v>
      </c>
      <c r="R4" s="72">
        <f>C4+C4*General!$B$25</f>
        <v>839850</v>
      </c>
      <c r="S4" s="72">
        <f>D4+D4*General!$B$25</f>
        <v>839850</v>
      </c>
      <c r="T4" s="72">
        <f>E4+E4*General!$B$25</f>
        <v>839850</v>
      </c>
      <c r="U4" s="72">
        <f>F4+F4*General!$B$25</f>
        <v>839850</v>
      </c>
      <c r="V4" s="72">
        <f>G4+G4*General!$B$25</f>
        <v>839850</v>
      </c>
      <c r="W4" s="72">
        <f>H4+H4*General!$B$25</f>
        <v>839850</v>
      </c>
      <c r="X4" s="72">
        <f>I4+I4*General!$B$25</f>
        <v>839850</v>
      </c>
      <c r="Y4" s="72">
        <f>J4+J4*General!$B$25</f>
        <v>839850</v>
      </c>
      <c r="Z4" s="72">
        <f>K4+K4*General!$B$25</f>
        <v>839850</v>
      </c>
      <c r="AA4" s="72">
        <f>L4+L4*General!$B$25</f>
        <v>839850</v>
      </c>
      <c r="AB4" s="72">
        <f>M4+M4*General!$B$25</f>
        <v>839850</v>
      </c>
      <c r="AC4" s="72">
        <f>SUM(Q4:AB4)</f>
        <v>10078200</v>
      </c>
      <c r="AE4" s="8" t="s">
        <v>148</v>
      </c>
      <c r="AF4" s="72">
        <f>Q4+Q4*General!$B$25</f>
        <v>881685.02812499995</v>
      </c>
      <c r="AG4" s="72">
        <f>R4+R4*General!$B$25</f>
        <v>881685.02812499995</v>
      </c>
      <c r="AH4" s="72">
        <f>S4+S4*General!$B$25</f>
        <v>881685.02812499995</v>
      </c>
      <c r="AI4" s="72">
        <f>T4+T4*General!$B$25</f>
        <v>881685.02812499995</v>
      </c>
      <c r="AJ4" s="72">
        <f>U4+U4*General!$B$25</f>
        <v>881685.02812499995</v>
      </c>
      <c r="AK4" s="72">
        <f>V4+V4*General!$B$25</f>
        <v>881685.02812499995</v>
      </c>
      <c r="AL4" s="72">
        <f>W4+W4*General!$B$25</f>
        <v>881685.02812499995</v>
      </c>
      <c r="AM4" s="72">
        <f>X4+X4*General!$B$25</f>
        <v>881685.02812499995</v>
      </c>
      <c r="AN4" s="72">
        <f>Y4+Y4*General!$B$25</f>
        <v>881685.02812499995</v>
      </c>
      <c r="AO4" s="72">
        <f>Z4+Z4*General!$B$25</f>
        <v>881685.02812499995</v>
      </c>
      <c r="AP4" s="72">
        <f>AA4+AA4*General!$B$25</f>
        <v>881685.02812499995</v>
      </c>
      <c r="AQ4" s="72">
        <f>AB4+AB4*General!$B$25</f>
        <v>881685.02812499995</v>
      </c>
      <c r="AR4" s="72">
        <f>SUM(AF4:AQ4)</f>
        <v>10580220.337499999</v>
      </c>
      <c r="AT4" s="8" t="s">
        <v>148</v>
      </c>
      <c r="AU4" s="72">
        <f>AF4+AF4*General!$B$25</f>
        <v>925603.96358847653</v>
      </c>
      <c r="AV4" s="72">
        <f>AG4+AG4*General!$B$25</f>
        <v>925603.96358847653</v>
      </c>
      <c r="AW4" s="72">
        <f>AH4+AH4*General!$B$25</f>
        <v>925603.96358847653</v>
      </c>
      <c r="AX4" s="72">
        <f>AI4+AI4*General!$B$25</f>
        <v>925603.96358847653</v>
      </c>
      <c r="AY4" s="72">
        <f>AJ4+AJ4*General!$B$25</f>
        <v>925603.96358847653</v>
      </c>
      <c r="AZ4" s="72">
        <f>AK4+AK4*General!$B$25</f>
        <v>925603.96358847653</v>
      </c>
      <c r="BA4" s="72">
        <f>AL4+AL4*General!$B$25</f>
        <v>925603.96358847653</v>
      </c>
      <c r="BB4" s="72">
        <f>AM4+AM4*General!$B$25</f>
        <v>925603.96358847653</v>
      </c>
      <c r="BC4" s="72">
        <f>AN4+AN4*General!$B$25</f>
        <v>925603.96358847653</v>
      </c>
      <c r="BD4" s="72">
        <f>AO4+AO4*General!$B$25</f>
        <v>925603.96358847653</v>
      </c>
      <c r="BE4" s="72">
        <f>AP4+AP4*General!$B$25</f>
        <v>925603.96358847653</v>
      </c>
      <c r="BF4" s="72">
        <f>AQ4+AQ4*General!$B$25</f>
        <v>925603.96358847653</v>
      </c>
      <c r="BG4" s="72">
        <f>SUM(AU4:BF4)</f>
        <v>11107247.563061716</v>
      </c>
      <c r="BI4" s="8" t="s">
        <v>148</v>
      </c>
      <c r="BJ4" s="72">
        <f>AU4+AU4*General!$B$25</f>
        <v>971710.61102472758</v>
      </c>
      <c r="BK4" s="72">
        <f>AV4+AV4*General!$B$25</f>
        <v>971710.61102472758</v>
      </c>
      <c r="BL4" s="72">
        <f>AW4+AW4*General!$B$25</f>
        <v>971710.61102472758</v>
      </c>
      <c r="BM4" s="72">
        <f>AX4+AX4*General!$B$25</f>
        <v>971710.61102472758</v>
      </c>
      <c r="BN4" s="72">
        <f>AY4+AY4*General!$B$25</f>
        <v>971710.61102472758</v>
      </c>
      <c r="BO4" s="72">
        <f>AZ4+AZ4*General!$B$25</f>
        <v>971710.61102472758</v>
      </c>
      <c r="BP4" s="72">
        <f>BA4+BA4*General!$B$25</f>
        <v>971710.61102472758</v>
      </c>
      <c r="BQ4" s="72">
        <f>BB4+BB4*General!$B$25</f>
        <v>971710.61102472758</v>
      </c>
      <c r="BR4" s="72">
        <f>BC4+BC4*General!$B$25</f>
        <v>971710.61102472758</v>
      </c>
      <c r="BS4" s="72">
        <f>BD4+BD4*General!$B$25</f>
        <v>971710.61102472758</v>
      </c>
      <c r="BT4" s="72">
        <f>BE4+BE4*General!$B$25</f>
        <v>971710.61102472758</v>
      </c>
      <c r="BU4" s="72">
        <f>BF4+BF4*General!$B$25</f>
        <v>971710.61102472758</v>
      </c>
      <c r="BV4" s="72">
        <f>SUM(BJ4:BU4)</f>
        <v>11660527.332296735</v>
      </c>
    </row>
    <row r="5" spans="1:74" x14ac:dyDescent="0.25">
      <c r="A5" s="8" t="s">
        <v>149</v>
      </c>
      <c r="B5" s="72">
        <v>100000</v>
      </c>
      <c r="C5" s="72">
        <f>$B$5</f>
        <v>100000</v>
      </c>
      <c r="D5" s="72">
        <f t="shared" ref="D5:M5" si="1">$B$5</f>
        <v>100000</v>
      </c>
      <c r="E5" s="72">
        <f t="shared" si="1"/>
        <v>100000</v>
      </c>
      <c r="F5" s="72">
        <f t="shared" si="1"/>
        <v>100000</v>
      </c>
      <c r="G5" s="72">
        <f t="shared" si="1"/>
        <v>100000</v>
      </c>
      <c r="H5" s="72">
        <f t="shared" si="1"/>
        <v>100000</v>
      </c>
      <c r="I5" s="72">
        <f t="shared" si="1"/>
        <v>100000</v>
      </c>
      <c r="J5" s="72">
        <f t="shared" si="1"/>
        <v>100000</v>
      </c>
      <c r="K5" s="72">
        <f t="shared" si="1"/>
        <v>100000</v>
      </c>
      <c r="L5" s="72">
        <f t="shared" si="1"/>
        <v>100000</v>
      </c>
      <c r="M5" s="72">
        <f t="shared" si="1"/>
        <v>100000</v>
      </c>
      <c r="N5" s="72">
        <f t="shared" ref="N5:N15" si="2">SUM(B5:M5)</f>
        <v>1200000</v>
      </c>
      <c r="P5" s="8" t="s">
        <v>149</v>
      </c>
      <c r="Q5" s="72">
        <f>B5+B5*General!$B$25</f>
        <v>104981.25</v>
      </c>
      <c r="R5" s="72">
        <f>C5+C5*General!$B$25</f>
        <v>104981.25</v>
      </c>
      <c r="S5" s="72">
        <f>D5+D5*General!$B$25</f>
        <v>104981.25</v>
      </c>
      <c r="T5" s="72">
        <f>E5+E5*General!$B$25</f>
        <v>104981.25</v>
      </c>
      <c r="U5" s="72">
        <f>F5+F5*General!$B$25</f>
        <v>104981.25</v>
      </c>
      <c r="V5" s="72">
        <f>G5+G5*General!$B$25</f>
        <v>104981.25</v>
      </c>
      <c r="W5" s="72">
        <f>H5+H5*General!$B$25</f>
        <v>104981.25</v>
      </c>
      <c r="X5" s="72">
        <f>I5+I5*General!$B$25</f>
        <v>104981.25</v>
      </c>
      <c r="Y5" s="72">
        <f>J5+J5*General!$B$25</f>
        <v>104981.25</v>
      </c>
      <c r="Z5" s="72">
        <f>K5+K5*General!$B$25</f>
        <v>104981.25</v>
      </c>
      <c r="AA5" s="72">
        <f>L5+L5*General!$B$25</f>
        <v>104981.25</v>
      </c>
      <c r="AB5" s="72">
        <f>M5+M5*General!$B$25</f>
        <v>104981.25</v>
      </c>
      <c r="AC5" s="72">
        <f t="shared" ref="AC5:AC15" si="3">SUM(Q5:AB5)</f>
        <v>1259775</v>
      </c>
      <c r="AE5" s="8" t="s">
        <v>149</v>
      </c>
      <c r="AF5" s="72">
        <f>Q5+Q5*General!$B$25</f>
        <v>110210.62851562499</v>
      </c>
      <c r="AG5" s="72">
        <f>R5+R5*General!$B$25</f>
        <v>110210.62851562499</v>
      </c>
      <c r="AH5" s="72">
        <f>S5+S5*General!$B$25</f>
        <v>110210.62851562499</v>
      </c>
      <c r="AI5" s="72">
        <f>T5+T5*General!$B$25</f>
        <v>110210.62851562499</v>
      </c>
      <c r="AJ5" s="72">
        <f>U5+U5*General!$B$25</f>
        <v>110210.62851562499</v>
      </c>
      <c r="AK5" s="72">
        <f>V5+V5*General!$B$25</f>
        <v>110210.62851562499</v>
      </c>
      <c r="AL5" s="72">
        <f>W5+W5*General!$B$25</f>
        <v>110210.62851562499</v>
      </c>
      <c r="AM5" s="72">
        <f>X5+X5*General!$B$25</f>
        <v>110210.62851562499</v>
      </c>
      <c r="AN5" s="72">
        <f>Y5+Y5*General!$B$25</f>
        <v>110210.62851562499</v>
      </c>
      <c r="AO5" s="72">
        <f>Z5+Z5*General!$B$25</f>
        <v>110210.62851562499</v>
      </c>
      <c r="AP5" s="72">
        <f>AA5+AA5*General!$B$25</f>
        <v>110210.62851562499</v>
      </c>
      <c r="AQ5" s="72">
        <f>AB5+AB5*General!$B$25</f>
        <v>110210.62851562499</v>
      </c>
      <c r="AR5" s="72">
        <f t="shared" ref="AR5:AR15" si="4">SUM(AF5:AQ5)</f>
        <v>1322527.5421874998</v>
      </c>
      <c r="AT5" s="8" t="s">
        <v>149</v>
      </c>
      <c r="AU5" s="72">
        <f>AF5+AF5*General!$B$25</f>
        <v>115700.49544855957</v>
      </c>
      <c r="AV5" s="72">
        <f>AG5+AG5*General!$B$25</f>
        <v>115700.49544855957</v>
      </c>
      <c r="AW5" s="72">
        <f>AH5+AH5*General!$B$25</f>
        <v>115700.49544855957</v>
      </c>
      <c r="AX5" s="72">
        <f>AI5+AI5*General!$B$25</f>
        <v>115700.49544855957</v>
      </c>
      <c r="AY5" s="72">
        <f>AJ5+AJ5*General!$B$25</f>
        <v>115700.49544855957</v>
      </c>
      <c r="AZ5" s="72">
        <f>AK5+AK5*General!$B$25</f>
        <v>115700.49544855957</v>
      </c>
      <c r="BA5" s="72">
        <f>AL5+AL5*General!$B$25</f>
        <v>115700.49544855957</v>
      </c>
      <c r="BB5" s="72">
        <f>AM5+AM5*General!$B$25</f>
        <v>115700.49544855957</v>
      </c>
      <c r="BC5" s="72">
        <f>AN5+AN5*General!$B$25</f>
        <v>115700.49544855957</v>
      </c>
      <c r="BD5" s="72">
        <f>AO5+AO5*General!$B$25</f>
        <v>115700.49544855957</v>
      </c>
      <c r="BE5" s="72">
        <f>AP5+AP5*General!$B$25</f>
        <v>115700.49544855957</v>
      </c>
      <c r="BF5" s="72">
        <f>AQ5+AQ5*General!$B$25</f>
        <v>115700.49544855957</v>
      </c>
      <c r="BG5" s="72">
        <f t="shared" ref="BG5:BG15" si="5">SUM(AU5:BF5)</f>
        <v>1388405.9453827145</v>
      </c>
      <c r="BI5" s="8" t="s">
        <v>149</v>
      </c>
      <c r="BJ5" s="72">
        <f>AU5+AU5*General!$B$25</f>
        <v>121463.82637809095</v>
      </c>
      <c r="BK5" s="72">
        <f>AV5+AV5*General!$B$25</f>
        <v>121463.82637809095</v>
      </c>
      <c r="BL5" s="72">
        <f>AW5+AW5*General!$B$25</f>
        <v>121463.82637809095</v>
      </c>
      <c r="BM5" s="72">
        <f>AX5+AX5*General!$B$25</f>
        <v>121463.82637809095</v>
      </c>
      <c r="BN5" s="72">
        <f>AY5+AY5*General!$B$25</f>
        <v>121463.82637809095</v>
      </c>
      <c r="BO5" s="72">
        <f>AZ5+AZ5*General!$B$25</f>
        <v>121463.82637809095</v>
      </c>
      <c r="BP5" s="72">
        <f>BA5+BA5*General!$B$25</f>
        <v>121463.82637809095</v>
      </c>
      <c r="BQ5" s="72">
        <f>BB5+BB5*General!$B$25</f>
        <v>121463.82637809095</v>
      </c>
      <c r="BR5" s="72">
        <f>BC5+BC5*General!$B$25</f>
        <v>121463.82637809095</v>
      </c>
      <c r="BS5" s="72">
        <f>BD5+BD5*General!$B$25</f>
        <v>121463.82637809095</v>
      </c>
      <c r="BT5" s="72">
        <f>BE5+BE5*General!$B$25</f>
        <v>121463.82637809095</v>
      </c>
      <c r="BU5" s="72">
        <f>BF5+BF5*General!$B$25</f>
        <v>121463.82637809095</v>
      </c>
      <c r="BV5" s="72">
        <f t="shared" ref="BV5:BV15" si="6">SUM(BJ5:BU5)</f>
        <v>1457565.9165370918</v>
      </c>
    </row>
    <row r="6" spans="1:74" x14ac:dyDescent="0.25">
      <c r="A6" s="8" t="s">
        <v>150</v>
      </c>
      <c r="B6" s="72">
        <v>100000</v>
      </c>
      <c r="C6" s="72">
        <f>$B$6</f>
        <v>100000</v>
      </c>
      <c r="D6" s="72">
        <f t="shared" ref="D6:M6" si="7">$B$6</f>
        <v>100000</v>
      </c>
      <c r="E6" s="72">
        <f t="shared" si="7"/>
        <v>100000</v>
      </c>
      <c r="F6" s="72">
        <f t="shared" si="7"/>
        <v>100000</v>
      </c>
      <c r="G6" s="72">
        <f t="shared" si="7"/>
        <v>100000</v>
      </c>
      <c r="H6" s="72">
        <f t="shared" si="7"/>
        <v>100000</v>
      </c>
      <c r="I6" s="72">
        <f t="shared" si="7"/>
        <v>100000</v>
      </c>
      <c r="J6" s="72">
        <f t="shared" si="7"/>
        <v>100000</v>
      </c>
      <c r="K6" s="72">
        <f t="shared" si="7"/>
        <v>100000</v>
      </c>
      <c r="L6" s="72">
        <f t="shared" si="7"/>
        <v>100000</v>
      </c>
      <c r="M6" s="72">
        <f t="shared" si="7"/>
        <v>100000</v>
      </c>
      <c r="N6" s="72">
        <f t="shared" si="2"/>
        <v>1200000</v>
      </c>
      <c r="P6" s="8" t="s">
        <v>150</v>
      </c>
      <c r="Q6" s="72">
        <f>B6+B6*General!$B$25</f>
        <v>104981.25</v>
      </c>
      <c r="R6" s="72">
        <f>C6+C6*General!$B$25</f>
        <v>104981.25</v>
      </c>
      <c r="S6" s="72">
        <f>D6+D6*General!$B$25</f>
        <v>104981.25</v>
      </c>
      <c r="T6" s="72">
        <f>E6+E6*General!$B$25</f>
        <v>104981.25</v>
      </c>
      <c r="U6" s="72">
        <f>F6+F6*General!$B$25</f>
        <v>104981.25</v>
      </c>
      <c r="V6" s="72">
        <f>G6+G6*General!$B$25</f>
        <v>104981.25</v>
      </c>
      <c r="W6" s="72">
        <f>H6+H6*General!$B$25</f>
        <v>104981.25</v>
      </c>
      <c r="X6" s="72">
        <f>I6+I6*General!$B$25</f>
        <v>104981.25</v>
      </c>
      <c r="Y6" s="72">
        <f>J6+J6*General!$B$25</f>
        <v>104981.25</v>
      </c>
      <c r="Z6" s="72">
        <f>K6+K6*General!$B$25</f>
        <v>104981.25</v>
      </c>
      <c r="AA6" s="72">
        <f>L6+L6*General!$B$25</f>
        <v>104981.25</v>
      </c>
      <c r="AB6" s="72">
        <f>M6+M6*General!$B$25</f>
        <v>104981.25</v>
      </c>
      <c r="AC6" s="72">
        <f t="shared" si="3"/>
        <v>1259775</v>
      </c>
      <c r="AE6" s="8" t="s">
        <v>150</v>
      </c>
      <c r="AF6" s="72">
        <f>Q6+Q6*General!$B$25</f>
        <v>110210.62851562499</v>
      </c>
      <c r="AG6" s="72">
        <f>R6+R6*General!$B$25</f>
        <v>110210.62851562499</v>
      </c>
      <c r="AH6" s="72">
        <f>S6+S6*General!$B$25</f>
        <v>110210.62851562499</v>
      </c>
      <c r="AI6" s="72">
        <f>T6+T6*General!$B$25</f>
        <v>110210.62851562499</v>
      </c>
      <c r="AJ6" s="72">
        <f>U6+U6*General!$B$25</f>
        <v>110210.62851562499</v>
      </c>
      <c r="AK6" s="72">
        <f>V6+V6*General!$B$25</f>
        <v>110210.62851562499</v>
      </c>
      <c r="AL6" s="72">
        <f>W6+W6*General!$B$25</f>
        <v>110210.62851562499</v>
      </c>
      <c r="AM6" s="72">
        <f>X6+X6*General!$B$25</f>
        <v>110210.62851562499</v>
      </c>
      <c r="AN6" s="72">
        <f>Y6+Y6*General!$B$25</f>
        <v>110210.62851562499</v>
      </c>
      <c r="AO6" s="72">
        <f>Z6+Z6*General!$B$25</f>
        <v>110210.62851562499</v>
      </c>
      <c r="AP6" s="72">
        <f>AA6+AA6*General!$B$25</f>
        <v>110210.62851562499</v>
      </c>
      <c r="AQ6" s="72">
        <f>AB6+AB6*General!$B$25</f>
        <v>110210.62851562499</v>
      </c>
      <c r="AR6" s="72">
        <f t="shared" si="4"/>
        <v>1322527.5421874998</v>
      </c>
      <c r="AT6" s="8" t="s">
        <v>150</v>
      </c>
      <c r="AU6" s="72">
        <f>AF6+AF6*General!$B$25</f>
        <v>115700.49544855957</v>
      </c>
      <c r="AV6" s="72">
        <f>AG6+AG6*General!$B$25</f>
        <v>115700.49544855957</v>
      </c>
      <c r="AW6" s="72">
        <f>AH6+AH6*General!$B$25</f>
        <v>115700.49544855957</v>
      </c>
      <c r="AX6" s="72">
        <f>AI6+AI6*General!$B$25</f>
        <v>115700.49544855957</v>
      </c>
      <c r="AY6" s="72">
        <f>AJ6+AJ6*General!$B$25</f>
        <v>115700.49544855957</v>
      </c>
      <c r="AZ6" s="72">
        <f>AK6+AK6*General!$B$25</f>
        <v>115700.49544855957</v>
      </c>
      <c r="BA6" s="72">
        <f>AL6+AL6*General!$B$25</f>
        <v>115700.49544855957</v>
      </c>
      <c r="BB6" s="72">
        <f>AM6+AM6*General!$B$25</f>
        <v>115700.49544855957</v>
      </c>
      <c r="BC6" s="72">
        <f>AN6+AN6*General!$B$25</f>
        <v>115700.49544855957</v>
      </c>
      <c r="BD6" s="72">
        <f>AO6+AO6*General!$B$25</f>
        <v>115700.49544855957</v>
      </c>
      <c r="BE6" s="72">
        <f>AP6+AP6*General!$B$25</f>
        <v>115700.49544855957</v>
      </c>
      <c r="BF6" s="72">
        <f>AQ6+AQ6*General!$B$25</f>
        <v>115700.49544855957</v>
      </c>
      <c r="BG6" s="72">
        <f t="shared" si="5"/>
        <v>1388405.9453827145</v>
      </c>
      <c r="BI6" s="8" t="s">
        <v>150</v>
      </c>
      <c r="BJ6" s="72">
        <f>AU6+AU6*General!$B$25</f>
        <v>121463.82637809095</v>
      </c>
      <c r="BK6" s="72">
        <f>AV6+AV6*General!$B$25</f>
        <v>121463.82637809095</v>
      </c>
      <c r="BL6" s="72">
        <f>AW6+AW6*General!$B$25</f>
        <v>121463.82637809095</v>
      </c>
      <c r="BM6" s="72">
        <f>AX6+AX6*General!$B$25</f>
        <v>121463.82637809095</v>
      </c>
      <c r="BN6" s="72">
        <f>AY6+AY6*General!$B$25</f>
        <v>121463.82637809095</v>
      </c>
      <c r="BO6" s="72">
        <f>AZ6+AZ6*General!$B$25</f>
        <v>121463.82637809095</v>
      </c>
      <c r="BP6" s="72">
        <f>BA6+BA6*General!$B$25</f>
        <v>121463.82637809095</v>
      </c>
      <c r="BQ6" s="72">
        <f>BB6+BB6*General!$B$25</f>
        <v>121463.82637809095</v>
      </c>
      <c r="BR6" s="72">
        <f>BC6+BC6*General!$B$25</f>
        <v>121463.82637809095</v>
      </c>
      <c r="BS6" s="72">
        <f>BD6+BD6*General!$B$25</f>
        <v>121463.82637809095</v>
      </c>
      <c r="BT6" s="72">
        <f>BE6+BE6*General!$B$25</f>
        <v>121463.82637809095</v>
      </c>
      <c r="BU6" s="72">
        <f>BF6+BF6*General!$B$25</f>
        <v>121463.82637809095</v>
      </c>
      <c r="BV6" s="72">
        <f t="shared" si="6"/>
        <v>1457565.9165370918</v>
      </c>
    </row>
    <row r="7" spans="1:74" x14ac:dyDescent="0.25">
      <c r="A7" s="8" t="s">
        <v>151</v>
      </c>
      <c r="B7" s="72">
        <v>200000</v>
      </c>
      <c r="C7" s="72">
        <f>$B$7</f>
        <v>200000</v>
      </c>
      <c r="D7" s="72">
        <f t="shared" ref="D7:M7" si="8">$B$7</f>
        <v>200000</v>
      </c>
      <c r="E7" s="72">
        <f t="shared" si="8"/>
        <v>200000</v>
      </c>
      <c r="F7" s="72">
        <f t="shared" si="8"/>
        <v>200000</v>
      </c>
      <c r="G7" s="72">
        <f t="shared" si="8"/>
        <v>200000</v>
      </c>
      <c r="H7" s="72">
        <f t="shared" si="8"/>
        <v>200000</v>
      </c>
      <c r="I7" s="72">
        <f t="shared" si="8"/>
        <v>200000</v>
      </c>
      <c r="J7" s="72">
        <f t="shared" si="8"/>
        <v>200000</v>
      </c>
      <c r="K7" s="72">
        <f t="shared" si="8"/>
        <v>200000</v>
      </c>
      <c r="L7" s="72">
        <f t="shared" si="8"/>
        <v>200000</v>
      </c>
      <c r="M7" s="72">
        <f t="shared" si="8"/>
        <v>200000</v>
      </c>
      <c r="N7" s="72">
        <f t="shared" si="2"/>
        <v>2400000</v>
      </c>
      <c r="P7" s="8" t="s">
        <v>151</v>
      </c>
      <c r="Q7" s="72">
        <f>B7+B7*General!$B$25</f>
        <v>209962.5</v>
      </c>
      <c r="R7" s="72">
        <f>C7+C7*General!$B$25</f>
        <v>209962.5</v>
      </c>
      <c r="S7" s="72">
        <f>D7+D7*General!$B$25</f>
        <v>209962.5</v>
      </c>
      <c r="T7" s="72">
        <f>E7+E7*General!$B$25</f>
        <v>209962.5</v>
      </c>
      <c r="U7" s="72">
        <f>F7+F7*General!$B$25</f>
        <v>209962.5</v>
      </c>
      <c r="V7" s="72">
        <f>G7+G7*General!$B$25</f>
        <v>209962.5</v>
      </c>
      <c r="W7" s="72">
        <f>H7+H7*General!$B$25</f>
        <v>209962.5</v>
      </c>
      <c r="X7" s="72">
        <f>I7+I7*General!$B$25</f>
        <v>209962.5</v>
      </c>
      <c r="Y7" s="72">
        <f>J7+J7*General!$B$25</f>
        <v>209962.5</v>
      </c>
      <c r="Z7" s="72">
        <f>K7+K7*General!$B$25</f>
        <v>209962.5</v>
      </c>
      <c r="AA7" s="72">
        <f>L7+L7*General!$B$25</f>
        <v>209962.5</v>
      </c>
      <c r="AB7" s="72">
        <f>M7+M7*General!$B$25</f>
        <v>209962.5</v>
      </c>
      <c r="AC7" s="72">
        <f t="shared" si="3"/>
        <v>2519550</v>
      </c>
      <c r="AE7" s="8" t="s">
        <v>151</v>
      </c>
      <c r="AF7" s="72">
        <f>Q7+Q7*General!$B$25</f>
        <v>220421.25703124999</v>
      </c>
      <c r="AG7" s="72">
        <f>R7+R7*General!$B$25</f>
        <v>220421.25703124999</v>
      </c>
      <c r="AH7" s="72">
        <f>S7+S7*General!$B$25</f>
        <v>220421.25703124999</v>
      </c>
      <c r="AI7" s="72">
        <f>T7+T7*General!$B$25</f>
        <v>220421.25703124999</v>
      </c>
      <c r="AJ7" s="72">
        <f>U7+U7*General!$B$25</f>
        <v>220421.25703124999</v>
      </c>
      <c r="AK7" s="72">
        <f>V7+V7*General!$B$25</f>
        <v>220421.25703124999</v>
      </c>
      <c r="AL7" s="72">
        <f>W7+W7*General!$B$25</f>
        <v>220421.25703124999</v>
      </c>
      <c r="AM7" s="72">
        <f>X7+X7*General!$B$25</f>
        <v>220421.25703124999</v>
      </c>
      <c r="AN7" s="72">
        <f>Y7+Y7*General!$B$25</f>
        <v>220421.25703124999</v>
      </c>
      <c r="AO7" s="72">
        <f>Z7+Z7*General!$B$25</f>
        <v>220421.25703124999</v>
      </c>
      <c r="AP7" s="72">
        <f>AA7+AA7*General!$B$25</f>
        <v>220421.25703124999</v>
      </c>
      <c r="AQ7" s="72">
        <f>AB7+AB7*General!$B$25</f>
        <v>220421.25703124999</v>
      </c>
      <c r="AR7" s="72">
        <f t="shared" si="4"/>
        <v>2645055.0843749996</v>
      </c>
      <c r="AT7" s="8" t="s">
        <v>151</v>
      </c>
      <c r="AU7" s="72">
        <f>AF7+AF7*General!$B$25</f>
        <v>231400.99089711913</v>
      </c>
      <c r="AV7" s="72">
        <f>AG7+AG7*General!$B$25</f>
        <v>231400.99089711913</v>
      </c>
      <c r="AW7" s="72">
        <f>AH7+AH7*General!$B$25</f>
        <v>231400.99089711913</v>
      </c>
      <c r="AX7" s="72">
        <f>AI7+AI7*General!$B$25</f>
        <v>231400.99089711913</v>
      </c>
      <c r="AY7" s="72">
        <f>AJ7+AJ7*General!$B$25</f>
        <v>231400.99089711913</v>
      </c>
      <c r="AZ7" s="72">
        <f>AK7+AK7*General!$B$25</f>
        <v>231400.99089711913</v>
      </c>
      <c r="BA7" s="72">
        <f>AL7+AL7*General!$B$25</f>
        <v>231400.99089711913</v>
      </c>
      <c r="BB7" s="72">
        <f>AM7+AM7*General!$B$25</f>
        <v>231400.99089711913</v>
      </c>
      <c r="BC7" s="72">
        <f>AN7+AN7*General!$B$25</f>
        <v>231400.99089711913</v>
      </c>
      <c r="BD7" s="72">
        <f>AO7+AO7*General!$B$25</f>
        <v>231400.99089711913</v>
      </c>
      <c r="BE7" s="72">
        <f>AP7+AP7*General!$B$25</f>
        <v>231400.99089711913</v>
      </c>
      <c r="BF7" s="72">
        <f>AQ7+AQ7*General!$B$25</f>
        <v>231400.99089711913</v>
      </c>
      <c r="BG7" s="72">
        <f t="shared" si="5"/>
        <v>2776811.890765429</v>
      </c>
      <c r="BI7" s="8" t="s">
        <v>151</v>
      </c>
      <c r="BJ7" s="72">
        <f>AU7+AU7*General!$B$25</f>
        <v>242927.65275618189</v>
      </c>
      <c r="BK7" s="72">
        <f>AV7+AV7*General!$B$25</f>
        <v>242927.65275618189</v>
      </c>
      <c r="BL7" s="72">
        <f>AW7+AW7*General!$B$25</f>
        <v>242927.65275618189</v>
      </c>
      <c r="BM7" s="72">
        <f>AX7+AX7*General!$B$25</f>
        <v>242927.65275618189</v>
      </c>
      <c r="BN7" s="72">
        <f>AY7+AY7*General!$B$25</f>
        <v>242927.65275618189</v>
      </c>
      <c r="BO7" s="72">
        <f>AZ7+AZ7*General!$B$25</f>
        <v>242927.65275618189</v>
      </c>
      <c r="BP7" s="72">
        <f>BA7+BA7*General!$B$25</f>
        <v>242927.65275618189</v>
      </c>
      <c r="BQ7" s="72">
        <f>BB7+BB7*General!$B$25</f>
        <v>242927.65275618189</v>
      </c>
      <c r="BR7" s="72">
        <f>BC7+BC7*General!$B$25</f>
        <v>242927.65275618189</v>
      </c>
      <c r="BS7" s="72">
        <f>BD7+BD7*General!$B$25</f>
        <v>242927.65275618189</v>
      </c>
      <c r="BT7" s="72">
        <f>BE7+BE7*General!$B$25</f>
        <v>242927.65275618189</v>
      </c>
      <c r="BU7" s="72">
        <f>BF7+BF7*General!$B$25</f>
        <v>242927.65275618189</v>
      </c>
      <c r="BV7" s="72">
        <f t="shared" si="6"/>
        <v>2915131.8330741837</v>
      </c>
    </row>
    <row r="8" spans="1:74" x14ac:dyDescent="0.25">
      <c r="A8" s="8" t="s">
        <v>268</v>
      </c>
      <c r="B8" s="72">
        <v>100000</v>
      </c>
      <c r="C8" s="72">
        <f>B8</f>
        <v>100000</v>
      </c>
      <c r="D8" s="72">
        <f t="shared" ref="D8:M8" si="9">C8</f>
        <v>100000</v>
      </c>
      <c r="E8" s="72">
        <f t="shared" si="9"/>
        <v>100000</v>
      </c>
      <c r="F8" s="72">
        <f t="shared" si="9"/>
        <v>100000</v>
      </c>
      <c r="G8" s="72">
        <f t="shared" si="9"/>
        <v>100000</v>
      </c>
      <c r="H8" s="72">
        <f t="shared" si="9"/>
        <v>100000</v>
      </c>
      <c r="I8" s="72">
        <f t="shared" si="9"/>
        <v>100000</v>
      </c>
      <c r="J8" s="72">
        <f t="shared" si="9"/>
        <v>100000</v>
      </c>
      <c r="K8" s="72">
        <f t="shared" si="9"/>
        <v>100000</v>
      </c>
      <c r="L8" s="72">
        <f t="shared" si="9"/>
        <v>100000</v>
      </c>
      <c r="M8" s="72">
        <f t="shared" si="9"/>
        <v>100000</v>
      </c>
      <c r="N8" s="72"/>
      <c r="P8" s="8" t="s">
        <v>268</v>
      </c>
      <c r="Q8" s="72">
        <f>B8+B8*General!$B$25</f>
        <v>104981.25</v>
      </c>
      <c r="R8" s="72">
        <f>C8+C8*General!$B$25</f>
        <v>104981.25</v>
      </c>
      <c r="S8" s="72">
        <f>D8+D8*General!$B$25</f>
        <v>104981.25</v>
      </c>
      <c r="T8" s="72">
        <f>E8+E8*General!$B$25</f>
        <v>104981.25</v>
      </c>
      <c r="U8" s="72">
        <f>F8+F8*General!$B$25</f>
        <v>104981.25</v>
      </c>
      <c r="V8" s="72">
        <f>G8+G8*General!$B$25</f>
        <v>104981.25</v>
      </c>
      <c r="W8" s="72">
        <f>H8+H8*General!$B$25</f>
        <v>104981.25</v>
      </c>
      <c r="X8" s="72">
        <f>I8+I8*General!$B$25</f>
        <v>104981.25</v>
      </c>
      <c r="Y8" s="72">
        <f>J8+J8*General!$B$25</f>
        <v>104981.25</v>
      </c>
      <c r="Z8" s="72">
        <f>K8+K8*General!$B$25</f>
        <v>104981.25</v>
      </c>
      <c r="AA8" s="72">
        <f>L8+L8*General!$B$25</f>
        <v>104981.25</v>
      </c>
      <c r="AB8" s="72">
        <f>M8+M8*General!$B$25</f>
        <v>104981.25</v>
      </c>
      <c r="AC8" s="72">
        <f t="shared" si="3"/>
        <v>1259775</v>
      </c>
      <c r="AE8" s="8" t="s">
        <v>268</v>
      </c>
      <c r="AF8" s="72">
        <f>Q8+Q8*General!$B$25</f>
        <v>110210.62851562499</v>
      </c>
      <c r="AG8" s="72">
        <f>R8+R8*General!$B$25</f>
        <v>110210.62851562499</v>
      </c>
      <c r="AH8" s="72">
        <f>S8+S8*General!$B$25</f>
        <v>110210.62851562499</v>
      </c>
      <c r="AI8" s="72">
        <f>T8+T8*General!$B$25</f>
        <v>110210.62851562499</v>
      </c>
      <c r="AJ8" s="72">
        <f>U8+U8*General!$B$25</f>
        <v>110210.62851562499</v>
      </c>
      <c r="AK8" s="72">
        <f>V8+V8*General!$B$25</f>
        <v>110210.62851562499</v>
      </c>
      <c r="AL8" s="72">
        <f>W8+W8*General!$B$25</f>
        <v>110210.62851562499</v>
      </c>
      <c r="AM8" s="72">
        <f>X8+X8*General!$B$25</f>
        <v>110210.62851562499</v>
      </c>
      <c r="AN8" s="72">
        <f>Y8+Y8*General!$B$25</f>
        <v>110210.62851562499</v>
      </c>
      <c r="AO8" s="72">
        <f>Z8+Z8*General!$B$25</f>
        <v>110210.62851562499</v>
      </c>
      <c r="AP8" s="72">
        <f>AA8+AA8*General!$B$25</f>
        <v>110210.62851562499</v>
      </c>
      <c r="AQ8" s="72">
        <f>AB8+AB8*General!$B$25</f>
        <v>110210.62851562499</v>
      </c>
      <c r="AR8" s="72">
        <f t="shared" ref="AR8" si="10">SUM(AF8:AQ8)</f>
        <v>1322527.5421874998</v>
      </c>
      <c r="AT8" s="8" t="s">
        <v>268</v>
      </c>
      <c r="AU8" s="72">
        <f>AF8+AF8*General!$B$25</f>
        <v>115700.49544855957</v>
      </c>
      <c r="AV8" s="72">
        <f>AG8+AG8*General!$B$25</f>
        <v>115700.49544855957</v>
      </c>
      <c r="AW8" s="72">
        <f>AH8+AH8*General!$B$25</f>
        <v>115700.49544855957</v>
      </c>
      <c r="AX8" s="72">
        <f>AI8+AI8*General!$B$25</f>
        <v>115700.49544855957</v>
      </c>
      <c r="AY8" s="72">
        <f>AJ8+AJ8*General!$B$25</f>
        <v>115700.49544855957</v>
      </c>
      <c r="AZ8" s="72">
        <f>AK8+AK8*General!$B$25</f>
        <v>115700.49544855957</v>
      </c>
      <c r="BA8" s="72">
        <f>AL8+AL8*General!$B$25</f>
        <v>115700.49544855957</v>
      </c>
      <c r="BB8" s="72">
        <f>AM8+AM8*General!$B$25</f>
        <v>115700.49544855957</v>
      </c>
      <c r="BC8" s="72">
        <f>AN8+AN8*General!$B$25</f>
        <v>115700.49544855957</v>
      </c>
      <c r="BD8" s="72">
        <f>AO8+AO8*General!$B$25</f>
        <v>115700.49544855957</v>
      </c>
      <c r="BE8" s="72">
        <f>AP8+AP8*General!$B$25</f>
        <v>115700.49544855957</v>
      </c>
      <c r="BF8" s="72">
        <f>AQ8+AQ8*General!$B$25</f>
        <v>115700.49544855957</v>
      </c>
      <c r="BG8" s="72">
        <f t="shared" ref="BG8" si="11">SUM(AU8:BF8)</f>
        <v>1388405.9453827145</v>
      </c>
      <c r="BI8" s="8" t="s">
        <v>268</v>
      </c>
      <c r="BJ8" s="72">
        <f>AU8+AU8*General!$B$25</f>
        <v>121463.82637809095</v>
      </c>
      <c r="BK8" s="72">
        <f>AV8+AV8*General!$B$25</f>
        <v>121463.82637809095</v>
      </c>
      <c r="BL8" s="72">
        <f>AW8+AW8*General!$B$25</f>
        <v>121463.82637809095</v>
      </c>
      <c r="BM8" s="72">
        <f>AX8+AX8*General!$B$25</f>
        <v>121463.82637809095</v>
      </c>
      <c r="BN8" s="72">
        <f>AY8+AY8*General!$B$25</f>
        <v>121463.82637809095</v>
      </c>
      <c r="BO8" s="72">
        <f>AZ8+AZ8*General!$B$25</f>
        <v>121463.82637809095</v>
      </c>
      <c r="BP8" s="72">
        <f>BA8+BA8*General!$B$25</f>
        <v>121463.82637809095</v>
      </c>
      <c r="BQ8" s="72">
        <f>BB8+BB8*General!$B$25</f>
        <v>121463.82637809095</v>
      </c>
      <c r="BR8" s="72">
        <f>BC8+BC8*General!$B$25</f>
        <v>121463.82637809095</v>
      </c>
      <c r="BS8" s="72">
        <f>BD8+BD8*General!$B$25</f>
        <v>121463.82637809095</v>
      </c>
      <c r="BT8" s="72">
        <f>BE8+BE8*General!$B$25</f>
        <v>121463.82637809095</v>
      </c>
      <c r="BU8" s="72">
        <f>BF8+BF8*General!$B$25</f>
        <v>121463.82637809095</v>
      </c>
      <c r="BV8" s="72">
        <f t="shared" ref="BV8" si="12">SUM(BJ8:BU8)</f>
        <v>1457565.9165370918</v>
      </c>
    </row>
    <row r="9" spans="1:74" x14ac:dyDescent="0.25">
      <c r="A9" s="98" t="s">
        <v>127</v>
      </c>
      <c r="B9" s="72">
        <v>300000</v>
      </c>
      <c r="C9" s="72">
        <f>$B$9</f>
        <v>300000</v>
      </c>
      <c r="D9" s="72">
        <f t="shared" ref="D9:M9" si="13">$B$9</f>
        <v>300000</v>
      </c>
      <c r="E9" s="72">
        <f t="shared" si="13"/>
        <v>300000</v>
      </c>
      <c r="F9" s="72">
        <f t="shared" si="13"/>
        <v>300000</v>
      </c>
      <c r="G9" s="72">
        <f t="shared" si="13"/>
        <v>300000</v>
      </c>
      <c r="H9" s="72">
        <f t="shared" si="13"/>
        <v>300000</v>
      </c>
      <c r="I9" s="72">
        <f t="shared" si="13"/>
        <v>300000</v>
      </c>
      <c r="J9" s="72">
        <f t="shared" si="13"/>
        <v>300000</v>
      </c>
      <c r="K9" s="72">
        <f t="shared" si="13"/>
        <v>300000</v>
      </c>
      <c r="L9" s="72">
        <f t="shared" si="13"/>
        <v>300000</v>
      </c>
      <c r="M9" s="72">
        <f t="shared" si="13"/>
        <v>300000</v>
      </c>
      <c r="N9" s="72">
        <f t="shared" si="2"/>
        <v>3600000</v>
      </c>
      <c r="P9" s="8" t="s">
        <v>152</v>
      </c>
      <c r="Q9" s="72">
        <f>B9+B9*General!$B$25</f>
        <v>314943.75</v>
      </c>
      <c r="R9" s="72">
        <f>C9+C9*General!$B$25</f>
        <v>314943.75</v>
      </c>
      <c r="S9" s="72">
        <f>D9+D9*General!$B$25</f>
        <v>314943.75</v>
      </c>
      <c r="T9" s="72">
        <f>E9+E9*General!$B$25</f>
        <v>314943.75</v>
      </c>
      <c r="U9" s="72">
        <f>F9+F9*General!$B$25</f>
        <v>314943.75</v>
      </c>
      <c r="V9" s="72">
        <f>G9+G9*General!$B$25</f>
        <v>314943.75</v>
      </c>
      <c r="W9" s="72">
        <f>H9+H9*General!$B$25</f>
        <v>314943.75</v>
      </c>
      <c r="X9" s="72">
        <f>I9+I9*General!$B$25</f>
        <v>314943.75</v>
      </c>
      <c r="Y9" s="72">
        <f>J9+J9*General!$B$25</f>
        <v>314943.75</v>
      </c>
      <c r="Z9" s="72">
        <f>K9+K9*General!$B$25</f>
        <v>314943.75</v>
      </c>
      <c r="AA9" s="72">
        <f>L9+L9*General!$B$25</f>
        <v>314943.75</v>
      </c>
      <c r="AB9" s="72">
        <f>M9+M9*General!$B$25</f>
        <v>314943.75</v>
      </c>
      <c r="AC9" s="72">
        <f t="shared" si="3"/>
        <v>3779325</v>
      </c>
      <c r="AE9" s="8" t="s">
        <v>152</v>
      </c>
      <c r="AF9" s="72">
        <f>Q9+Q9*General!$B$25</f>
        <v>330631.88554687501</v>
      </c>
      <c r="AG9" s="72">
        <f>R9+R9*General!$B$25</f>
        <v>330631.88554687501</v>
      </c>
      <c r="AH9" s="72">
        <f>S9+S9*General!$B$25</f>
        <v>330631.88554687501</v>
      </c>
      <c r="AI9" s="72">
        <f>T9+T9*General!$B$25</f>
        <v>330631.88554687501</v>
      </c>
      <c r="AJ9" s="72">
        <f>U9+U9*General!$B$25</f>
        <v>330631.88554687501</v>
      </c>
      <c r="AK9" s="72">
        <f>V9+V9*General!$B$25</f>
        <v>330631.88554687501</v>
      </c>
      <c r="AL9" s="72">
        <f>W9+W9*General!$B$25</f>
        <v>330631.88554687501</v>
      </c>
      <c r="AM9" s="72">
        <f>X9+X9*General!$B$25</f>
        <v>330631.88554687501</v>
      </c>
      <c r="AN9" s="72">
        <f>Y9+Y9*General!$B$25</f>
        <v>330631.88554687501</v>
      </c>
      <c r="AO9" s="72">
        <f>Z9+Z9*General!$B$25</f>
        <v>330631.88554687501</v>
      </c>
      <c r="AP9" s="72">
        <f>AA9+AA9*General!$B$25</f>
        <v>330631.88554687501</v>
      </c>
      <c r="AQ9" s="72">
        <f>AB9+AB9*General!$B$25</f>
        <v>330631.88554687501</v>
      </c>
      <c r="AR9" s="72">
        <f t="shared" si="4"/>
        <v>3967582.6265625008</v>
      </c>
      <c r="AT9" s="8" t="s">
        <v>152</v>
      </c>
      <c r="AU9" s="72">
        <f>AF9+AF9*General!$B$25</f>
        <v>347101.48634567874</v>
      </c>
      <c r="AV9" s="72">
        <f>AG9+AG9*General!$B$25</f>
        <v>347101.48634567874</v>
      </c>
      <c r="AW9" s="72">
        <f>AH9+AH9*General!$B$25</f>
        <v>347101.48634567874</v>
      </c>
      <c r="AX9" s="72">
        <f>AI9+AI9*General!$B$25</f>
        <v>347101.48634567874</v>
      </c>
      <c r="AY9" s="72">
        <f>AJ9+AJ9*General!$B$25</f>
        <v>347101.48634567874</v>
      </c>
      <c r="AZ9" s="72">
        <f>AK9+AK9*General!$B$25</f>
        <v>347101.48634567874</v>
      </c>
      <c r="BA9" s="72">
        <f>AL9+AL9*General!$B$25</f>
        <v>347101.48634567874</v>
      </c>
      <c r="BB9" s="72">
        <f>AM9+AM9*General!$B$25</f>
        <v>347101.48634567874</v>
      </c>
      <c r="BC9" s="72">
        <f>AN9+AN9*General!$B$25</f>
        <v>347101.48634567874</v>
      </c>
      <c r="BD9" s="72">
        <f>AO9+AO9*General!$B$25</f>
        <v>347101.48634567874</v>
      </c>
      <c r="BE9" s="72">
        <f>AP9+AP9*General!$B$25</f>
        <v>347101.48634567874</v>
      </c>
      <c r="BF9" s="72">
        <f>AQ9+AQ9*General!$B$25</f>
        <v>347101.48634567874</v>
      </c>
      <c r="BG9" s="72">
        <f t="shared" si="5"/>
        <v>4165217.8361481442</v>
      </c>
      <c r="BI9" s="8" t="s">
        <v>152</v>
      </c>
      <c r="BJ9" s="72">
        <f>AU9+AU9*General!$B$25</f>
        <v>364391.47913427284</v>
      </c>
      <c r="BK9" s="72">
        <f>AV9+AV9*General!$B$25</f>
        <v>364391.47913427284</v>
      </c>
      <c r="BL9" s="72">
        <f>AW9+AW9*General!$B$25</f>
        <v>364391.47913427284</v>
      </c>
      <c r="BM9" s="72">
        <f>AX9+AX9*General!$B$25</f>
        <v>364391.47913427284</v>
      </c>
      <c r="BN9" s="72">
        <f>AY9+AY9*General!$B$25</f>
        <v>364391.47913427284</v>
      </c>
      <c r="BO9" s="72">
        <f>AZ9+AZ9*General!$B$25</f>
        <v>364391.47913427284</v>
      </c>
      <c r="BP9" s="72">
        <f>BA9+BA9*General!$B$25</f>
        <v>364391.47913427284</v>
      </c>
      <c r="BQ9" s="72">
        <f>BB9+BB9*General!$B$25</f>
        <v>364391.47913427284</v>
      </c>
      <c r="BR9" s="72">
        <f>BC9+BC9*General!$B$25</f>
        <v>364391.47913427284</v>
      </c>
      <c r="BS9" s="72">
        <f>BD9+BD9*General!$B$25</f>
        <v>364391.47913427284</v>
      </c>
      <c r="BT9" s="72">
        <f>BE9+BE9*General!$B$25</f>
        <v>364391.47913427284</v>
      </c>
      <c r="BU9" s="72">
        <f>BF9+BF9*General!$B$25</f>
        <v>364391.47913427284</v>
      </c>
      <c r="BV9" s="72">
        <f t="shared" si="6"/>
        <v>4372697.7496112743</v>
      </c>
    </row>
    <row r="10" spans="1:74" x14ac:dyDescent="0.25">
      <c r="A10" s="8" t="s">
        <v>153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f t="shared" si="2"/>
        <v>0</v>
      </c>
      <c r="P10" s="8" t="s">
        <v>153</v>
      </c>
      <c r="Q10" s="72">
        <f>B10+B10*General!$B$25</f>
        <v>0</v>
      </c>
      <c r="R10" s="72">
        <f>C10+C10*General!$B$25</f>
        <v>0</v>
      </c>
      <c r="S10" s="72">
        <f>D10+D10*General!$B$25</f>
        <v>0</v>
      </c>
      <c r="T10" s="72">
        <f>E10+E10*General!$B$25</f>
        <v>0</v>
      </c>
      <c r="U10" s="72">
        <f>F10+F10*General!$B$25</f>
        <v>0</v>
      </c>
      <c r="V10" s="72">
        <f>G10+G10*General!$B$25</f>
        <v>0</v>
      </c>
      <c r="W10" s="72">
        <f>H10+H10*General!$B$25</f>
        <v>0</v>
      </c>
      <c r="X10" s="72">
        <f>I10+I10*General!$B$25</f>
        <v>0</v>
      </c>
      <c r="Y10" s="72">
        <f>J10+J10*General!$B$25</f>
        <v>0</v>
      </c>
      <c r="Z10" s="72">
        <f>K10+K10*General!$B$25</f>
        <v>0</v>
      </c>
      <c r="AA10" s="72">
        <f>L10+L10*General!$B$25</f>
        <v>0</v>
      </c>
      <c r="AB10" s="72">
        <f>M10+M10*General!$B$25</f>
        <v>0</v>
      </c>
      <c r="AC10" s="72">
        <f t="shared" si="3"/>
        <v>0</v>
      </c>
      <c r="AE10" s="8" t="s">
        <v>153</v>
      </c>
      <c r="AF10" s="72">
        <f>Q10+Q10*General!$B$25</f>
        <v>0</v>
      </c>
      <c r="AG10" s="72">
        <f>R10+R10*General!$B$25</f>
        <v>0</v>
      </c>
      <c r="AH10" s="72">
        <f>S10+S10*General!$B$25</f>
        <v>0</v>
      </c>
      <c r="AI10" s="72">
        <f>T10+T10*General!$B$25</f>
        <v>0</v>
      </c>
      <c r="AJ10" s="72">
        <f>U10+U10*General!$B$25</f>
        <v>0</v>
      </c>
      <c r="AK10" s="72">
        <f>V10+V10*General!$B$25</f>
        <v>0</v>
      </c>
      <c r="AL10" s="72">
        <f>W10+W10*General!$B$25</f>
        <v>0</v>
      </c>
      <c r="AM10" s="72">
        <f>X10+X10*General!$B$25</f>
        <v>0</v>
      </c>
      <c r="AN10" s="72">
        <f>Y10+Y10*General!$B$25</f>
        <v>0</v>
      </c>
      <c r="AO10" s="72">
        <f>Z10+Z10*General!$B$25</f>
        <v>0</v>
      </c>
      <c r="AP10" s="72">
        <f>AA10+AA10*General!$B$25</f>
        <v>0</v>
      </c>
      <c r="AQ10" s="72">
        <f>AB10+AB10*General!$B$25</f>
        <v>0</v>
      </c>
      <c r="AR10" s="72">
        <f t="shared" si="4"/>
        <v>0</v>
      </c>
      <c r="AT10" s="8" t="s">
        <v>153</v>
      </c>
      <c r="AU10" s="72">
        <f>AF10+AF10*General!$B$25</f>
        <v>0</v>
      </c>
      <c r="AV10" s="72">
        <f>AG10+AG10*General!$B$25</f>
        <v>0</v>
      </c>
      <c r="AW10" s="72">
        <f>AH10+AH10*General!$B$25</f>
        <v>0</v>
      </c>
      <c r="AX10" s="72">
        <f>AI10+AI10*General!$B$25</f>
        <v>0</v>
      </c>
      <c r="AY10" s="72">
        <f>AJ10+AJ10*General!$B$25</f>
        <v>0</v>
      </c>
      <c r="AZ10" s="72">
        <f>AK10+AK10*General!$B$25</f>
        <v>0</v>
      </c>
      <c r="BA10" s="72">
        <f>AL10+AL10*General!$B$25</f>
        <v>0</v>
      </c>
      <c r="BB10" s="72">
        <f>AM10+AM10*General!$B$25</f>
        <v>0</v>
      </c>
      <c r="BC10" s="72">
        <f>AN10+AN10*General!$B$25</f>
        <v>0</v>
      </c>
      <c r="BD10" s="72">
        <f>AO10+AO10*General!$B$25</f>
        <v>0</v>
      </c>
      <c r="BE10" s="72">
        <f>AP10+AP10*General!$B$25</f>
        <v>0</v>
      </c>
      <c r="BF10" s="72">
        <f>AQ10+AQ10*General!$B$25</f>
        <v>0</v>
      </c>
      <c r="BG10" s="72">
        <f t="shared" si="5"/>
        <v>0</v>
      </c>
      <c r="BI10" s="8" t="s">
        <v>153</v>
      </c>
      <c r="BJ10" s="72">
        <f>AU10+AU10*General!$B$25</f>
        <v>0</v>
      </c>
      <c r="BK10" s="72">
        <f>AV10+AV10*General!$B$25</f>
        <v>0</v>
      </c>
      <c r="BL10" s="72">
        <f>AW10+AW10*General!$B$25</f>
        <v>0</v>
      </c>
      <c r="BM10" s="72">
        <f>AX10+AX10*General!$B$25</f>
        <v>0</v>
      </c>
      <c r="BN10" s="72">
        <f>AY10+AY10*General!$B$25</f>
        <v>0</v>
      </c>
      <c r="BO10" s="72">
        <f>AZ10+AZ10*General!$B$25</f>
        <v>0</v>
      </c>
      <c r="BP10" s="72">
        <f>BA10+BA10*General!$B$25</f>
        <v>0</v>
      </c>
      <c r="BQ10" s="72">
        <f>BB10+BB10*General!$B$25</f>
        <v>0</v>
      </c>
      <c r="BR10" s="72">
        <f>BC10+BC10*General!$B$25</f>
        <v>0</v>
      </c>
      <c r="BS10" s="72">
        <f>BD10+BD10*General!$B$25</f>
        <v>0</v>
      </c>
      <c r="BT10" s="72">
        <f>BE10+BE10*General!$B$25</f>
        <v>0</v>
      </c>
      <c r="BU10" s="72">
        <f>BF10+BF10*General!$B$25</f>
        <v>0</v>
      </c>
      <c r="BV10" s="72">
        <f t="shared" si="6"/>
        <v>0</v>
      </c>
    </row>
    <row r="11" spans="1:74" x14ac:dyDescent="0.25">
      <c r="A11" s="8" t="s">
        <v>152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v>500000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500000</v>
      </c>
      <c r="N11" s="72">
        <f t="shared" si="2"/>
        <v>1000000</v>
      </c>
      <c r="P11" s="8" t="s">
        <v>127</v>
      </c>
      <c r="Q11" s="72">
        <f>B11+B11*General!$B$25</f>
        <v>0</v>
      </c>
      <c r="R11" s="72">
        <f>C11+C11*General!$B$25</f>
        <v>0</v>
      </c>
      <c r="S11" s="72">
        <f>D11+D11*General!$B$25</f>
        <v>0</v>
      </c>
      <c r="T11" s="72">
        <f>E11+E11*General!$B$25</f>
        <v>0</v>
      </c>
      <c r="U11" s="72">
        <f>F11+F11*General!$B$25</f>
        <v>0</v>
      </c>
      <c r="V11" s="72">
        <f>G11+G11*General!$B$25</f>
        <v>524906.25</v>
      </c>
      <c r="W11" s="72">
        <f>H11+H11*General!$B$25</f>
        <v>0</v>
      </c>
      <c r="X11" s="72">
        <f>I11+I11*General!$B$25</f>
        <v>0</v>
      </c>
      <c r="Y11" s="72">
        <f>J11+J11*General!$B$25</f>
        <v>0</v>
      </c>
      <c r="Z11" s="72">
        <f>K11+K11*General!$B$25</f>
        <v>0</v>
      </c>
      <c r="AA11" s="72">
        <f>L11+L11*General!$B$25</f>
        <v>0</v>
      </c>
      <c r="AB11" s="72">
        <f>M11+M11*General!$B$25</f>
        <v>524906.25</v>
      </c>
      <c r="AC11" s="72">
        <f t="shared" si="3"/>
        <v>1049812.5</v>
      </c>
      <c r="AE11" s="8" t="s">
        <v>127</v>
      </c>
      <c r="AF11" s="72">
        <f>Q11+Q11*General!$B$25</f>
        <v>0</v>
      </c>
      <c r="AG11" s="72">
        <f>R11+R11*General!$B$25</f>
        <v>0</v>
      </c>
      <c r="AH11" s="72">
        <f>S11+S11*General!$B$25</f>
        <v>0</v>
      </c>
      <c r="AI11" s="72">
        <f>T11+T11*General!$B$25</f>
        <v>0</v>
      </c>
      <c r="AJ11" s="72">
        <f>U11+U11*General!$B$25</f>
        <v>0</v>
      </c>
      <c r="AK11" s="72">
        <f>V11+V11*General!$B$25</f>
        <v>551053.142578125</v>
      </c>
      <c r="AL11" s="72">
        <f>W11+W11*General!$B$25</f>
        <v>0</v>
      </c>
      <c r="AM11" s="72">
        <f>X11+X11*General!$B$25</f>
        <v>0</v>
      </c>
      <c r="AN11" s="72">
        <f>Y11+Y11*General!$B$25</f>
        <v>0</v>
      </c>
      <c r="AO11" s="72">
        <f>Z11+Z11*General!$B$25</f>
        <v>0</v>
      </c>
      <c r="AP11" s="72">
        <f>AA11+AA11*General!$B$25</f>
        <v>0</v>
      </c>
      <c r="AQ11" s="72">
        <f>AB11+AB11*General!$B$25</f>
        <v>551053.142578125</v>
      </c>
      <c r="AR11" s="72">
        <f t="shared" si="4"/>
        <v>1102106.28515625</v>
      </c>
      <c r="AT11" s="8" t="s">
        <v>127</v>
      </c>
      <c r="AU11" s="72">
        <f>AF11+AF11*General!$B$25</f>
        <v>0</v>
      </c>
      <c r="AV11" s="72">
        <f>AG11+AG11*General!$B$25</f>
        <v>0</v>
      </c>
      <c r="AW11" s="72">
        <f>AH11+AH11*General!$B$25</f>
        <v>0</v>
      </c>
      <c r="AX11" s="72">
        <f>AI11+AI11*General!$B$25</f>
        <v>0</v>
      </c>
      <c r="AY11" s="72">
        <f>AJ11+AJ11*General!$B$25</f>
        <v>0</v>
      </c>
      <c r="AZ11" s="72">
        <f>AK11+AK11*General!$B$25</f>
        <v>578502.47724279785</v>
      </c>
      <c r="BA11" s="72">
        <f>AL11+AL11*General!$B$25</f>
        <v>0</v>
      </c>
      <c r="BB11" s="72">
        <f>AM11+AM11*General!$B$25</f>
        <v>0</v>
      </c>
      <c r="BC11" s="72">
        <f>AN11+AN11*General!$B$25</f>
        <v>0</v>
      </c>
      <c r="BD11" s="72">
        <f>AO11+AO11*General!$B$25</f>
        <v>0</v>
      </c>
      <c r="BE11" s="72">
        <f>AP11+AP11*General!$B$25</f>
        <v>0</v>
      </c>
      <c r="BF11" s="72">
        <f>AQ11+AQ11*General!$B$25</f>
        <v>578502.47724279785</v>
      </c>
      <c r="BG11" s="72">
        <f t="shared" si="5"/>
        <v>1157004.9544855957</v>
      </c>
      <c r="BI11" s="8" t="s">
        <v>127</v>
      </c>
      <c r="BJ11" s="72">
        <f>AU11+AU11*General!$B$25</f>
        <v>0</v>
      </c>
      <c r="BK11" s="72">
        <f>AV11+AV11*General!$B$25</f>
        <v>0</v>
      </c>
      <c r="BL11" s="72">
        <f>AW11+AW11*General!$B$25</f>
        <v>0</v>
      </c>
      <c r="BM11" s="72">
        <f>AX11+AX11*General!$B$25</f>
        <v>0</v>
      </c>
      <c r="BN11" s="72">
        <f>AY11+AY11*General!$B$25</f>
        <v>0</v>
      </c>
      <c r="BO11" s="72">
        <f>AZ11+AZ11*General!$B$25</f>
        <v>607319.13189045468</v>
      </c>
      <c r="BP11" s="72">
        <f>BA11+BA11*General!$B$25</f>
        <v>0</v>
      </c>
      <c r="BQ11" s="72">
        <f>BB11+BB11*General!$B$25</f>
        <v>0</v>
      </c>
      <c r="BR11" s="72">
        <f>BC11+BC11*General!$B$25</f>
        <v>0</v>
      </c>
      <c r="BS11" s="72">
        <f>BD11+BD11*General!$B$25</f>
        <v>0</v>
      </c>
      <c r="BT11" s="72">
        <f>BE11+BE11*General!$B$25</f>
        <v>0</v>
      </c>
      <c r="BU11" s="72">
        <f>BF11+BF11*General!$B$25</f>
        <v>607319.13189045468</v>
      </c>
      <c r="BV11" s="72">
        <f t="shared" si="6"/>
        <v>1214638.2637809094</v>
      </c>
    </row>
    <row r="12" spans="1:74" x14ac:dyDescent="0.25">
      <c r="A12" s="8" t="s">
        <v>139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f t="shared" si="2"/>
        <v>0</v>
      </c>
      <c r="P12" s="8" t="s">
        <v>139</v>
      </c>
      <c r="Q12" s="72">
        <f>B12+B12*General!$B$25</f>
        <v>0</v>
      </c>
      <c r="R12" s="72">
        <f>C12+C12*General!$B$25</f>
        <v>0</v>
      </c>
      <c r="S12" s="72">
        <f>D12+D12*General!$B$25</f>
        <v>0</v>
      </c>
      <c r="T12" s="72">
        <f>E12+E12*General!$B$25</f>
        <v>0</v>
      </c>
      <c r="U12" s="72">
        <f>F12+F12*General!$B$25</f>
        <v>0</v>
      </c>
      <c r="V12" s="72">
        <f>G12+G12*General!$B$25</f>
        <v>0</v>
      </c>
      <c r="W12" s="72">
        <f>H12+H12*General!$B$25</f>
        <v>0</v>
      </c>
      <c r="X12" s="72">
        <f>I12+I12*General!$B$25</f>
        <v>0</v>
      </c>
      <c r="Y12" s="72">
        <f>J12+J12*General!$B$25</f>
        <v>0</v>
      </c>
      <c r="Z12" s="72">
        <f>K12+K12*General!$B$25</f>
        <v>0</v>
      </c>
      <c r="AA12" s="72">
        <f>L12+L12*General!$B$25</f>
        <v>0</v>
      </c>
      <c r="AB12" s="72">
        <f>M12+M12*General!$B$25</f>
        <v>0</v>
      </c>
      <c r="AC12" s="72">
        <f t="shared" si="3"/>
        <v>0</v>
      </c>
      <c r="AE12" s="8" t="s">
        <v>139</v>
      </c>
      <c r="AF12" s="72">
        <f>Q12+Q12*General!$B$25</f>
        <v>0</v>
      </c>
      <c r="AG12" s="72">
        <f>R12+R12*General!$B$25</f>
        <v>0</v>
      </c>
      <c r="AH12" s="72">
        <f>S12+S12*General!$B$25</f>
        <v>0</v>
      </c>
      <c r="AI12" s="72">
        <f>T12+T12*General!$B$25</f>
        <v>0</v>
      </c>
      <c r="AJ12" s="72">
        <f>U12+U12*General!$B$25</f>
        <v>0</v>
      </c>
      <c r="AK12" s="72">
        <f>V12+V12*General!$B$25</f>
        <v>0</v>
      </c>
      <c r="AL12" s="72">
        <f>W12+W12*General!$B$25</f>
        <v>0</v>
      </c>
      <c r="AM12" s="72">
        <f>X12+X12*General!$B$25</f>
        <v>0</v>
      </c>
      <c r="AN12" s="72">
        <f>Y12+Y12*General!$B$25</f>
        <v>0</v>
      </c>
      <c r="AO12" s="72">
        <f>Z12+Z12*General!$B$25</f>
        <v>0</v>
      </c>
      <c r="AP12" s="72">
        <f>AA12+AA12*General!$B$25</f>
        <v>0</v>
      </c>
      <c r="AQ12" s="72">
        <f>AB12+AB12*General!$B$25</f>
        <v>0</v>
      </c>
      <c r="AR12" s="72">
        <f t="shared" si="4"/>
        <v>0</v>
      </c>
      <c r="AT12" s="8" t="s">
        <v>139</v>
      </c>
      <c r="AU12" s="72">
        <f>AF12+AF12*General!$B$25</f>
        <v>0</v>
      </c>
      <c r="AV12" s="72">
        <f>AG12+AG12*General!$B$25</f>
        <v>0</v>
      </c>
      <c r="AW12" s="72">
        <f>AH12+AH12*General!$B$25</f>
        <v>0</v>
      </c>
      <c r="AX12" s="72">
        <f>AI12+AI12*General!$B$25</f>
        <v>0</v>
      </c>
      <c r="AY12" s="72">
        <f>AJ12+AJ12*General!$B$25</f>
        <v>0</v>
      </c>
      <c r="AZ12" s="72">
        <f>AK12+AK12*General!$B$25</f>
        <v>0</v>
      </c>
      <c r="BA12" s="72">
        <f>AL12+AL12*General!$B$25</f>
        <v>0</v>
      </c>
      <c r="BB12" s="72">
        <f>AM12+AM12*General!$B$25</f>
        <v>0</v>
      </c>
      <c r="BC12" s="72">
        <f>AN12+AN12*General!$B$25</f>
        <v>0</v>
      </c>
      <c r="BD12" s="72">
        <f>AO12+AO12*General!$B$25</f>
        <v>0</v>
      </c>
      <c r="BE12" s="72">
        <f>AP12+AP12*General!$B$25</f>
        <v>0</v>
      </c>
      <c r="BF12" s="72">
        <f>AQ12+AQ12*General!$B$25</f>
        <v>0</v>
      </c>
      <c r="BG12" s="72">
        <f t="shared" si="5"/>
        <v>0</v>
      </c>
      <c r="BI12" s="8" t="s">
        <v>139</v>
      </c>
      <c r="BJ12" s="72">
        <f>AU12+AU12*General!$B$25</f>
        <v>0</v>
      </c>
      <c r="BK12" s="72">
        <f>AV12+AV12*General!$B$25</f>
        <v>0</v>
      </c>
      <c r="BL12" s="72">
        <f>AW12+AW12*General!$B$25</f>
        <v>0</v>
      </c>
      <c r="BM12" s="72">
        <f>AX12+AX12*General!$B$25</f>
        <v>0</v>
      </c>
      <c r="BN12" s="72">
        <f>AY12+AY12*General!$B$25</f>
        <v>0</v>
      </c>
      <c r="BO12" s="72">
        <f>AZ12+AZ12*General!$B$25</f>
        <v>0</v>
      </c>
      <c r="BP12" s="72">
        <f>BA12+BA12*General!$B$25</f>
        <v>0</v>
      </c>
      <c r="BQ12" s="72">
        <f>BB12+BB12*General!$B$25</f>
        <v>0</v>
      </c>
      <c r="BR12" s="72">
        <f>BC12+BC12*General!$B$25</f>
        <v>0</v>
      </c>
      <c r="BS12" s="72">
        <f>BD12+BD12*General!$B$25</f>
        <v>0</v>
      </c>
      <c r="BT12" s="72">
        <f>BE12+BE12*General!$B$25</f>
        <v>0</v>
      </c>
      <c r="BU12" s="72">
        <f>BF12+BF12*General!$B$25</f>
        <v>0</v>
      </c>
      <c r="BV12" s="72">
        <f t="shared" si="6"/>
        <v>0</v>
      </c>
    </row>
    <row r="13" spans="1:74" x14ac:dyDescent="0.25">
      <c r="A13" s="8" t="s">
        <v>157</v>
      </c>
      <c r="B13" s="72">
        <v>0</v>
      </c>
      <c r="C13" s="72">
        <f>$B$13</f>
        <v>0</v>
      </c>
      <c r="D13" s="72">
        <f t="shared" ref="D13:N13" si="14">$B$13</f>
        <v>0</v>
      </c>
      <c r="E13" s="72">
        <f t="shared" si="14"/>
        <v>0</v>
      </c>
      <c r="F13" s="72">
        <f t="shared" si="14"/>
        <v>0</v>
      </c>
      <c r="G13" s="72">
        <f t="shared" si="14"/>
        <v>0</v>
      </c>
      <c r="H13" s="72">
        <f t="shared" si="14"/>
        <v>0</v>
      </c>
      <c r="I13" s="72">
        <f t="shared" si="14"/>
        <v>0</v>
      </c>
      <c r="J13" s="72">
        <f t="shared" si="14"/>
        <v>0</v>
      </c>
      <c r="K13" s="72">
        <f t="shared" si="14"/>
        <v>0</v>
      </c>
      <c r="L13" s="72">
        <f t="shared" si="14"/>
        <v>0</v>
      </c>
      <c r="M13" s="72">
        <f t="shared" si="14"/>
        <v>0</v>
      </c>
      <c r="N13" s="72">
        <f t="shared" si="14"/>
        <v>0</v>
      </c>
      <c r="P13" s="8" t="s">
        <v>157</v>
      </c>
      <c r="Q13" s="72">
        <f>B13+B13*General!$B$25</f>
        <v>0</v>
      </c>
      <c r="R13" s="72">
        <f>C13+C13*General!$B$25</f>
        <v>0</v>
      </c>
      <c r="S13" s="72">
        <f>D13+D13*General!$B$25</f>
        <v>0</v>
      </c>
      <c r="T13" s="72">
        <f>E13+E13*General!$B$25</f>
        <v>0</v>
      </c>
      <c r="U13" s="72">
        <f>F13+F13*General!$B$25</f>
        <v>0</v>
      </c>
      <c r="V13" s="72">
        <f>G13+G13*General!$B$25</f>
        <v>0</v>
      </c>
      <c r="W13" s="72">
        <f>H13+H13*General!$B$25</f>
        <v>0</v>
      </c>
      <c r="X13" s="72">
        <f>I13+I13*General!$B$25</f>
        <v>0</v>
      </c>
      <c r="Y13" s="72">
        <f>J13+J13*General!$B$25</f>
        <v>0</v>
      </c>
      <c r="Z13" s="72">
        <f>K13+K13*General!$B$25</f>
        <v>0</v>
      </c>
      <c r="AA13" s="72">
        <f>L13+L13*General!$B$25</f>
        <v>0</v>
      </c>
      <c r="AB13" s="72">
        <f>M13+M13*General!$B$25</f>
        <v>0</v>
      </c>
      <c r="AC13" s="72">
        <f t="shared" si="3"/>
        <v>0</v>
      </c>
      <c r="AE13" s="8" t="s">
        <v>157</v>
      </c>
      <c r="AF13" s="72">
        <f>Q13+Q13*General!$B$25</f>
        <v>0</v>
      </c>
      <c r="AG13" s="72">
        <f>R13+R13*General!$B$25</f>
        <v>0</v>
      </c>
      <c r="AH13" s="72">
        <f>S13+S13*General!$B$25</f>
        <v>0</v>
      </c>
      <c r="AI13" s="72">
        <f>T13+T13*General!$B$25</f>
        <v>0</v>
      </c>
      <c r="AJ13" s="72">
        <f>U13+U13*General!$B$25</f>
        <v>0</v>
      </c>
      <c r="AK13" s="72">
        <f>V13+V13*General!$B$25</f>
        <v>0</v>
      </c>
      <c r="AL13" s="72">
        <f>W13+W13*General!$B$25</f>
        <v>0</v>
      </c>
      <c r="AM13" s="72">
        <f>X13+X13*General!$B$25</f>
        <v>0</v>
      </c>
      <c r="AN13" s="72">
        <f>Y13+Y13*General!$B$25</f>
        <v>0</v>
      </c>
      <c r="AO13" s="72">
        <f>Z13+Z13*General!$B$25</f>
        <v>0</v>
      </c>
      <c r="AP13" s="72">
        <f>AA13+AA13*General!$B$25</f>
        <v>0</v>
      </c>
      <c r="AQ13" s="72">
        <f>AB13+AB13*General!$B$25</f>
        <v>0</v>
      </c>
      <c r="AR13" s="72">
        <f t="shared" si="4"/>
        <v>0</v>
      </c>
      <c r="AT13" s="8" t="s">
        <v>157</v>
      </c>
      <c r="AU13" s="72">
        <f>AF13+AF13*General!$B$25</f>
        <v>0</v>
      </c>
      <c r="AV13" s="72">
        <f>AG13+AG13*General!$B$25</f>
        <v>0</v>
      </c>
      <c r="AW13" s="72">
        <f>AH13+AH13*General!$B$25</f>
        <v>0</v>
      </c>
      <c r="AX13" s="72">
        <f>AI13+AI13*General!$B$25</f>
        <v>0</v>
      </c>
      <c r="AY13" s="72">
        <f>AJ13+AJ13*General!$B$25</f>
        <v>0</v>
      </c>
      <c r="AZ13" s="72">
        <f>AK13+AK13*General!$B$25</f>
        <v>0</v>
      </c>
      <c r="BA13" s="72">
        <f>AL13+AL13*General!$B$25</f>
        <v>0</v>
      </c>
      <c r="BB13" s="72">
        <f>AM13+AM13*General!$B$25</f>
        <v>0</v>
      </c>
      <c r="BC13" s="72">
        <f>AN13+AN13*General!$B$25</f>
        <v>0</v>
      </c>
      <c r="BD13" s="72">
        <f>AO13+AO13*General!$B$25</f>
        <v>0</v>
      </c>
      <c r="BE13" s="72">
        <f>AP13+AP13*General!$B$25</f>
        <v>0</v>
      </c>
      <c r="BF13" s="72">
        <f>AQ13+AQ13*General!$B$25</f>
        <v>0</v>
      </c>
      <c r="BG13" s="72">
        <f t="shared" si="5"/>
        <v>0</v>
      </c>
      <c r="BI13" s="8" t="s">
        <v>157</v>
      </c>
      <c r="BJ13" s="72">
        <f>AU13+AU13*General!$B$25</f>
        <v>0</v>
      </c>
      <c r="BK13" s="72">
        <f>AV13+AV13*General!$B$25</f>
        <v>0</v>
      </c>
      <c r="BL13" s="72">
        <f>AW13+AW13*General!$B$25</f>
        <v>0</v>
      </c>
      <c r="BM13" s="72">
        <f>AX13+AX13*General!$B$25</f>
        <v>0</v>
      </c>
      <c r="BN13" s="72">
        <f>AY13+AY13*General!$B$25</f>
        <v>0</v>
      </c>
      <c r="BO13" s="72">
        <f>AZ13+AZ13*General!$B$25</f>
        <v>0</v>
      </c>
      <c r="BP13" s="72">
        <f>BA13+BA13*General!$B$25</f>
        <v>0</v>
      </c>
      <c r="BQ13" s="72">
        <f>BB13+BB13*General!$B$25</f>
        <v>0</v>
      </c>
      <c r="BR13" s="72">
        <f>BC13+BC13*General!$B$25</f>
        <v>0</v>
      </c>
      <c r="BS13" s="72">
        <f>BD13+BD13*General!$B$25</f>
        <v>0</v>
      </c>
      <c r="BT13" s="72">
        <f>BE13+BE13*General!$B$25</f>
        <v>0</v>
      </c>
      <c r="BU13" s="72">
        <f>BF13+BF13*General!$B$25</f>
        <v>0</v>
      </c>
      <c r="BV13" s="72">
        <f t="shared" si="6"/>
        <v>0</v>
      </c>
    </row>
    <row r="14" spans="1:74" x14ac:dyDescent="0.25">
      <c r="A14" s="8" t="s">
        <v>158</v>
      </c>
      <c r="B14" s="72">
        <v>0</v>
      </c>
      <c r="C14" s="72">
        <f>$B$14</f>
        <v>0</v>
      </c>
      <c r="D14" s="72">
        <f t="shared" ref="D14:N14" si="15">$B$14</f>
        <v>0</v>
      </c>
      <c r="E14" s="72">
        <f t="shared" si="15"/>
        <v>0</v>
      </c>
      <c r="F14" s="72">
        <f t="shared" si="15"/>
        <v>0</v>
      </c>
      <c r="G14" s="72">
        <f t="shared" si="15"/>
        <v>0</v>
      </c>
      <c r="H14" s="72">
        <f t="shared" si="15"/>
        <v>0</v>
      </c>
      <c r="I14" s="72">
        <f t="shared" si="15"/>
        <v>0</v>
      </c>
      <c r="J14" s="72">
        <f t="shared" si="15"/>
        <v>0</v>
      </c>
      <c r="K14" s="72">
        <f t="shared" si="15"/>
        <v>0</v>
      </c>
      <c r="L14" s="72">
        <f t="shared" si="15"/>
        <v>0</v>
      </c>
      <c r="M14" s="72">
        <f t="shared" si="15"/>
        <v>0</v>
      </c>
      <c r="N14" s="72">
        <f t="shared" si="15"/>
        <v>0</v>
      </c>
      <c r="P14" s="8" t="s">
        <v>158</v>
      </c>
      <c r="Q14" s="72">
        <f>B14+B14*General!$B$25</f>
        <v>0</v>
      </c>
      <c r="R14" s="72">
        <f>C14+C14*General!$B$25</f>
        <v>0</v>
      </c>
      <c r="S14" s="72">
        <f>D14+D14*General!$B$25</f>
        <v>0</v>
      </c>
      <c r="T14" s="72">
        <f>E14+E14*General!$B$25</f>
        <v>0</v>
      </c>
      <c r="U14" s="72">
        <f>F14+F14*General!$B$25</f>
        <v>0</v>
      </c>
      <c r="V14" s="72">
        <f>G14+G14*General!$B$25</f>
        <v>0</v>
      </c>
      <c r="W14" s="72">
        <f>H14+H14*General!$B$25</f>
        <v>0</v>
      </c>
      <c r="X14" s="72">
        <f>I14+I14*General!$B$25</f>
        <v>0</v>
      </c>
      <c r="Y14" s="72">
        <f>J14+J14*General!$B$25</f>
        <v>0</v>
      </c>
      <c r="Z14" s="72">
        <f>K14+K14*General!$B$25</f>
        <v>0</v>
      </c>
      <c r="AA14" s="72">
        <f>L14+L14*General!$B$25</f>
        <v>0</v>
      </c>
      <c r="AB14" s="72">
        <f>M14+M14*General!$B$25</f>
        <v>0</v>
      </c>
      <c r="AC14" s="72">
        <f t="shared" si="3"/>
        <v>0</v>
      </c>
      <c r="AE14" s="8" t="s">
        <v>158</v>
      </c>
      <c r="AF14" s="72">
        <f>Q14+Q14*General!$B$25</f>
        <v>0</v>
      </c>
      <c r="AG14" s="72">
        <f>R14+R14*General!$B$25</f>
        <v>0</v>
      </c>
      <c r="AH14" s="72">
        <f>S14+S14*General!$B$25</f>
        <v>0</v>
      </c>
      <c r="AI14" s="72">
        <f>T14+T14*General!$B$25</f>
        <v>0</v>
      </c>
      <c r="AJ14" s="72">
        <f>U14+U14*General!$B$25</f>
        <v>0</v>
      </c>
      <c r="AK14" s="72">
        <f>V14+V14*General!$B$25</f>
        <v>0</v>
      </c>
      <c r="AL14" s="72">
        <f>W14+W14*General!$B$25</f>
        <v>0</v>
      </c>
      <c r="AM14" s="72">
        <f>X14+X14*General!$B$25</f>
        <v>0</v>
      </c>
      <c r="AN14" s="72">
        <f>Y14+Y14*General!$B$25</f>
        <v>0</v>
      </c>
      <c r="AO14" s="72">
        <f>Z14+Z14*General!$B$25</f>
        <v>0</v>
      </c>
      <c r="AP14" s="72">
        <f>AA14+AA14*General!$B$25</f>
        <v>0</v>
      </c>
      <c r="AQ14" s="72">
        <f>AB14+AB14*General!$B$25</f>
        <v>0</v>
      </c>
      <c r="AR14" s="72">
        <f t="shared" si="4"/>
        <v>0</v>
      </c>
      <c r="AT14" s="8" t="s">
        <v>158</v>
      </c>
      <c r="AU14" s="72">
        <f>AF14+AF14*General!$B$25</f>
        <v>0</v>
      </c>
      <c r="AV14" s="72">
        <f>AG14+AG14*General!$B$25</f>
        <v>0</v>
      </c>
      <c r="AW14" s="72">
        <f>AH14+AH14*General!$B$25</f>
        <v>0</v>
      </c>
      <c r="AX14" s="72">
        <f>AI14+AI14*General!$B$25</f>
        <v>0</v>
      </c>
      <c r="AY14" s="72">
        <f>AJ14+AJ14*General!$B$25</f>
        <v>0</v>
      </c>
      <c r="AZ14" s="72">
        <f>AK14+AK14*General!$B$25</f>
        <v>0</v>
      </c>
      <c r="BA14" s="72">
        <f>AL14+AL14*General!$B$25</f>
        <v>0</v>
      </c>
      <c r="BB14" s="72">
        <f>AM14+AM14*General!$B$25</f>
        <v>0</v>
      </c>
      <c r="BC14" s="72">
        <f>AN14+AN14*General!$B$25</f>
        <v>0</v>
      </c>
      <c r="BD14" s="72">
        <f>AO14+AO14*General!$B$25</f>
        <v>0</v>
      </c>
      <c r="BE14" s="72">
        <f>AP14+AP14*General!$B$25</f>
        <v>0</v>
      </c>
      <c r="BF14" s="72">
        <f>AQ14+AQ14*General!$B$25</f>
        <v>0</v>
      </c>
      <c r="BG14" s="72">
        <f t="shared" si="5"/>
        <v>0</v>
      </c>
      <c r="BI14" s="8" t="s">
        <v>158</v>
      </c>
      <c r="BJ14" s="72">
        <f>AU14+AU14*General!$B$25</f>
        <v>0</v>
      </c>
      <c r="BK14" s="72">
        <f>AV14+AV14*General!$B$25</f>
        <v>0</v>
      </c>
      <c r="BL14" s="72">
        <f>AW14+AW14*General!$B$25</f>
        <v>0</v>
      </c>
      <c r="BM14" s="72">
        <f>AX14+AX14*General!$B$25</f>
        <v>0</v>
      </c>
      <c r="BN14" s="72">
        <f>AY14+AY14*General!$B$25</f>
        <v>0</v>
      </c>
      <c r="BO14" s="72">
        <f>AZ14+AZ14*General!$B$25</f>
        <v>0</v>
      </c>
      <c r="BP14" s="72">
        <f>BA14+BA14*General!$B$25</f>
        <v>0</v>
      </c>
      <c r="BQ14" s="72">
        <f>BB14+BB14*General!$B$25</f>
        <v>0</v>
      </c>
      <c r="BR14" s="72">
        <f>BC14+BC14*General!$B$25</f>
        <v>0</v>
      </c>
      <c r="BS14" s="72">
        <f>BD14+BD14*General!$B$25</f>
        <v>0</v>
      </c>
      <c r="BT14" s="72">
        <f>BE14+BE14*General!$B$25</f>
        <v>0</v>
      </c>
      <c r="BU14" s="72">
        <f>BF14+BF14*General!$B$25</f>
        <v>0</v>
      </c>
      <c r="BV14" s="72">
        <f t="shared" si="6"/>
        <v>0</v>
      </c>
    </row>
    <row r="15" spans="1:74" x14ac:dyDescent="0.25">
      <c r="A15" s="8" t="s">
        <v>156</v>
      </c>
      <c r="B15" s="72">
        <f>Salarios!$E$82/12+Salarios!$D$150/12</f>
        <v>84241901.333333328</v>
      </c>
      <c r="C15" s="72">
        <f>Salarios!$E$82/12+Salarios!$D$150/12</f>
        <v>84241901.333333328</v>
      </c>
      <c r="D15" s="72">
        <f>Salarios!$E$82/12+Salarios!$D$150/12</f>
        <v>84241901.333333328</v>
      </c>
      <c r="E15" s="72">
        <f>Salarios!$E$82/12+Salarios!$D$150/12</f>
        <v>84241901.333333328</v>
      </c>
      <c r="F15" s="72">
        <f>Salarios!$E$82/12+Salarios!$D$150/12</f>
        <v>84241901.333333328</v>
      </c>
      <c r="G15" s="72">
        <f>Salarios!$E$82/12+Salarios!$D$150/12</f>
        <v>84241901.333333328</v>
      </c>
      <c r="H15" s="72">
        <f>Salarios!$E$82/12+Salarios!$D$150/12</f>
        <v>84241901.333333328</v>
      </c>
      <c r="I15" s="72">
        <f>Salarios!$E$82/12+Salarios!$D$150/12</f>
        <v>84241901.333333328</v>
      </c>
      <c r="J15" s="72">
        <f>Salarios!$E$82/12+Salarios!$D$150/12</f>
        <v>84241901.333333328</v>
      </c>
      <c r="K15" s="72">
        <f>Salarios!$E$82/12+Salarios!$D$150/12</f>
        <v>84241901.333333328</v>
      </c>
      <c r="L15" s="72">
        <f>Salarios!$E$82/12+Salarios!$D$150/12</f>
        <v>84241901.333333328</v>
      </c>
      <c r="M15" s="72">
        <f>Salarios!$E$82/12+Salarios!$D$150/12</f>
        <v>84241901.333333328</v>
      </c>
      <c r="N15" s="72">
        <f t="shared" si="2"/>
        <v>1010902816.0000001</v>
      </c>
      <c r="P15" s="8" t="s">
        <v>156</v>
      </c>
      <c r="Q15" s="72">
        <f>Salarios!$E$83/12+Salarios!$D$151/12</f>
        <v>93695205.953683302</v>
      </c>
      <c r="R15" s="72">
        <f>Salarios!$E$83/12+Salarios!$D$151/12</f>
        <v>93695205.953683302</v>
      </c>
      <c r="S15" s="72">
        <f>Salarios!$E$83/12+Salarios!$D$151/12</f>
        <v>93695205.953683302</v>
      </c>
      <c r="T15" s="72">
        <f>Salarios!$E$83/12+Salarios!$D$151/12</f>
        <v>93695205.953683302</v>
      </c>
      <c r="U15" s="72">
        <f>Salarios!$E$83/12+Salarios!$D$151/12</f>
        <v>93695205.953683302</v>
      </c>
      <c r="V15" s="72">
        <f>Salarios!$E$83/12+Salarios!$D$151/12</f>
        <v>93695205.953683302</v>
      </c>
      <c r="W15" s="72">
        <f>Salarios!$E$83/12+Salarios!$D$151/12</f>
        <v>93695205.953683302</v>
      </c>
      <c r="X15" s="72">
        <f>Salarios!$E$83/12+Salarios!$D$151/12</f>
        <v>93695205.953683302</v>
      </c>
      <c r="Y15" s="72">
        <f>Salarios!$E$83/12+Salarios!$D$151/12</f>
        <v>93695205.953683302</v>
      </c>
      <c r="Z15" s="72">
        <f>Salarios!$E$83/12+Salarios!$D$151/12</f>
        <v>93695205.953683302</v>
      </c>
      <c r="AA15" s="72">
        <f>Salarios!$E$83/12+Salarios!$D$151/12</f>
        <v>93695205.953683302</v>
      </c>
      <c r="AB15" s="72">
        <f>Salarios!$E$83/12+Salarios!$D$151/12</f>
        <v>93695205.953683302</v>
      </c>
      <c r="AC15" s="72">
        <f t="shared" si="3"/>
        <v>1124342471.4441993</v>
      </c>
      <c r="AE15" s="8" t="s">
        <v>156</v>
      </c>
      <c r="AF15" s="72">
        <f>Salarios!$E$84/12+Salarios!$D$152/12</f>
        <v>104209324.33572085</v>
      </c>
      <c r="AG15" s="72">
        <f>Salarios!$E$84/12+Salarios!$D$152/12</f>
        <v>104209324.33572085</v>
      </c>
      <c r="AH15" s="72">
        <f>Salarios!$E$84/12+Salarios!$D$152/12</f>
        <v>104209324.33572085</v>
      </c>
      <c r="AI15" s="72">
        <f>Salarios!$E$84/12+Salarios!$D$152/12</f>
        <v>104209324.33572085</v>
      </c>
      <c r="AJ15" s="72">
        <f>Salarios!$E$84/12+Salarios!$D$152/12</f>
        <v>104209324.33572085</v>
      </c>
      <c r="AK15" s="72">
        <f>Salarios!$E$84/12+Salarios!$D$152/12</f>
        <v>104209324.33572085</v>
      </c>
      <c r="AL15" s="72">
        <f>Salarios!$E$84/12+Salarios!$D$152/12</f>
        <v>104209324.33572085</v>
      </c>
      <c r="AM15" s="72">
        <f>Salarios!$E$84/12+Salarios!$D$152/12</f>
        <v>104209324.33572085</v>
      </c>
      <c r="AN15" s="72">
        <f>Salarios!$E$84/12+Salarios!$D$152/12</f>
        <v>104209324.33572085</v>
      </c>
      <c r="AO15" s="72">
        <f>Salarios!$E$84/12+Salarios!$D$152/12</f>
        <v>104209324.33572085</v>
      </c>
      <c r="AP15" s="72">
        <f>Salarios!$E$84/12+Salarios!$D$152/12</f>
        <v>104209324.33572085</v>
      </c>
      <c r="AQ15" s="72">
        <f>Salarios!$E$84/12+Salarios!$D$152/12</f>
        <v>104209324.33572085</v>
      </c>
      <c r="AR15" s="72">
        <f t="shared" si="4"/>
        <v>1250511892.0286503</v>
      </c>
      <c r="AT15" s="8" t="s">
        <v>156</v>
      </c>
      <c r="AU15" s="72">
        <f>Salarios!$E$85/12+Salarios!$D$153/12</f>
        <v>115903296.95070763</v>
      </c>
      <c r="AV15" s="72">
        <f>Salarios!$E$85/12+Salarios!$D$153/12</f>
        <v>115903296.95070763</v>
      </c>
      <c r="AW15" s="72">
        <f>Salarios!$E$85/12+Salarios!$D$153/12</f>
        <v>115903296.95070763</v>
      </c>
      <c r="AX15" s="72">
        <f>Salarios!$E$85/12+Salarios!$D$153/12</f>
        <v>115903296.95070763</v>
      </c>
      <c r="AY15" s="72">
        <f>Salarios!$E$85/12+Salarios!$D$153/12</f>
        <v>115903296.95070763</v>
      </c>
      <c r="AZ15" s="72">
        <f>Salarios!$E$85/12+Salarios!$D$153/12</f>
        <v>115903296.95070763</v>
      </c>
      <c r="BA15" s="72">
        <f>Salarios!$E$85/12+Salarios!$D$153/12</f>
        <v>115903296.95070763</v>
      </c>
      <c r="BB15" s="72">
        <f>Salarios!$E$85/12+Salarios!$D$153/12</f>
        <v>115903296.95070763</v>
      </c>
      <c r="BC15" s="72">
        <f>Salarios!$E$85/12+Salarios!$D$153/12</f>
        <v>115903296.95070763</v>
      </c>
      <c r="BD15" s="72">
        <f>Salarios!$E$85/12+Salarios!$D$153/12</f>
        <v>115903296.95070763</v>
      </c>
      <c r="BE15" s="72">
        <f>Salarios!$E$85/12+Salarios!$D$153/12</f>
        <v>115903296.95070763</v>
      </c>
      <c r="BF15" s="72">
        <f>Salarios!$E$85/12+Salarios!$D$153/12</f>
        <v>115903296.95070763</v>
      </c>
      <c r="BG15" s="72">
        <f t="shared" si="5"/>
        <v>1390839563.4084918</v>
      </c>
      <c r="BI15" s="8" t="s">
        <v>156</v>
      </c>
      <c r="BJ15" s="72">
        <f>Salarios!$E$86/12+Salarios!$D$154/12</f>
        <v>128909522.53721844</v>
      </c>
      <c r="BK15" s="72">
        <f>Salarios!$E$86/12+Salarios!$D$154/12</f>
        <v>128909522.53721844</v>
      </c>
      <c r="BL15" s="72">
        <f>Salarios!$E$86/12+Salarios!$D$154/12</f>
        <v>128909522.53721844</v>
      </c>
      <c r="BM15" s="72">
        <f>Salarios!$E$86/12+Salarios!$D$154/12</f>
        <v>128909522.53721844</v>
      </c>
      <c r="BN15" s="72">
        <f>Salarios!$E$86/12+Salarios!$D$154/12</f>
        <v>128909522.53721844</v>
      </c>
      <c r="BO15" s="72">
        <f>Salarios!$E$86/12+Salarios!$D$154/12</f>
        <v>128909522.53721844</v>
      </c>
      <c r="BP15" s="72">
        <f>Salarios!$E$86/12+Salarios!$D$154/12</f>
        <v>128909522.53721844</v>
      </c>
      <c r="BQ15" s="72">
        <f>Salarios!$E$86/12+Salarios!$D$154/12</f>
        <v>128909522.53721844</v>
      </c>
      <c r="BR15" s="72">
        <f>Salarios!$E$86/12+Salarios!$D$154/12</f>
        <v>128909522.53721844</v>
      </c>
      <c r="BS15" s="72">
        <f>Salarios!$E$86/12+Salarios!$D$154/12</f>
        <v>128909522.53721844</v>
      </c>
      <c r="BT15" s="72">
        <f>Salarios!$E$86/12+Salarios!$D$154/12</f>
        <v>128909522.53721844</v>
      </c>
      <c r="BU15" s="72">
        <f>Salarios!$E$86/12+Salarios!$D$154/12</f>
        <v>128909522.53721844</v>
      </c>
      <c r="BV15" s="72">
        <f t="shared" si="6"/>
        <v>1546914270.4466209</v>
      </c>
    </row>
    <row r="16" spans="1:74" x14ac:dyDescent="0.25">
      <c r="A16" s="77" t="s">
        <v>16</v>
      </c>
      <c r="B16" s="72">
        <f t="shared" ref="B16:N16" si="16">SUM(B4:B15)</f>
        <v>85841901.333333328</v>
      </c>
      <c r="C16" s="72">
        <f t="shared" si="16"/>
        <v>85841901.333333328</v>
      </c>
      <c r="D16" s="72">
        <f t="shared" si="16"/>
        <v>85841901.333333328</v>
      </c>
      <c r="E16" s="72">
        <f t="shared" si="16"/>
        <v>85841901.333333328</v>
      </c>
      <c r="F16" s="72">
        <f t="shared" si="16"/>
        <v>85841901.333333328</v>
      </c>
      <c r="G16" s="72">
        <f t="shared" si="16"/>
        <v>86341901.333333328</v>
      </c>
      <c r="H16" s="72">
        <f t="shared" si="16"/>
        <v>85841901.333333328</v>
      </c>
      <c r="I16" s="72">
        <f t="shared" si="16"/>
        <v>85841901.333333328</v>
      </c>
      <c r="J16" s="72">
        <f t="shared" si="16"/>
        <v>85841901.333333328</v>
      </c>
      <c r="K16" s="72">
        <f t="shared" si="16"/>
        <v>85841901.333333328</v>
      </c>
      <c r="L16" s="72">
        <f t="shared" si="16"/>
        <v>85841901.333333328</v>
      </c>
      <c r="M16" s="72">
        <f t="shared" si="16"/>
        <v>86341901.333333328</v>
      </c>
      <c r="N16" s="72">
        <f t="shared" si="16"/>
        <v>1029902816.0000001</v>
      </c>
      <c r="P16" s="77" t="s">
        <v>16</v>
      </c>
      <c r="Q16" s="72">
        <f t="shared" ref="Q16:AC16" si="17">SUM(Q4:Q15)</f>
        <v>95374905.953683302</v>
      </c>
      <c r="R16" s="72">
        <f t="shared" si="17"/>
        <v>95374905.953683302</v>
      </c>
      <c r="S16" s="72">
        <f t="shared" si="17"/>
        <v>95374905.953683302</v>
      </c>
      <c r="T16" s="72">
        <f t="shared" si="17"/>
        <v>95374905.953683302</v>
      </c>
      <c r="U16" s="72">
        <f t="shared" si="17"/>
        <v>95374905.953683302</v>
      </c>
      <c r="V16" s="72">
        <f t="shared" si="17"/>
        <v>95899812.203683302</v>
      </c>
      <c r="W16" s="72">
        <f t="shared" si="17"/>
        <v>95374905.953683302</v>
      </c>
      <c r="X16" s="72">
        <f t="shared" si="17"/>
        <v>95374905.953683302</v>
      </c>
      <c r="Y16" s="72">
        <f t="shared" si="17"/>
        <v>95374905.953683302</v>
      </c>
      <c r="Z16" s="72">
        <f t="shared" si="17"/>
        <v>95374905.953683302</v>
      </c>
      <c r="AA16" s="72">
        <f t="shared" si="17"/>
        <v>95374905.953683302</v>
      </c>
      <c r="AB16" s="72">
        <f t="shared" si="17"/>
        <v>95899812.203683302</v>
      </c>
      <c r="AC16" s="72">
        <f t="shared" si="17"/>
        <v>1145548683.9441993</v>
      </c>
      <c r="AE16" s="77" t="s">
        <v>16</v>
      </c>
      <c r="AF16" s="72">
        <f t="shared" ref="AF16:AR16" si="18">SUM(AF4:AF15)</f>
        <v>105972694.39197086</v>
      </c>
      <c r="AG16" s="72">
        <f t="shared" si="18"/>
        <v>105972694.39197086</v>
      </c>
      <c r="AH16" s="72">
        <f t="shared" si="18"/>
        <v>105972694.39197086</v>
      </c>
      <c r="AI16" s="72">
        <f t="shared" si="18"/>
        <v>105972694.39197086</v>
      </c>
      <c r="AJ16" s="72">
        <f t="shared" si="18"/>
        <v>105972694.39197086</v>
      </c>
      <c r="AK16" s="72">
        <f t="shared" si="18"/>
        <v>106523747.53454898</v>
      </c>
      <c r="AL16" s="72">
        <f t="shared" si="18"/>
        <v>105972694.39197086</v>
      </c>
      <c r="AM16" s="72">
        <f t="shared" si="18"/>
        <v>105972694.39197086</v>
      </c>
      <c r="AN16" s="72">
        <f t="shared" si="18"/>
        <v>105972694.39197086</v>
      </c>
      <c r="AO16" s="72">
        <f t="shared" si="18"/>
        <v>105972694.39197086</v>
      </c>
      <c r="AP16" s="72">
        <f t="shared" si="18"/>
        <v>105972694.39197086</v>
      </c>
      <c r="AQ16" s="72">
        <f t="shared" si="18"/>
        <v>106523747.53454898</v>
      </c>
      <c r="AR16" s="72">
        <f t="shared" si="18"/>
        <v>1272774438.9888065</v>
      </c>
      <c r="AT16" s="71" t="s">
        <v>16</v>
      </c>
      <c r="AU16" s="72">
        <f t="shared" ref="AU16:BG16" si="19">SUM(AU4:AU15)</f>
        <v>117754504.87788458</v>
      </c>
      <c r="AV16" s="72">
        <f t="shared" si="19"/>
        <v>117754504.87788458</v>
      </c>
      <c r="AW16" s="72">
        <f t="shared" si="19"/>
        <v>117754504.87788458</v>
      </c>
      <c r="AX16" s="72">
        <f t="shared" si="19"/>
        <v>117754504.87788458</v>
      </c>
      <c r="AY16" s="72">
        <f t="shared" si="19"/>
        <v>117754504.87788458</v>
      </c>
      <c r="AZ16" s="72">
        <f t="shared" si="19"/>
        <v>118333007.35512738</v>
      </c>
      <c r="BA16" s="72">
        <f t="shared" si="19"/>
        <v>117754504.87788458</v>
      </c>
      <c r="BB16" s="72">
        <f t="shared" si="19"/>
        <v>117754504.87788458</v>
      </c>
      <c r="BC16" s="72">
        <f t="shared" si="19"/>
        <v>117754504.87788458</v>
      </c>
      <c r="BD16" s="72">
        <f t="shared" si="19"/>
        <v>117754504.87788458</v>
      </c>
      <c r="BE16" s="72">
        <f t="shared" si="19"/>
        <v>117754504.87788458</v>
      </c>
      <c r="BF16" s="72">
        <f t="shared" si="19"/>
        <v>118333007.35512738</v>
      </c>
      <c r="BG16" s="72">
        <f t="shared" si="19"/>
        <v>1414211063.4891009</v>
      </c>
      <c r="BI16" s="77" t="s">
        <v>16</v>
      </c>
      <c r="BJ16" s="72">
        <f t="shared" ref="BJ16:BV16" si="20">SUM(BJ4:BJ15)</f>
        <v>130852943.7592679</v>
      </c>
      <c r="BK16" s="72">
        <f t="shared" si="20"/>
        <v>130852943.7592679</v>
      </c>
      <c r="BL16" s="72">
        <f t="shared" si="20"/>
        <v>130852943.7592679</v>
      </c>
      <c r="BM16" s="72">
        <f t="shared" si="20"/>
        <v>130852943.7592679</v>
      </c>
      <c r="BN16" s="72">
        <f t="shared" si="20"/>
        <v>130852943.7592679</v>
      </c>
      <c r="BO16" s="72">
        <f t="shared" si="20"/>
        <v>131460262.89115834</v>
      </c>
      <c r="BP16" s="72">
        <f t="shared" si="20"/>
        <v>130852943.7592679</v>
      </c>
      <c r="BQ16" s="72">
        <f t="shared" si="20"/>
        <v>130852943.7592679</v>
      </c>
      <c r="BR16" s="72">
        <f t="shared" si="20"/>
        <v>130852943.7592679</v>
      </c>
      <c r="BS16" s="72">
        <f t="shared" si="20"/>
        <v>130852943.7592679</v>
      </c>
      <c r="BT16" s="72">
        <f t="shared" si="20"/>
        <v>130852943.7592679</v>
      </c>
      <c r="BU16" s="72">
        <f t="shared" si="20"/>
        <v>131460262.89115834</v>
      </c>
      <c r="BV16" s="72">
        <f t="shared" si="20"/>
        <v>1571449963.3749952</v>
      </c>
    </row>
    <row r="19" spans="1:74" x14ac:dyDescent="0.25">
      <c r="A19" s="205" t="s">
        <v>177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5"/>
      <c r="BN19" s="205"/>
      <c r="BO19" s="205"/>
      <c r="BP19" s="205"/>
      <c r="BQ19" s="205"/>
      <c r="BR19" s="205"/>
      <c r="BS19" s="205"/>
      <c r="BT19" s="205"/>
      <c r="BU19" s="205"/>
      <c r="BV19" s="205"/>
    </row>
    <row r="20" spans="1:74" x14ac:dyDescent="0.25">
      <c r="A20" s="200" t="s">
        <v>1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1"/>
      <c r="P20" s="200" t="s">
        <v>22</v>
      </c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1"/>
      <c r="AE20" s="200" t="s">
        <v>24</v>
      </c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1"/>
      <c r="AT20" s="200" t="s">
        <v>26</v>
      </c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1"/>
      <c r="BI20" s="200" t="s">
        <v>28</v>
      </c>
      <c r="BJ20" s="200"/>
      <c r="BK20" s="200"/>
      <c r="BL20" s="200"/>
      <c r="BM20" s="200"/>
      <c r="BN20" s="200"/>
      <c r="BO20" s="200"/>
      <c r="BP20" s="200"/>
      <c r="BQ20" s="200"/>
      <c r="BR20" s="200"/>
      <c r="BS20" s="200"/>
      <c r="BT20" s="200"/>
      <c r="BU20" s="200"/>
      <c r="BV20" s="201"/>
    </row>
    <row r="21" spans="1:74" x14ac:dyDescent="0.25">
      <c r="A21" s="1" t="s">
        <v>0</v>
      </c>
      <c r="B21" s="1" t="s">
        <v>4</v>
      </c>
      <c r="C21" s="1" t="s">
        <v>5</v>
      </c>
      <c r="D21" s="1" t="s">
        <v>6</v>
      </c>
      <c r="E21" s="1" t="s">
        <v>7</v>
      </c>
      <c r="F21" s="1" t="s">
        <v>8</v>
      </c>
      <c r="G21" s="1" t="s">
        <v>9</v>
      </c>
      <c r="H21" s="1" t="s">
        <v>10</v>
      </c>
      <c r="I21" s="1" t="s">
        <v>11</v>
      </c>
      <c r="J21" s="1" t="s">
        <v>12</v>
      </c>
      <c r="K21" s="1" t="s">
        <v>13</v>
      </c>
      <c r="L21" s="1" t="s">
        <v>14</v>
      </c>
      <c r="M21" s="1" t="s">
        <v>15</v>
      </c>
      <c r="N21" s="1" t="s">
        <v>16</v>
      </c>
      <c r="P21" s="1" t="s">
        <v>0</v>
      </c>
      <c r="Q21" s="1" t="s">
        <v>4</v>
      </c>
      <c r="R21" s="1" t="s">
        <v>5</v>
      </c>
      <c r="S21" s="1" t="s">
        <v>6</v>
      </c>
      <c r="T21" s="1" t="s">
        <v>7</v>
      </c>
      <c r="U21" s="1" t="s">
        <v>8</v>
      </c>
      <c r="V21" s="1" t="s">
        <v>9</v>
      </c>
      <c r="W21" s="1" t="s">
        <v>10</v>
      </c>
      <c r="X21" s="1" t="s">
        <v>11</v>
      </c>
      <c r="Y21" s="1" t="s">
        <v>12</v>
      </c>
      <c r="Z21" s="1" t="s">
        <v>13</v>
      </c>
      <c r="AA21" s="1" t="s">
        <v>14</v>
      </c>
      <c r="AB21" s="1" t="s">
        <v>15</v>
      </c>
      <c r="AC21" s="1" t="s">
        <v>16</v>
      </c>
      <c r="AE21" s="1" t="s">
        <v>0</v>
      </c>
      <c r="AF21" s="1" t="s">
        <v>4</v>
      </c>
      <c r="AG21" s="1" t="s">
        <v>5</v>
      </c>
      <c r="AH21" s="1" t="s">
        <v>6</v>
      </c>
      <c r="AI21" s="1" t="s">
        <v>7</v>
      </c>
      <c r="AJ21" s="1" t="s">
        <v>8</v>
      </c>
      <c r="AK21" s="1" t="s">
        <v>9</v>
      </c>
      <c r="AL21" s="1" t="s">
        <v>10</v>
      </c>
      <c r="AM21" s="1" t="s">
        <v>11</v>
      </c>
      <c r="AN21" s="1" t="s">
        <v>12</v>
      </c>
      <c r="AO21" s="1" t="s">
        <v>13</v>
      </c>
      <c r="AP21" s="1" t="s">
        <v>14</v>
      </c>
      <c r="AQ21" s="1" t="s">
        <v>15</v>
      </c>
      <c r="AR21" s="1" t="s">
        <v>16</v>
      </c>
      <c r="AT21" s="1" t="s">
        <v>0</v>
      </c>
      <c r="AU21" s="1" t="s">
        <v>4</v>
      </c>
      <c r="AV21" s="1" t="s">
        <v>5</v>
      </c>
      <c r="AW21" s="1" t="s">
        <v>6</v>
      </c>
      <c r="AX21" s="1" t="s">
        <v>7</v>
      </c>
      <c r="AY21" s="1" t="s">
        <v>8</v>
      </c>
      <c r="AZ21" s="1" t="s">
        <v>9</v>
      </c>
      <c r="BA21" s="1" t="s">
        <v>10</v>
      </c>
      <c r="BB21" s="1" t="s">
        <v>11</v>
      </c>
      <c r="BC21" s="1" t="s">
        <v>12</v>
      </c>
      <c r="BD21" s="1" t="s">
        <v>13</v>
      </c>
      <c r="BE21" s="1" t="s">
        <v>14</v>
      </c>
      <c r="BF21" s="1" t="s">
        <v>15</v>
      </c>
      <c r="BG21" s="1" t="s">
        <v>16</v>
      </c>
      <c r="BI21" s="1" t="s">
        <v>0</v>
      </c>
      <c r="BJ21" s="1" t="s">
        <v>4</v>
      </c>
      <c r="BK21" s="1" t="s">
        <v>5</v>
      </c>
      <c r="BL21" s="1" t="s">
        <v>6</v>
      </c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</row>
    <row r="22" spans="1:74" x14ac:dyDescent="0.25">
      <c r="A22" s="8" t="s">
        <v>154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>
        <f>SUM(B22:M22)</f>
        <v>0</v>
      </c>
      <c r="P22" s="8" t="s">
        <v>154</v>
      </c>
      <c r="Q22" s="72">
        <f>B22+B22*General!$B$25</f>
        <v>0</v>
      </c>
      <c r="R22" s="72">
        <f>C22+C22*General!$B$25</f>
        <v>0</v>
      </c>
      <c r="S22" s="72">
        <f>D22+D22*General!$B$25</f>
        <v>0</v>
      </c>
      <c r="T22" s="72">
        <f>E22+E22*General!$B$25</f>
        <v>0</v>
      </c>
      <c r="U22" s="72">
        <f>F22+F22*General!$B$25</f>
        <v>0</v>
      </c>
      <c r="V22" s="72">
        <f>G22+G22*General!$B$25</f>
        <v>0</v>
      </c>
      <c r="W22" s="72">
        <f>H22+H22*General!$B$25</f>
        <v>0</v>
      </c>
      <c r="X22" s="72">
        <f>I22+I22*General!$B$25</f>
        <v>0</v>
      </c>
      <c r="Y22" s="72">
        <f>J22+J22*General!$B$25</f>
        <v>0</v>
      </c>
      <c r="Z22" s="72">
        <f>K22+K22*General!$B$25</f>
        <v>0</v>
      </c>
      <c r="AA22" s="72">
        <f>L22+L22*General!$B$25</f>
        <v>0</v>
      </c>
      <c r="AB22" s="72">
        <f>M22+M22*General!$B$25</f>
        <v>0</v>
      </c>
      <c r="AC22" s="72">
        <f>SUM(Q22:AB22)</f>
        <v>0</v>
      </c>
      <c r="AE22" s="8" t="s">
        <v>154</v>
      </c>
      <c r="AF22" s="72">
        <f>Q22+Q22*General!$B$25</f>
        <v>0</v>
      </c>
      <c r="AG22" s="72">
        <f>R22+R22*General!$B$25</f>
        <v>0</v>
      </c>
      <c r="AH22" s="72">
        <f>S22+S22*General!$B$25</f>
        <v>0</v>
      </c>
      <c r="AI22" s="72">
        <f>T22+T22*General!$B$25</f>
        <v>0</v>
      </c>
      <c r="AJ22" s="72">
        <f>U22+U22*General!$B$25</f>
        <v>0</v>
      </c>
      <c r="AK22" s="72">
        <f>V22+V22*General!$B$25</f>
        <v>0</v>
      </c>
      <c r="AL22" s="72">
        <f>W22+W22*General!$B$25</f>
        <v>0</v>
      </c>
      <c r="AM22" s="72">
        <f>X22+X22*General!$B$25</f>
        <v>0</v>
      </c>
      <c r="AN22" s="72">
        <f>Y22+Y22*General!$B$25</f>
        <v>0</v>
      </c>
      <c r="AO22" s="72">
        <f>Z22+Z22*General!$B$25</f>
        <v>0</v>
      </c>
      <c r="AP22" s="72">
        <f>AA22+AA22*General!$B$25</f>
        <v>0</v>
      </c>
      <c r="AQ22" s="72">
        <f>AB22+AB22*General!$B$25</f>
        <v>0</v>
      </c>
      <c r="AR22" s="72">
        <f>SUM(AF22:AQ22)</f>
        <v>0</v>
      </c>
      <c r="AT22" s="8" t="s">
        <v>154</v>
      </c>
      <c r="AU22" s="72">
        <f>AF22+AF22*General!$B$25</f>
        <v>0</v>
      </c>
      <c r="AV22" s="72">
        <f>AG22+AG22*General!$B$25</f>
        <v>0</v>
      </c>
      <c r="AW22" s="72">
        <f>AH22+AH22*General!$B$25</f>
        <v>0</v>
      </c>
      <c r="AX22" s="72">
        <f>AI22+AI22*General!$B$25</f>
        <v>0</v>
      </c>
      <c r="AY22" s="72">
        <f>AJ22+AJ22*General!$B$25</f>
        <v>0</v>
      </c>
      <c r="AZ22" s="72">
        <f>AK22+AK22*General!$B$25</f>
        <v>0</v>
      </c>
      <c r="BA22" s="72">
        <f>AL22+AL22*General!$B$25</f>
        <v>0</v>
      </c>
      <c r="BB22" s="72">
        <f>AM22+AM22*General!$B$25</f>
        <v>0</v>
      </c>
      <c r="BC22" s="72">
        <f>AN22+AN22*General!$B$25</f>
        <v>0</v>
      </c>
      <c r="BD22" s="72">
        <f>AO22+AO22*General!$B$25</f>
        <v>0</v>
      </c>
      <c r="BE22" s="72">
        <f>AP22+AP22*General!$B$25</f>
        <v>0</v>
      </c>
      <c r="BF22" s="72">
        <f>AQ22+AQ22*General!$B$25</f>
        <v>0</v>
      </c>
      <c r="BG22" s="72">
        <f>SUM(AU22:BF22)</f>
        <v>0</v>
      </c>
      <c r="BI22" s="8" t="s">
        <v>154</v>
      </c>
      <c r="BJ22" s="72">
        <f>AU22+AU22*General!$B$25</f>
        <v>0</v>
      </c>
      <c r="BK22" s="72">
        <f>AV22+AV22*General!$B$25</f>
        <v>0</v>
      </c>
      <c r="BL22" s="72">
        <f>AW22+AW22*General!$B$25</f>
        <v>0</v>
      </c>
      <c r="BM22" s="72">
        <f>AX22+AX22*General!$B$25</f>
        <v>0</v>
      </c>
      <c r="BN22" s="72">
        <f>AY22+AY22*General!$B$25</f>
        <v>0</v>
      </c>
      <c r="BO22" s="72">
        <f>AZ22+AZ22*General!$B$25</f>
        <v>0</v>
      </c>
      <c r="BP22" s="72">
        <f>BA22+BA22*General!$B$25</f>
        <v>0</v>
      </c>
      <c r="BQ22" s="72">
        <f>BB22+BB22*General!$B$25</f>
        <v>0</v>
      </c>
      <c r="BR22" s="72">
        <f>BC22+BC22*General!$B$25</f>
        <v>0</v>
      </c>
      <c r="BS22" s="72">
        <f>BD22+BD22*General!$B$25</f>
        <v>0</v>
      </c>
      <c r="BT22" s="72">
        <f>BE22+BE22*General!$B$25</f>
        <v>0</v>
      </c>
      <c r="BU22" s="72">
        <f>BF22+BF22*General!$B$25</f>
        <v>0</v>
      </c>
      <c r="BV22" s="72">
        <f>SUM(BJ22:BU22)</f>
        <v>0</v>
      </c>
    </row>
    <row r="23" spans="1:74" x14ac:dyDescent="0.25">
      <c r="A23" s="8" t="s">
        <v>155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>
        <f>SUM(B23:M23)</f>
        <v>0</v>
      </c>
      <c r="P23" s="8" t="s">
        <v>155</v>
      </c>
      <c r="Q23" s="72">
        <f>B23+B23*General!$B$25</f>
        <v>0</v>
      </c>
      <c r="R23" s="72">
        <f>C23+C23*General!$B$25</f>
        <v>0</v>
      </c>
      <c r="S23" s="72">
        <f>D23+D23*General!$B$25</f>
        <v>0</v>
      </c>
      <c r="T23" s="72">
        <f>E23+E23*General!$B$25</f>
        <v>0</v>
      </c>
      <c r="U23" s="72">
        <f>F23+F23*General!$B$25</f>
        <v>0</v>
      </c>
      <c r="V23" s="72">
        <f>G23+G23*General!$B$25</f>
        <v>0</v>
      </c>
      <c r="W23" s="72">
        <f>H23+H23*General!$B$25</f>
        <v>0</v>
      </c>
      <c r="X23" s="72">
        <f>I23+I23*General!$B$25</f>
        <v>0</v>
      </c>
      <c r="Y23" s="72">
        <f>J23+J23*General!$B$25</f>
        <v>0</v>
      </c>
      <c r="Z23" s="72">
        <f>K23+K23*General!$B$25</f>
        <v>0</v>
      </c>
      <c r="AA23" s="72">
        <f>L23+L23*General!$B$25</f>
        <v>0</v>
      </c>
      <c r="AB23" s="72">
        <f>M23+M23*General!$B$25</f>
        <v>0</v>
      </c>
      <c r="AC23" s="72">
        <f>SUM(Q23:AB23)</f>
        <v>0</v>
      </c>
      <c r="AE23" s="8" t="s">
        <v>155</v>
      </c>
      <c r="AF23" s="72">
        <f>Q23+Q23*General!$B$25</f>
        <v>0</v>
      </c>
      <c r="AG23" s="72">
        <f>R23+R23*General!$B$25</f>
        <v>0</v>
      </c>
      <c r="AH23" s="72">
        <f>S23+S23*General!$B$25</f>
        <v>0</v>
      </c>
      <c r="AI23" s="72">
        <f>T23+T23*General!$B$25</f>
        <v>0</v>
      </c>
      <c r="AJ23" s="72">
        <f>U23+U23*General!$B$25</f>
        <v>0</v>
      </c>
      <c r="AK23" s="72">
        <f>V23+V23*General!$B$25</f>
        <v>0</v>
      </c>
      <c r="AL23" s="72">
        <f>W23+W23*General!$B$25</f>
        <v>0</v>
      </c>
      <c r="AM23" s="72">
        <f>X23+X23*General!$B$25</f>
        <v>0</v>
      </c>
      <c r="AN23" s="72">
        <f>Y23+Y23*General!$B$25</f>
        <v>0</v>
      </c>
      <c r="AO23" s="72">
        <f>Z23+Z23*General!$B$25</f>
        <v>0</v>
      </c>
      <c r="AP23" s="72">
        <f>AA23+AA23*General!$B$25</f>
        <v>0</v>
      </c>
      <c r="AQ23" s="72">
        <f>AB23+AB23*General!$B$25</f>
        <v>0</v>
      </c>
      <c r="AR23" s="72">
        <f>SUM(AF23:AQ23)</f>
        <v>0</v>
      </c>
      <c r="AT23" s="8" t="s">
        <v>155</v>
      </c>
      <c r="AU23" s="72">
        <f>AF23+AF23*General!$B$25</f>
        <v>0</v>
      </c>
      <c r="AV23" s="72">
        <f>AG23+AG23*General!$B$25</f>
        <v>0</v>
      </c>
      <c r="AW23" s="72">
        <f>AH23+AH23*General!$B$25</f>
        <v>0</v>
      </c>
      <c r="AX23" s="72">
        <f>AI23+AI23*General!$B$25</f>
        <v>0</v>
      </c>
      <c r="AY23" s="72">
        <f>AJ23+AJ23*General!$B$25</f>
        <v>0</v>
      </c>
      <c r="AZ23" s="72">
        <f>AK23+AK23*General!$B$25</f>
        <v>0</v>
      </c>
      <c r="BA23" s="72">
        <f>AL23+AL23*General!$B$25</f>
        <v>0</v>
      </c>
      <c r="BB23" s="72">
        <f>AM23+AM23*General!$B$25</f>
        <v>0</v>
      </c>
      <c r="BC23" s="72">
        <f>AN23+AN23*General!$B$25</f>
        <v>0</v>
      </c>
      <c r="BD23" s="72">
        <f>AO23+AO23*General!$B$25</f>
        <v>0</v>
      </c>
      <c r="BE23" s="72">
        <f>AP23+AP23*General!$B$25</f>
        <v>0</v>
      </c>
      <c r="BF23" s="72">
        <f>AQ23+AQ23*General!$B$25</f>
        <v>0</v>
      </c>
      <c r="BG23" s="72">
        <f>SUM(AU23:BF23)</f>
        <v>0</v>
      </c>
      <c r="BI23" s="8" t="s">
        <v>155</v>
      </c>
      <c r="BJ23" s="72">
        <f>AU23+AU23*General!$B$25</f>
        <v>0</v>
      </c>
      <c r="BK23" s="72">
        <f>AV23+AV23*General!$B$25</f>
        <v>0</v>
      </c>
      <c r="BL23" s="72">
        <f>AW23+AW23*General!$B$25</f>
        <v>0</v>
      </c>
      <c r="BM23" s="72">
        <f>AX23+AX23*General!$B$25</f>
        <v>0</v>
      </c>
      <c r="BN23" s="72">
        <f>AY23+AY23*General!$B$25</f>
        <v>0</v>
      </c>
      <c r="BO23" s="72">
        <f>AZ23+AZ23*General!$B$25</f>
        <v>0</v>
      </c>
      <c r="BP23" s="72">
        <f>BA23+BA23*General!$B$25</f>
        <v>0</v>
      </c>
      <c r="BQ23" s="72">
        <f>BB23+BB23*General!$B$25</f>
        <v>0</v>
      </c>
      <c r="BR23" s="72">
        <f>BC23+BC23*General!$B$25</f>
        <v>0</v>
      </c>
      <c r="BS23" s="72">
        <f>BD23+BD23*General!$B$25</f>
        <v>0</v>
      </c>
      <c r="BT23" s="72">
        <f>BE23+BE23*General!$B$25</f>
        <v>0</v>
      </c>
      <c r="BU23" s="72">
        <f>BF23+BF23*General!$B$25</f>
        <v>0</v>
      </c>
      <c r="BV23" s="72">
        <f>SUM(BJ23:BU23)</f>
        <v>0</v>
      </c>
    </row>
    <row r="24" spans="1:74" x14ac:dyDescent="0.25">
      <c r="A24" s="8" t="s">
        <v>131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>
        <f>SUM(B24:M24)</f>
        <v>0</v>
      </c>
      <c r="P24" s="8" t="s">
        <v>131</v>
      </c>
      <c r="Q24" s="72">
        <f>B24+B24*General!$B$25</f>
        <v>0</v>
      </c>
      <c r="R24" s="72">
        <f>C24+C24*General!$B$25</f>
        <v>0</v>
      </c>
      <c r="S24" s="72">
        <f>D24+D24*General!$B$25</f>
        <v>0</v>
      </c>
      <c r="T24" s="72">
        <f>E24+E24*General!$B$25</f>
        <v>0</v>
      </c>
      <c r="U24" s="72">
        <f>F24+F24*General!$B$25</f>
        <v>0</v>
      </c>
      <c r="V24" s="72">
        <f>G24+G24*General!$B$25</f>
        <v>0</v>
      </c>
      <c r="W24" s="72">
        <f>H24+H24*General!$B$25</f>
        <v>0</v>
      </c>
      <c r="X24" s="72">
        <f>I24+I24*General!$B$25</f>
        <v>0</v>
      </c>
      <c r="Y24" s="72">
        <f>J24+J24*General!$B$25</f>
        <v>0</v>
      </c>
      <c r="Z24" s="72">
        <f>K24+K24*General!$B$25</f>
        <v>0</v>
      </c>
      <c r="AA24" s="72">
        <f>L24+L24*General!$B$25</f>
        <v>0</v>
      </c>
      <c r="AB24" s="72">
        <f>M24+M24*General!$B$25</f>
        <v>0</v>
      </c>
      <c r="AC24" s="72">
        <f>SUM(Q24:AB24)</f>
        <v>0</v>
      </c>
      <c r="AE24" s="8" t="s">
        <v>131</v>
      </c>
      <c r="AF24" s="72">
        <f>Q24+Q24*General!$B$25</f>
        <v>0</v>
      </c>
      <c r="AG24" s="72">
        <f>R24+R24*General!$B$25</f>
        <v>0</v>
      </c>
      <c r="AH24" s="72">
        <f>S24+S24*General!$B$25</f>
        <v>0</v>
      </c>
      <c r="AI24" s="72">
        <f>T24+T24*General!$B$25</f>
        <v>0</v>
      </c>
      <c r="AJ24" s="72">
        <f>U24+U24*General!$B$25</f>
        <v>0</v>
      </c>
      <c r="AK24" s="72">
        <f>V24+V24*General!$B$25</f>
        <v>0</v>
      </c>
      <c r="AL24" s="72">
        <f>W24+W24*General!$B$25</f>
        <v>0</v>
      </c>
      <c r="AM24" s="72">
        <f>X24+X24*General!$B$25</f>
        <v>0</v>
      </c>
      <c r="AN24" s="72">
        <f>Y24+Y24*General!$B$25</f>
        <v>0</v>
      </c>
      <c r="AO24" s="72">
        <f>Z24+Z24*General!$B$25</f>
        <v>0</v>
      </c>
      <c r="AP24" s="72">
        <f>AA24+AA24*General!$B$25</f>
        <v>0</v>
      </c>
      <c r="AQ24" s="72">
        <f>AB24+AB24*General!$B$25</f>
        <v>0</v>
      </c>
      <c r="AR24" s="72">
        <f>SUM(AF24:AQ24)</f>
        <v>0</v>
      </c>
      <c r="AT24" s="8" t="s">
        <v>131</v>
      </c>
      <c r="AU24" s="72">
        <f>AF24+AF24*General!$B$25</f>
        <v>0</v>
      </c>
      <c r="AV24" s="72">
        <f>AG24+AG24*General!$B$25</f>
        <v>0</v>
      </c>
      <c r="AW24" s="72">
        <f>AH24+AH24*General!$B$25</f>
        <v>0</v>
      </c>
      <c r="AX24" s="72">
        <f>AI24+AI24*General!$B$25</f>
        <v>0</v>
      </c>
      <c r="AY24" s="72">
        <f>AJ24+AJ24*General!$B$25</f>
        <v>0</v>
      </c>
      <c r="AZ24" s="72">
        <f>AK24+AK24*General!$B$25</f>
        <v>0</v>
      </c>
      <c r="BA24" s="72">
        <f>AL24+AL24*General!$B$25</f>
        <v>0</v>
      </c>
      <c r="BB24" s="72">
        <f>AM24+AM24*General!$B$25</f>
        <v>0</v>
      </c>
      <c r="BC24" s="72">
        <f>AN24+AN24*General!$B$25</f>
        <v>0</v>
      </c>
      <c r="BD24" s="72">
        <f>AO24+AO24*General!$B$25</f>
        <v>0</v>
      </c>
      <c r="BE24" s="72">
        <f>AP24+AP24*General!$B$25</f>
        <v>0</v>
      </c>
      <c r="BF24" s="72">
        <f>AQ24+AQ24*General!$B$25</f>
        <v>0</v>
      </c>
      <c r="BG24" s="72">
        <f>SUM(AU24:BF24)</f>
        <v>0</v>
      </c>
      <c r="BI24" s="8" t="s">
        <v>131</v>
      </c>
      <c r="BJ24" s="72">
        <f>AU24+AU24*General!$B$25</f>
        <v>0</v>
      </c>
      <c r="BK24" s="72">
        <f>AV24+AV24*General!$B$25</f>
        <v>0</v>
      </c>
      <c r="BL24" s="72">
        <f>AW24+AW24*General!$B$25</f>
        <v>0</v>
      </c>
      <c r="BM24" s="72">
        <f>AX24+AX24*General!$B$25</f>
        <v>0</v>
      </c>
      <c r="BN24" s="72">
        <f>AY24+AY24*General!$B$25</f>
        <v>0</v>
      </c>
      <c r="BO24" s="72">
        <f>AZ24+AZ24*General!$B$25</f>
        <v>0</v>
      </c>
      <c r="BP24" s="72">
        <f>BA24+BA24*General!$B$25</f>
        <v>0</v>
      </c>
      <c r="BQ24" s="72">
        <f>BB24+BB24*General!$B$25</f>
        <v>0</v>
      </c>
      <c r="BR24" s="72">
        <f>BC24+BC24*General!$B$25</f>
        <v>0</v>
      </c>
      <c r="BS24" s="72">
        <f>BD24+BD24*General!$B$25</f>
        <v>0</v>
      </c>
      <c r="BT24" s="72">
        <f>BE24+BE24*General!$B$25</f>
        <v>0</v>
      </c>
      <c r="BU24" s="72">
        <f>BF24+BF24*General!$B$25</f>
        <v>0</v>
      </c>
      <c r="BV24" s="72">
        <f>SUM(BJ24:BU24)</f>
        <v>0</v>
      </c>
    </row>
    <row r="25" spans="1:74" x14ac:dyDescent="0.25">
      <c r="A25" s="8" t="s">
        <v>138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>
        <f>SUM(B25:M25)</f>
        <v>0</v>
      </c>
      <c r="P25" s="8" t="s">
        <v>138</v>
      </c>
      <c r="Q25" s="72">
        <f>B25+B25*General!$B$25</f>
        <v>0</v>
      </c>
      <c r="R25" s="72">
        <f>C25+C25*General!$B$25</f>
        <v>0</v>
      </c>
      <c r="S25" s="72">
        <f>D25+D25*General!$B$25</f>
        <v>0</v>
      </c>
      <c r="T25" s="72">
        <f>E25+E25*General!$B$25</f>
        <v>0</v>
      </c>
      <c r="U25" s="72">
        <f>F25+F25*General!$B$25</f>
        <v>0</v>
      </c>
      <c r="V25" s="72">
        <f>G25+G25*General!$B$25</f>
        <v>0</v>
      </c>
      <c r="W25" s="72">
        <f>H25+H25*General!$B$25</f>
        <v>0</v>
      </c>
      <c r="X25" s="72">
        <f>I25+I25*General!$B$25</f>
        <v>0</v>
      </c>
      <c r="Y25" s="72">
        <f>J25+J25*General!$B$25</f>
        <v>0</v>
      </c>
      <c r="Z25" s="72">
        <f>K25+K25*General!$B$25</f>
        <v>0</v>
      </c>
      <c r="AA25" s="72">
        <f>L25+L25*General!$B$25</f>
        <v>0</v>
      </c>
      <c r="AB25" s="72">
        <f>M25+M25*General!$B$25</f>
        <v>0</v>
      </c>
      <c r="AC25" s="72">
        <f>SUM(Q25:AB25)</f>
        <v>0</v>
      </c>
      <c r="AE25" s="8" t="s">
        <v>138</v>
      </c>
      <c r="AF25" s="72">
        <f>Q25+Q25*General!$B$25</f>
        <v>0</v>
      </c>
      <c r="AG25" s="72">
        <f>R25+R25*General!$B$25</f>
        <v>0</v>
      </c>
      <c r="AH25" s="72">
        <f>S25+S25*General!$B$25</f>
        <v>0</v>
      </c>
      <c r="AI25" s="72">
        <f>T25+T25*General!$B$25</f>
        <v>0</v>
      </c>
      <c r="AJ25" s="72">
        <f>U25+U25*General!$B$25</f>
        <v>0</v>
      </c>
      <c r="AK25" s="72">
        <f>V25+V25*General!$B$25</f>
        <v>0</v>
      </c>
      <c r="AL25" s="72">
        <f>W25+W25*General!$B$25</f>
        <v>0</v>
      </c>
      <c r="AM25" s="72">
        <f>X25+X25*General!$B$25</f>
        <v>0</v>
      </c>
      <c r="AN25" s="72">
        <f>Y25+Y25*General!$B$25</f>
        <v>0</v>
      </c>
      <c r="AO25" s="72">
        <f>Z25+Z25*General!$B$25</f>
        <v>0</v>
      </c>
      <c r="AP25" s="72">
        <f>AA25+AA25*General!$B$25</f>
        <v>0</v>
      </c>
      <c r="AQ25" s="72">
        <f>AB25+AB25*General!$B$25</f>
        <v>0</v>
      </c>
      <c r="AR25" s="72">
        <f>SUM(AF25:AQ25)</f>
        <v>0</v>
      </c>
      <c r="AT25" s="8" t="s">
        <v>138</v>
      </c>
      <c r="AU25" s="72">
        <f>AF25+AF25*General!$B$25</f>
        <v>0</v>
      </c>
      <c r="AV25" s="72">
        <f>AG25+AG25*General!$B$25</f>
        <v>0</v>
      </c>
      <c r="AW25" s="72">
        <f>AH25+AH25*General!$B$25</f>
        <v>0</v>
      </c>
      <c r="AX25" s="72">
        <f>AI25+AI25*General!$B$25</f>
        <v>0</v>
      </c>
      <c r="AY25" s="72">
        <f>AJ25+AJ25*General!$B$25</f>
        <v>0</v>
      </c>
      <c r="AZ25" s="72">
        <f>AK25+AK25*General!$B$25</f>
        <v>0</v>
      </c>
      <c r="BA25" s="72">
        <f>AL25+AL25*General!$B$25</f>
        <v>0</v>
      </c>
      <c r="BB25" s="72">
        <f>AM25+AM25*General!$B$25</f>
        <v>0</v>
      </c>
      <c r="BC25" s="72">
        <f>AN25+AN25*General!$B$25</f>
        <v>0</v>
      </c>
      <c r="BD25" s="72">
        <f>AO25+AO25*General!$B$25</f>
        <v>0</v>
      </c>
      <c r="BE25" s="72">
        <f>AP25+AP25*General!$B$25</f>
        <v>0</v>
      </c>
      <c r="BF25" s="72">
        <f>AQ25+AQ25*General!$B$25</f>
        <v>0</v>
      </c>
      <c r="BG25" s="72">
        <f>SUM(AU25:BF25)</f>
        <v>0</v>
      </c>
      <c r="BI25" s="8" t="s">
        <v>138</v>
      </c>
      <c r="BJ25" s="72">
        <f>AU25+AU25*General!$B$25</f>
        <v>0</v>
      </c>
      <c r="BK25" s="72">
        <f>AV25+AV25*General!$B$25</f>
        <v>0</v>
      </c>
      <c r="BL25" s="72">
        <f>AW25+AW25*General!$B$25</f>
        <v>0</v>
      </c>
      <c r="BM25" s="72">
        <f>AX25+AX25*General!$B$25</f>
        <v>0</v>
      </c>
      <c r="BN25" s="72">
        <f>AY25+AY25*General!$B$25</f>
        <v>0</v>
      </c>
      <c r="BO25" s="72">
        <f>AZ25+AZ25*General!$B$25</f>
        <v>0</v>
      </c>
      <c r="BP25" s="72">
        <f>BA25+BA25*General!$B$25</f>
        <v>0</v>
      </c>
      <c r="BQ25" s="72">
        <f>BB25+BB25*General!$B$25</f>
        <v>0</v>
      </c>
      <c r="BR25" s="72">
        <f>BC25+BC25*General!$B$25</f>
        <v>0</v>
      </c>
      <c r="BS25" s="72">
        <f>BD25+BD25*General!$B$25</f>
        <v>0</v>
      </c>
      <c r="BT25" s="72">
        <f>BE25+BE25*General!$B$25</f>
        <v>0</v>
      </c>
      <c r="BU25" s="72">
        <f>BF25+BF25*General!$B$25</f>
        <v>0</v>
      </c>
      <c r="BV25" s="72">
        <f>SUM(BJ25:BU25)</f>
        <v>0</v>
      </c>
    </row>
    <row r="26" spans="1:74" x14ac:dyDescent="0.25">
      <c r="A26" s="8" t="s">
        <v>121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>
        <f>SUM(B26:M26)</f>
        <v>0</v>
      </c>
      <c r="P26" s="8" t="s">
        <v>121</v>
      </c>
      <c r="Q26" s="72">
        <f>B26+B26*General!$B$25</f>
        <v>0</v>
      </c>
      <c r="R26" s="72">
        <f>C26+C26*General!$B$25</f>
        <v>0</v>
      </c>
      <c r="S26" s="72">
        <f>D26+D26*General!$B$25</f>
        <v>0</v>
      </c>
      <c r="T26" s="72">
        <f>E26+E26*General!$B$25</f>
        <v>0</v>
      </c>
      <c r="U26" s="72">
        <f>F26+F26*General!$B$25</f>
        <v>0</v>
      </c>
      <c r="V26" s="72">
        <f>G26+G26*General!$B$25</f>
        <v>0</v>
      </c>
      <c r="W26" s="72">
        <f>H26+H26*General!$B$25</f>
        <v>0</v>
      </c>
      <c r="X26" s="72">
        <f>I26+I26*General!$B$25</f>
        <v>0</v>
      </c>
      <c r="Y26" s="72">
        <f>J26+J26*General!$B$25</f>
        <v>0</v>
      </c>
      <c r="Z26" s="72">
        <f>K26+K26*General!$B$25</f>
        <v>0</v>
      </c>
      <c r="AA26" s="72">
        <f>L26+L26*General!$B$25</f>
        <v>0</v>
      </c>
      <c r="AB26" s="72">
        <f>M26+M26*General!$B$25</f>
        <v>0</v>
      </c>
      <c r="AC26" s="72">
        <f>SUM(Q26:AB26)</f>
        <v>0</v>
      </c>
      <c r="AE26" s="8" t="s">
        <v>121</v>
      </c>
      <c r="AF26" s="72">
        <f>Q26+Q26*General!$B$25</f>
        <v>0</v>
      </c>
      <c r="AG26" s="72">
        <f>R26+R26*General!$B$25</f>
        <v>0</v>
      </c>
      <c r="AH26" s="72">
        <f>S26+S26*General!$B$25</f>
        <v>0</v>
      </c>
      <c r="AI26" s="72">
        <f>T26+T26*General!$B$25</f>
        <v>0</v>
      </c>
      <c r="AJ26" s="72">
        <f>U26+U26*General!$B$25</f>
        <v>0</v>
      </c>
      <c r="AK26" s="72">
        <f>V26+V26*General!$B$25</f>
        <v>0</v>
      </c>
      <c r="AL26" s="72">
        <f>W26+W26*General!$B$25</f>
        <v>0</v>
      </c>
      <c r="AM26" s="72">
        <f>X26+X26*General!$B$25</f>
        <v>0</v>
      </c>
      <c r="AN26" s="72">
        <f>Y26+Y26*General!$B$25</f>
        <v>0</v>
      </c>
      <c r="AO26" s="72">
        <f>Z26+Z26*General!$B$25</f>
        <v>0</v>
      </c>
      <c r="AP26" s="72">
        <f>AA26+AA26*General!$B$25</f>
        <v>0</v>
      </c>
      <c r="AQ26" s="72">
        <f>AB26+AB26*General!$B$25</f>
        <v>0</v>
      </c>
      <c r="AR26" s="72">
        <f>SUM(AF26:AQ26)</f>
        <v>0</v>
      </c>
      <c r="AT26" s="8" t="s">
        <v>121</v>
      </c>
      <c r="AU26" s="72">
        <f>AF26+AF26*General!$B$25</f>
        <v>0</v>
      </c>
      <c r="AV26" s="72">
        <f>AG26+AG26*General!$B$25</f>
        <v>0</v>
      </c>
      <c r="AW26" s="72">
        <f>AH26+AH26*General!$B$25</f>
        <v>0</v>
      </c>
      <c r="AX26" s="72">
        <f>AI26+AI26*General!$B$25</f>
        <v>0</v>
      </c>
      <c r="AY26" s="72">
        <f>AJ26+AJ26*General!$B$25</f>
        <v>0</v>
      </c>
      <c r="AZ26" s="72">
        <f>AK26+AK26*General!$B$25</f>
        <v>0</v>
      </c>
      <c r="BA26" s="72">
        <f>AL26+AL26*General!$B$25</f>
        <v>0</v>
      </c>
      <c r="BB26" s="72">
        <f>AM26+AM26*General!$B$25</f>
        <v>0</v>
      </c>
      <c r="BC26" s="72">
        <f>AN26+AN26*General!$B$25</f>
        <v>0</v>
      </c>
      <c r="BD26" s="72">
        <f>AO26+AO26*General!$B$25</f>
        <v>0</v>
      </c>
      <c r="BE26" s="72">
        <f>AP26+AP26*General!$B$25</f>
        <v>0</v>
      </c>
      <c r="BF26" s="72">
        <f>AQ26+AQ26*General!$B$25</f>
        <v>0</v>
      </c>
      <c r="BG26" s="72">
        <f>SUM(AU26:BF26)</f>
        <v>0</v>
      </c>
      <c r="BI26" s="8" t="s">
        <v>121</v>
      </c>
      <c r="BJ26" s="72">
        <f>AU26+AU26*General!$B$25</f>
        <v>0</v>
      </c>
      <c r="BK26" s="72">
        <f>AV26+AV26*General!$B$25</f>
        <v>0</v>
      </c>
      <c r="BL26" s="72">
        <f>AW26+AW26*General!$B$25</f>
        <v>0</v>
      </c>
      <c r="BM26" s="72">
        <f>AX26+AX26*General!$B$25</f>
        <v>0</v>
      </c>
      <c r="BN26" s="72">
        <f>AY26+AY26*General!$B$25</f>
        <v>0</v>
      </c>
      <c r="BO26" s="72">
        <f>AZ26+AZ26*General!$B$25</f>
        <v>0</v>
      </c>
      <c r="BP26" s="72">
        <f>BA26+BA26*General!$B$25</f>
        <v>0</v>
      </c>
      <c r="BQ26" s="72">
        <f>BB26+BB26*General!$B$25</f>
        <v>0</v>
      </c>
      <c r="BR26" s="72">
        <f>BC26+BC26*General!$B$25</f>
        <v>0</v>
      </c>
      <c r="BS26" s="72">
        <f>BD26+BD26*General!$B$25</f>
        <v>0</v>
      </c>
      <c r="BT26" s="72">
        <f>BE26+BE26*General!$B$25</f>
        <v>0</v>
      </c>
      <c r="BU26" s="72">
        <f>BF26+BF26*General!$B$25</f>
        <v>0</v>
      </c>
      <c r="BV26" s="72">
        <f>SUM(BJ26:BU26)</f>
        <v>0</v>
      </c>
    </row>
    <row r="27" spans="1:74" x14ac:dyDescent="0.25">
      <c r="A27" s="77" t="s">
        <v>16</v>
      </c>
      <c r="B27" s="72">
        <f>SUM(B22:B26)</f>
        <v>0</v>
      </c>
      <c r="C27" s="72">
        <f t="shared" ref="C27:N27" si="21">SUM(C22:C26)</f>
        <v>0</v>
      </c>
      <c r="D27" s="72">
        <f t="shared" si="21"/>
        <v>0</v>
      </c>
      <c r="E27" s="72">
        <f t="shared" si="21"/>
        <v>0</v>
      </c>
      <c r="F27" s="72">
        <f t="shared" si="21"/>
        <v>0</v>
      </c>
      <c r="G27" s="72">
        <f t="shared" si="21"/>
        <v>0</v>
      </c>
      <c r="H27" s="72">
        <f t="shared" si="21"/>
        <v>0</v>
      </c>
      <c r="I27" s="72">
        <f t="shared" si="21"/>
        <v>0</v>
      </c>
      <c r="J27" s="72">
        <f t="shared" si="21"/>
        <v>0</v>
      </c>
      <c r="K27" s="72">
        <f t="shared" si="21"/>
        <v>0</v>
      </c>
      <c r="L27" s="72">
        <f t="shared" si="21"/>
        <v>0</v>
      </c>
      <c r="M27" s="72">
        <f t="shared" si="21"/>
        <v>0</v>
      </c>
      <c r="N27" s="72">
        <f t="shared" si="21"/>
        <v>0</v>
      </c>
      <c r="P27" s="77" t="s">
        <v>16</v>
      </c>
      <c r="Q27" s="72">
        <f t="shared" ref="Q27:AC27" si="22">SUM(Q22:Q26)</f>
        <v>0</v>
      </c>
      <c r="R27" s="72">
        <f t="shared" si="22"/>
        <v>0</v>
      </c>
      <c r="S27" s="72">
        <f t="shared" si="22"/>
        <v>0</v>
      </c>
      <c r="T27" s="72">
        <f t="shared" si="22"/>
        <v>0</v>
      </c>
      <c r="U27" s="72">
        <f t="shared" si="22"/>
        <v>0</v>
      </c>
      <c r="V27" s="72">
        <f t="shared" si="22"/>
        <v>0</v>
      </c>
      <c r="W27" s="72">
        <f t="shared" si="22"/>
        <v>0</v>
      </c>
      <c r="X27" s="72">
        <f t="shared" si="22"/>
        <v>0</v>
      </c>
      <c r="Y27" s="72">
        <f t="shared" si="22"/>
        <v>0</v>
      </c>
      <c r="Z27" s="72">
        <f t="shared" si="22"/>
        <v>0</v>
      </c>
      <c r="AA27" s="72">
        <f t="shared" si="22"/>
        <v>0</v>
      </c>
      <c r="AB27" s="72">
        <f t="shared" si="22"/>
        <v>0</v>
      </c>
      <c r="AC27" s="72">
        <f t="shared" si="22"/>
        <v>0</v>
      </c>
      <c r="AE27" s="77" t="s">
        <v>16</v>
      </c>
      <c r="AF27" s="72">
        <f t="shared" ref="AF27:AR27" si="23">SUM(AF22:AF26)</f>
        <v>0</v>
      </c>
      <c r="AG27" s="72">
        <f t="shared" si="23"/>
        <v>0</v>
      </c>
      <c r="AH27" s="72">
        <f t="shared" si="23"/>
        <v>0</v>
      </c>
      <c r="AI27" s="72">
        <f t="shared" si="23"/>
        <v>0</v>
      </c>
      <c r="AJ27" s="72">
        <f t="shared" si="23"/>
        <v>0</v>
      </c>
      <c r="AK27" s="72">
        <f t="shared" si="23"/>
        <v>0</v>
      </c>
      <c r="AL27" s="72">
        <f t="shared" si="23"/>
        <v>0</v>
      </c>
      <c r="AM27" s="72">
        <f t="shared" si="23"/>
        <v>0</v>
      </c>
      <c r="AN27" s="72">
        <f t="shared" si="23"/>
        <v>0</v>
      </c>
      <c r="AO27" s="72">
        <f t="shared" si="23"/>
        <v>0</v>
      </c>
      <c r="AP27" s="72">
        <f t="shared" si="23"/>
        <v>0</v>
      </c>
      <c r="AQ27" s="72">
        <f t="shared" si="23"/>
        <v>0</v>
      </c>
      <c r="AR27" s="72">
        <f t="shared" si="23"/>
        <v>0</v>
      </c>
      <c r="AT27" s="77" t="s">
        <v>16</v>
      </c>
      <c r="AU27" s="72">
        <f t="shared" ref="AU27:BG27" si="24">SUM(AU22:AU26)</f>
        <v>0</v>
      </c>
      <c r="AV27" s="72">
        <f t="shared" si="24"/>
        <v>0</v>
      </c>
      <c r="AW27" s="72">
        <f t="shared" si="24"/>
        <v>0</v>
      </c>
      <c r="AX27" s="72">
        <f t="shared" si="24"/>
        <v>0</v>
      </c>
      <c r="AY27" s="72">
        <f t="shared" si="24"/>
        <v>0</v>
      </c>
      <c r="AZ27" s="72">
        <f t="shared" si="24"/>
        <v>0</v>
      </c>
      <c r="BA27" s="72">
        <f t="shared" si="24"/>
        <v>0</v>
      </c>
      <c r="BB27" s="72">
        <f t="shared" si="24"/>
        <v>0</v>
      </c>
      <c r="BC27" s="72">
        <f t="shared" si="24"/>
        <v>0</v>
      </c>
      <c r="BD27" s="72">
        <f t="shared" si="24"/>
        <v>0</v>
      </c>
      <c r="BE27" s="72">
        <f t="shared" si="24"/>
        <v>0</v>
      </c>
      <c r="BF27" s="72">
        <f t="shared" si="24"/>
        <v>0</v>
      </c>
      <c r="BG27" s="72">
        <f t="shared" si="24"/>
        <v>0</v>
      </c>
      <c r="BI27" s="77" t="s">
        <v>16</v>
      </c>
      <c r="BJ27" s="72">
        <f t="shared" ref="BJ27:BV27" si="25">SUM(BJ22:BJ26)</f>
        <v>0</v>
      </c>
      <c r="BK27" s="72">
        <f t="shared" si="25"/>
        <v>0</v>
      </c>
      <c r="BL27" s="72">
        <f t="shared" si="25"/>
        <v>0</v>
      </c>
      <c r="BM27" s="72">
        <f t="shared" si="25"/>
        <v>0</v>
      </c>
      <c r="BN27" s="72">
        <f t="shared" si="25"/>
        <v>0</v>
      </c>
      <c r="BO27" s="72">
        <f t="shared" si="25"/>
        <v>0</v>
      </c>
      <c r="BP27" s="72">
        <f t="shared" si="25"/>
        <v>0</v>
      </c>
      <c r="BQ27" s="72">
        <f t="shared" si="25"/>
        <v>0</v>
      </c>
      <c r="BR27" s="72">
        <f t="shared" si="25"/>
        <v>0</v>
      </c>
      <c r="BS27" s="72">
        <f t="shared" si="25"/>
        <v>0</v>
      </c>
      <c r="BT27" s="72">
        <f t="shared" si="25"/>
        <v>0</v>
      </c>
      <c r="BU27" s="72">
        <f t="shared" si="25"/>
        <v>0</v>
      </c>
      <c r="BV27" s="72">
        <f t="shared" si="25"/>
        <v>0</v>
      </c>
    </row>
  </sheetData>
  <mergeCells count="12">
    <mergeCell ref="A1:BV1"/>
    <mergeCell ref="A2:N2"/>
    <mergeCell ref="P2:AC2"/>
    <mergeCell ref="AE2:AR2"/>
    <mergeCell ref="AT2:BG2"/>
    <mergeCell ref="BI2:BV2"/>
    <mergeCell ref="A19:BV19"/>
    <mergeCell ref="A20:N20"/>
    <mergeCell ref="P20:AC20"/>
    <mergeCell ref="AE20:AR20"/>
    <mergeCell ref="AT20:BG20"/>
    <mergeCell ref="BI20:BV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General</vt:lpstr>
      <vt:lpstr>Recetas</vt:lpstr>
      <vt:lpstr>Gastos Administrativos</vt:lpstr>
      <vt:lpstr>Ventas Proyectadas</vt:lpstr>
      <vt:lpstr>Cargos</vt:lpstr>
      <vt:lpstr>Salarios</vt:lpstr>
      <vt:lpstr>Gastos Preoperativos</vt:lpstr>
      <vt:lpstr>Balance Inicial</vt:lpstr>
      <vt:lpstr>Costos de Producción</vt:lpstr>
      <vt:lpstr>Amortizacion</vt:lpstr>
      <vt:lpstr>Evaluación</vt:lpstr>
      <vt:lpstr>Punto de Equilibrio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Gómez</dc:creator>
  <cp:lastModifiedBy>Oscar Mauricio Zuluaga Lopez</cp:lastModifiedBy>
  <dcterms:created xsi:type="dcterms:W3CDTF">2009-03-03T19:02:04Z</dcterms:created>
  <dcterms:modified xsi:type="dcterms:W3CDTF">2012-08-22T00:13:27Z</dcterms:modified>
</cp:coreProperties>
</file>