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ocumentos\Descargas\anexos para trabajo final de grafo\"/>
    </mc:Choice>
  </mc:AlternateContent>
  <xr:revisionPtr revIDLastSave="0" documentId="13_ncr:1_{69282432-6CD6-475D-9C98-F3C976F4F751}" xr6:coauthVersionLast="47" xr6:coauthVersionMax="47" xr10:uidLastSave="{00000000-0000-0000-0000-000000000000}"/>
  <bookViews>
    <workbookView xWindow="-110" yWindow="-110" windowWidth="19420" windowHeight="10300" firstSheet="1" activeTab="2" xr2:uid="{2047E01C-6AE0-45B7-A117-C9A8E0AE4A9C}"/>
  </bookViews>
  <sheets>
    <sheet name="Presupuesto de Ingresos " sheetId="6" state="hidden" r:id="rId1"/>
    <sheet name="7.8 Proyeccion de ventas" sheetId="12" r:id="rId2"/>
    <sheet name="9.6 Analisis Costos y Administ" sheetId="3" r:id="rId3"/>
    <sheet name="10.1 Analisis de inversion" sheetId="5" r:id="rId4"/>
    <sheet name="10.2 Presupuesto Ingresos" sheetId="7" r:id="rId5"/>
    <sheet name="10.3 Presupuesto Egresos" sheetId="8" r:id="rId6"/>
    <sheet name="10.4 Presupuesto de efectivo" sheetId="11" r:id="rId7"/>
    <sheet name="10.5 Punto de equilibrio" sheetId="23" r:id="rId8"/>
    <sheet name="10.5 Indicadores Financieros" sheetId="17" r:id="rId9"/>
    <sheet name="10.6 Estado de resultados" sheetId="18" r:id="rId10"/>
    <sheet name="10.7 Balance general" sheetId="19" r:id="rId11"/>
    <sheet name="Asientos contables" sheetId="21" r:id="rId12"/>
    <sheet name="11 Analisis de impactos" sheetId="15" r:id="rId13"/>
    <sheet name="PUC" sheetId="22" state="hidden" r:id="rId14"/>
  </sheets>
  <definedNames>
    <definedName name="Carga">#REF!</definedName>
    <definedName name="CTA">PUC!$A$1:$A$2504</definedName>
    <definedName name="data">'Asientos contables'!$A$2:$F$32</definedName>
    <definedName name="data2">'Asientos contables'!$A$35:$F$61</definedName>
    <definedName name="data3">'Asientos contables'!$A$64:$F$90</definedName>
    <definedName name="data4">'Asientos contables'!$A$93:$F$119</definedName>
    <definedName name="PUC">PUC!$A$1:$D$2504</definedName>
  </definedNames>
  <calcPr calcId="191029"/>
  <pivotCaches>
    <pivotCache cacheId="0" r:id="rId15"/>
    <pivotCache cacheId="1" r:id="rId16"/>
    <pivotCache cacheId="2" r:id="rId17"/>
    <pivotCache cacheId="3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3" l="1"/>
  <c r="E40" i="3"/>
  <c r="D40" i="3"/>
  <c r="G85" i="23"/>
  <c r="C29" i="23"/>
  <c r="C50" i="23" s="1"/>
  <c r="C71" i="23" s="1"/>
  <c r="I21" i="12"/>
  <c r="I20" i="12"/>
  <c r="I19" i="12"/>
  <c r="I30" i="12"/>
  <c r="C77" i="23"/>
  <c r="G84" i="23" s="1"/>
  <c r="G73" i="23"/>
  <c r="G74" i="23" s="1"/>
  <c r="G52" i="23"/>
  <c r="F72" i="23"/>
  <c r="E72" i="23"/>
  <c r="D72" i="23"/>
  <c r="C72" i="23"/>
  <c r="C51" i="23"/>
  <c r="E69" i="23"/>
  <c r="D29" i="23"/>
  <c r="D50" i="23" s="1"/>
  <c r="D71" i="23" s="1"/>
  <c r="E29" i="23"/>
  <c r="E50" i="23" s="1"/>
  <c r="E71" i="23" s="1"/>
  <c r="F29" i="23"/>
  <c r="F50" i="23" s="1"/>
  <c r="F71" i="23" s="1"/>
  <c r="C56" i="23"/>
  <c r="C35" i="23"/>
  <c r="F51" i="23"/>
  <c r="E51" i="23"/>
  <c r="D51" i="23"/>
  <c r="G31" i="23"/>
  <c r="G53" i="23"/>
  <c r="F52" i="23" s="1"/>
  <c r="AI32" i="12"/>
  <c r="AH32" i="12"/>
  <c r="AG32" i="12"/>
  <c r="AF32" i="12"/>
  <c r="AJ32" i="12" s="1"/>
  <c r="Z32" i="12"/>
  <c r="Y32" i="12"/>
  <c r="X32" i="12"/>
  <c r="W32" i="12"/>
  <c r="AA32" i="12" s="1"/>
  <c r="F48" i="23"/>
  <c r="G63" i="23"/>
  <c r="G42" i="23"/>
  <c r="G32" i="23"/>
  <c r="F31" i="23" s="1"/>
  <c r="Q32" i="12"/>
  <c r="P32" i="12"/>
  <c r="O32" i="12"/>
  <c r="N32" i="12"/>
  <c r="R32" i="12"/>
  <c r="F32" i="12"/>
  <c r="G9" i="23"/>
  <c r="G10" i="23" s="1"/>
  <c r="C30" i="23"/>
  <c r="F30" i="23"/>
  <c r="E30" i="23"/>
  <c r="D30" i="23"/>
  <c r="E60" i="3"/>
  <c r="F7" i="23"/>
  <c r="E7" i="23"/>
  <c r="D7" i="23"/>
  <c r="C7" i="23"/>
  <c r="F27" i="23"/>
  <c r="F69" i="23" s="1"/>
  <c r="F5" i="23"/>
  <c r="E27" i="23"/>
  <c r="E5" i="23"/>
  <c r="E48" i="23" s="1"/>
  <c r="D27" i="23"/>
  <c r="D69" i="23" s="1"/>
  <c r="D5" i="23"/>
  <c r="D48" i="23" s="1"/>
  <c r="C27" i="23"/>
  <c r="C69" i="23" s="1"/>
  <c r="C5" i="23"/>
  <c r="C48" i="23" s="1"/>
  <c r="F8" i="23"/>
  <c r="E8" i="23"/>
  <c r="D8" i="23"/>
  <c r="C8" i="23"/>
  <c r="I32" i="12"/>
  <c r="H32" i="12"/>
  <c r="G32" i="12"/>
  <c r="E32" i="12"/>
  <c r="C51" i="5"/>
  <c r="C31" i="23" l="1"/>
  <c r="E73" i="23"/>
  <c r="E70" i="23" s="1"/>
  <c r="E74" i="23" s="1"/>
  <c r="E76" i="23" s="1"/>
  <c r="F73" i="23"/>
  <c r="D73" i="23"/>
  <c r="C73" i="23"/>
  <c r="D52" i="23"/>
  <c r="E52" i="23"/>
  <c r="C52" i="23"/>
  <c r="C49" i="23" s="1"/>
  <c r="F70" i="23"/>
  <c r="F74" i="23" s="1"/>
  <c r="F76" i="23" s="1"/>
  <c r="F49" i="23"/>
  <c r="F53" i="23" s="1"/>
  <c r="F55" i="23" s="1"/>
  <c r="C70" i="23"/>
  <c r="D70" i="23"/>
  <c r="D74" i="23" s="1"/>
  <c r="D76" i="23" s="1"/>
  <c r="F28" i="23"/>
  <c r="F32" i="23" s="1"/>
  <c r="F34" i="23" s="1"/>
  <c r="C28" i="23"/>
  <c r="C32" i="23" s="1"/>
  <c r="C34" i="23" s="1"/>
  <c r="D31" i="23"/>
  <c r="D28" i="23" s="1"/>
  <c r="D32" i="23" s="1"/>
  <c r="D34" i="23" s="1"/>
  <c r="E31" i="23"/>
  <c r="E28" i="23" s="1"/>
  <c r="E32" i="23" s="1"/>
  <c r="E34" i="23" s="1"/>
  <c r="D49" i="23"/>
  <c r="D53" i="23" s="1"/>
  <c r="D55" i="23" s="1"/>
  <c r="E49" i="23"/>
  <c r="E53" i="23" s="1"/>
  <c r="E55" i="23" s="1"/>
  <c r="F9" i="23"/>
  <c r="E18" i="17"/>
  <c r="C31" i="21"/>
  <c r="C32" i="21"/>
  <c r="E38" i="21"/>
  <c r="F39" i="21" s="1"/>
  <c r="C38" i="21"/>
  <c r="C39" i="21"/>
  <c r="C60" i="21"/>
  <c r="C61" i="21"/>
  <c r="E67" i="21"/>
  <c r="F68" i="21" s="1"/>
  <c r="C67" i="21"/>
  <c r="C68" i="21"/>
  <c r="C89" i="21"/>
  <c r="C90" i="21"/>
  <c r="C96" i="21"/>
  <c r="E96" i="21"/>
  <c r="C97" i="21"/>
  <c r="F97" i="21"/>
  <c r="C118" i="21"/>
  <c r="C119" i="21"/>
  <c r="C28" i="18"/>
  <c r="D63" i="3"/>
  <c r="H48" i="7"/>
  <c r="H40" i="7"/>
  <c r="H30" i="7"/>
  <c r="B3" i="17"/>
  <c r="B15" i="17" s="1"/>
  <c r="D13" i="8"/>
  <c r="E13" i="8"/>
  <c r="F13" i="8"/>
  <c r="C13" i="8"/>
  <c r="D110" i="3"/>
  <c r="C6" i="17"/>
  <c r="C18" i="17" s="1"/>
  <c r="D6" i="17"/>
  <c r="D18" i="17" s="1"/>
  <c r="E6" i="17"/>
  <c r="B6" i="17"/>
  <c r="B18" i="17" s="1"/>
  <c r="G110" i="3"/>
  <c r="F110" i="3"/>
  <c r="E110" i="3"/>
  <c r="E90" i="3"/>
  <c r="F90" i="3"/>
  <c r="G90" i="3"/>
  <c r="D90" i="3"/>
  <c r="D82" i="3"/>
  <c r="D86" i="3" s="1"/>
  <c r="D60" i="3"/>
  <c r="F27" i="21"/>
  <c r="E28" i="21"/>
  <c r="H15" i="11"/>
  <c r="G15" i="11"/>
  <c r="F15" i="11"/>
  <c r="H38" i="11"/>
  <c r="G38" i="11"/>
  <c r="F38" i="11"/>
  <c r="H33" i="11"/>
  <c r="G33" i="11"/>
  <c r="F33" i="11"/>
  <c r="L108" i="21"/>
  <c r="F21" i="18" s="1"/>
  <c r="L107" i="21"/>
  <c r="F19" i="18" s="1"/>
  <c r="L106" i="21"/>
  <c r="F10" i="18" s="1"/>
  <c r="F9" i="18" s="1"/>
  <c r="L105" i="21"/>
  <c r="F15" i="18" s="1"/>
  <c r="L104" i="21"/>
  <c r="F14" i="18" s="1"/>
  <c r="L103" i="21"/>
  <c r="F13" i="18" s="1"/>
  <c r="L102" i="21"/>
  <c r="F3" i="18" s="1"/>
  <c r="L99" i="21"/>
  <c r="F12" i="18" s="1"/>
  <c r="L97" i="21"/>
  <c r="F7" i="18" s="1"/>
  <c r="L96" i="21"/>
  <c r="F6" i="18" s="1"/>
  <c r="L95" i="21"/>
  <c r="F107" i="21"/>
  <c r="E106" i="21"/>
  <c r="E95" i="21"/>
  <c r="F94" i="21"/>
  <c r="C117" i="21"/>
  <c r="C116" i="21"/>
  <c r="C115" i="21"/>
  <c r="C114" i="21"/>
  <c r="C113" i="21"/>
  <c r="C112" i="21"/>
  <c r="C111" i="21"/>
  <c r="C110" i="21"/>
  <c r="C109" i="21"/>
  <c r="C108" i="21"/>
  <c r="C107" i="21"/>
  <c r="C106" i="21"/>
  <c r="C105" i="21"/>
  <c r="C104" i="21"/>
  <c r="C103" i="21"/>
  <c r="C102" i="21"/>
  <c r="C101" i="21"/>
  <c r="C100" i="21"/>
  <c r="C99" i="21"/>
  <c r="C98" i="21"/>
  <c r="C95" i="21"/>
  <c r="C94" i="21"/>
  <c r="E5" i="18"/>
  <c r="L78" i="21"/>
  <c r="E19" i="18" s="1"/>
  <c r="L77" i="21"/>
  <c r="E10" i="18" s="1"/>
  <c r="E9" i="18" s="1"/>
  <c r="L76" i="21"/>
  <c r="E15" i="18" s="1"/>
  <c r="L75" i="21"/>
  <c r="E14" i="18" s="1"/>
  <c r="L74" i="21"/>
  <c r="E13" i="18" s="1"/>
  <c r="L73" i="21"/>
  <c r="E3" i="18" s="1"/>
  <c r="L70" i="21"/>
  <c r="E12" i="18" s="1"/>
  <c r="L68" i="21"/>
  <c r="E7" i="18" s="1"/>
  <c r="L67" i="21"/>
  <c r="L66" i="21"/>
  <c r="L79" i="21"/>
  <c r="E21" i="18" s="1"/>
  <c r="F78" i="21"/>
  <c r="E77" i="21"/>
  <c r="E66" i="21"/>
  <c r="F65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6" i="21"/>
  <c r="C65" i="21"/>
  <c r="D3" i="18"/>
  <c r="F24" i="19"/>
  <c r="E24" i="19"/>
  <c r="D24" i="19"/>
  <c r="L38" i="21"/>
  <c r="D6" i="18" s="1"/>
  <c r="L39" i="21"/>
  <c r="D7" i="18" s="1"/>
  <c r="L41" i="21"/>
  <c r="D12" i="18" s="1"/>
  <c r="L44" i="21"/>
  <c r="L45" i="21"/>
  <c r="D13" i="18" s="1"/>
  <c r="L46" i="21"/>
  <c r="D14" i="18" s="1"/>
  <c r="L47" i="21"/>
  <c r="D15" i="18" s="1"/>
  <c r="L48" i="21"/>
  <c r="D10" i="18" s="1"/>
  <c r="D9" i="18" s="1"/>
  <c r="L49" i="21"/>
  <c r="D19" i="18" s="1"/>
  <c r="L50" i="21"/>
  <c r="D21" i="18" s="1"/>
  <c r="L37" i="21"/>
  <c r="C56" i="21"/>
  <c r="C57" i="21"/>
  <c r="C58" i="21"/>
  <c r="C59" i="21"/>
  <c r="F49" i="21"/>
  <c r="E48" i="21"/>
  <c r="C45" i="21"/>
  <c r="C46" i="21"/>
  <c r="C47" i="21"/>
  <c r="C48" i="21"/>
  <c r="C49" i="21"/>
  <c r="C50" i="21"/>
  <c r="C51" i="21"/>
  <c r="C52" i="21"/>
  <c r="C53" i="21"/>
  <c r="C54" i="21"/>
  <c r="C55" i="21"/>
  <c r="E37" i="21"/>
  <c r="F36" i="21"/>
  <c r="C36" i="21"/>
  <c r="C24" i="19"/>
  <c r="B10" i="18"/>
  <c r="L21" i="21"/>
  <c r="C21" i="18" s="1"/>
  <c r="L13" i="21"/>
  <c r="C27" i="19" s="1"/>
  <c r="D27" i="19" s="1"/>
  <c r="E27" i="19" s="1"/>
  <c r="F27" i="19" s="1"/>
  <c r="L14" i="21"/>
  <c r="L15" i="21"/>
  <c r="C13" i="18" s="1"/>
  <c r="L16" i="21"/>
  <c r="C14" i="18" s="1"/>
  <c r="L17" i="21"/>
  <c r="C15" i="18" s="1"/>
  <c r="L18" i="21"/>
  <c r="C10" i="18" s="1"/>
  <c r="C9" i="18" s="1"/>
  <c r="L19" i="21"/>
  <c r="C19" i="18" s="1"/>
  <c r="L20" i="21"/>
  <c r="C19" i="19" s="1"/>
  <c r="C21" i="19" s="1"/>
  <c r="C25" i="19" s="1"/>
  <c r="L5" i="21"/>
  <c r="C6" i="18" s="1"/>
  <c r="L6" i="21"/>
  <c r="C7" i="18" s="1"/>
  <c r="L7" i="21"/>
  <c r="C6" i="19" s="1"/>
  <c r="C5" i="19" s="1"/>
  <c r="C8" i="19" s="1"/>
  <c r="L8" i="21"/>
  <c r="L9" i="21"/>
  <c r="C12" i="19" s="1"/>
  <c r="D12" i="19" s="1"/>
  <c r="E12" i="19" s="1"/>
  <c r="F12" i="19" s="1"/>
  <c r="L10" i="21"/>
  <c r="C12" i="18" s="1"/>
  <c r="L11" i="21"/>
  <c r="C13" i="19" s="1"/>
  <c r="D13" i="19" s="1"/>
  <c r="E13" i="19" s="1"/>
  <c r="F13" i="19" s="1"/>
  <c r="L12" i="21"/>
  <c r="C14" i="19" s="1"/>
  <c r="L4" i="21"/>
  <c r="C5" i="18" s="1"/>
  <c r="E23" i="21"/>
  <c r="F24" i="21" s="1"/>
  <c r="E21" i="21"/>
  <c r="E19" i="21"/>
  <c r="F20" i="21" s="1"/>
  <c r="F18" i="21"/>
  <c r="E17" i="21"/>
  <c r="C14" i="21"/>
  <c r="F7" i="21"/>
  <c r="E8" i="21" s="1"/>
  <c r="C7" i="21"/>
  <c r="C8" i="21"/>
  <c r="C9" i="21"/>
  <c r="C10" i="21"/>
  <c r="C11" i="21"/>
  <c r="C12" i="21"/>
  <c r="C13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7" i="21"/>
  <c r="C40" i="21"/>
  <c r="C41" i="21"/>
  <c r="C42" i="21"/>
  <c r="C43" i="21"/>
  <c r="C44" i="21"/>
  <c r="C4" i="21"/>
  <c r="C5" i="21"/>
  <c r="C6" i="21"/>
  <c r="C3" i="21"/>
  <c r="C24" i="5"/>
  <c r="E5" i="21" s="1"/>
  <c r="E5" i="11"/>
  <c r="E6" i="11" s="1"/>
  <c r="C25" i="3"/>
  <c r="C26" i="3"/>
  <c r="C27" i="3"/>
  <c r="K30" i="3"/>
  <c r="M30" i="3"/>
  <c r="N30" i="3"/>
  <c r="F2" i="15"/>
  <c r="F3" i="15"/>
  <c r="F18" i="15"/>
  <c r="F10" i="15"/>
  <c r="F9" i="15"/>
  <c r="F6" i="15"/>
  <c r="F14" i="15"/>
  <c r="F15" i="15"/>
  <c r="F16" i="15"/>
  <c r="F17" i="15"/>
  <c r="F5" i="15"/>
  <c r="F7" i="15"/>
  <c r="F8" i="15"/>
  <c r="F11" i="15"/>
  <c r="F12" i="15"/>
  <c r="F13" i="15"/>
  <c r="F4" i="15"/>
  <c r="C74" i="23" l="1"/>
  <c r="C76" i="23" s="1"/>
  <c r="C78" i="23" s="1"/>
  <c r="C36" i="23"/>
  <c r="E37" i="23" s="1"/>
  <c r="E90" i="23" s="1"/>
  <c r="C53" i="23"/>
  <c r="C55" i="23" s="1"/>
  <c r="C57" i="23" s="1"/>
  <c r="D9" i="23"/>
  <c r="E9" i="23"/>
  <c r="C9" i="23"/>
  <c r="C6" i="23" s="1"/>
  <c r="C10" i="23" s="1"/>
  <c r="C12" i="23" s="1"/>
  <c r="F6" i="23"/>
  <c r="F10" i="23" s="1"/>
  <c r="F12" i="23" s="1"/>
  <c r="E6" i="23"/>
  <c r="E10" i="23" s="1"/>
  <c r="E12" i="23" s="1"/>
  <c r="D6" i="23"/>
  <c r="D10" i="23" s="1"/>
  <c r="D12" i="23" s="1"/>
  <c r="N100" i="21"/>
  <c r="N101" i="21" s="1"/>
  <c r="N39" i="21"/>
  <c r="N40" i="21" s="1"/>
  <c r="F5" i="18"/>
  <c r="F4" i="18" s="1"/>
  <c r="E11" i="18"/>
  <c r="N71" i="21"/>
  <c r="N72" i="21" s="1"/>
  <c r="E6" i="18"/>
  <c r="E4" i="18" s="1"/>
  <c r="D11" i="18"/>
  <c r="D5" i="18"/>
  <c r="D4" i="18" s="1"/>
  <c r="C11" i="18"/>
  <c r="E15" i="21"/>
  <c r="F16" i="21" s="1"/>
  <c r="N14" i="21"/>
  <c r="N15" i="21" s="1"/>
  <c r="L42" i="21"/>
  <c r="L71" i="21" s="1"/>
  <c r="L100" i="21" s="1"/>
  <c r="F14" i="19" s="1"/>
  <c r="F11" i="19" s="1"/>
  <c r="F15" i="19" s="1"/>
  <c r="L40" i="21"/>
  <c r="L43" i="21"/>
  <c r="F11" i="18"/>
  <c r="F29" i="21"/>
  <c r="E30" i="21" s="1"/>
  <c r="C3" i="18"/>
  <c r="C11" i="19"/>
  <c r="C15" i="19" s="1"/>
  <c r="C16" i="19" s="1"/>
  <c r="C4" i="18"/>
  <c r="F14" i="11"/>
  <c r="G14" i="11"/>
  <c r="H14" i="11"/>
  <c r="E14" i="11"/>
  <c r="E13" i="11"/>
  <c r="E79" i="23" l="1"/>
  <c r="D79" i="23"/>
  <c r="C79" i="23"/>
  <c r="F79" i="23"/>
  <c r="D37" i="23"/>
  <c r="C37" i="23"/>
  <c r="F37" i="23"/>
  <c r="F58" i="23"/>
  <c r="E58" i="23"/>
  <c r="D58" i="23"/>
  <c r="D91" i="23" s="1"/>
  <c r="C58" i="23"/>
  <c r="E40" i="23"/>
  <c r="E41" i="23"/>
  <c r="E8" i="18"/>
  <c r="E24" i="18" s="1"/>
  <c r="D7" i="17"/>
  <c r="D19" i="17" s="1"/>
  <c r="D20" i="17" s="1"/>
  <c r="H27" i="17" s="1"/>
  <c r="F8" i="18"/>
  <c r="F24" i="18" s="1"/>
  <c r="E7" i="17"/>
  <c r="E19" i="17" s="1"/>
  <c r="E20" i="17" s="1"/>
  <c r="H28" i="17" s="1"/>
  <c r="D8" i="18"/>
  <c r="D24" i="18" s="1"/>
  <c r="C7" i="17"/>
  <c r="C19" i="17" s="1"/>
  <c r="C20" i="17" s="1"/>
  <c r="H26" i="17" s="1"/>
  <c r="B7" i="17"/>
  <c r="B19" i="17" s="1"/>
  <c r="B20" i="17" s="1"/>
  <c r="E14" i="19"/>
  <c r="E11" i="19" s="1"/>
  <c r="E15" i="19" s="1"/>
  <c r="F18" i="18"/>
  <c r="F20" i="18" s="1"/>
  <c r="F22" i="18" s="1"/>
  <c r="D14" i="19"/>
  <c r="D11" i="19" s="1"/>
  <c r="D15" i="19" s="1"/>
  <c r="D19" i="19"/>
  <c r="D21" i="19" s="1"/>
  <c r="D25" i="19" s="1"/>
  <c r="L72" i="21"/>
  <c r="D6" i="19"/>
  <c r="D5" i="19" s="1"/>
  <c r="D8" i="19" s="1"/>
  <c r="L69" i="21"/>
  <c r="C8" i="18"/>
  <c r="C62" i="23" l="1"/>
  <c r="C91" i="23"/>
  <c r="E62" i="23"/>
  <c r="E91" i="23"/>
  <c r="F61" i="23"/>
  <c r="F91" i="23"/>
  <c r="F40" i="23"/>
  <c r="F90" i="23"/>
  <c r="C40" i="23"/>
  <c r="C90" i="23"/>
  <c r="D40" i="23"/>
  <c r="D90" i="23"/>
  <c r="F92" i="23"/>
  <c r="F83" i="23"/>
  <c r="C83" i="23"/>
  <c r="C82" i="23"/>
  <c r="C92" i="23"/>
  <c r="D83" i="23"/>
  <c r="D92" i="23"/>
  <c r="D62" i="23"/>
  <c r="E83" i="23"/>
  <c r="E92" i="23"/>
  <c r="D61" i="23"/>
  <c r="F82" i="23"/>
  <c r="E82" i="23"/>
  <c r="D82" i="23"/>
  <c r="D41" i="23"/>
  <c r="C41" i="23"/>
  <c r="F41" i="23"/>
  <c r="C61" i="23"/>
  <c r="F62" i="23"/>
  <c r="E61" i="23"/>
  <c r="C24" i="17"/>
  <c r="H25" i="17"/>
  <c r="C23" i="17"/>
  <c r="C25" i="17"/>
  <c r="D18" i="18"/>
  <c r="D20" i="18" s="1"/>
  <c r="D26" i="18" s="1"/>
  <c r="E18" i="18"/>
  <c r="E20" i="18" s="1"/>
  <c r="E26" i="18" s="1"/>
  <c r="F26" i="18"/>
  <c r="D16" i="19"/>
  <c r="E6" i="19"/>
  <c r="E5" i="19" s="1"/>
  <c r="E8" i="19" s="1"/>
  <c r="E16" i="19" s="1"/>
  <c r="L98" i="21"/>
  <c r="F6" i="19" s="1"/>
  <c r="F5" i="19" s="1"/>
  <c r="F8" i="19" s="1"/>
  <c r="F16" i="19" s="1"/>
  <c r="L101" i="21"/>
  <c r="F19" i="19" s="1"/>
  <c r="F21" i="19" s="1"/>
  <c r="F25" i="19" s="1"/>
  <c r="E19" i="19"/>
  <c r="E21" i="19" s="1"/>
  <c r="E25" i="19" s="1"/>
  <c r="C18" i="18"/>
  <c r="C20" i="18" s="1"/>
  <c r="C22" i="18" s="1"/>
  <c r="C24" i="18"/>
  <c r="F28" i="19"/>
  <c r="F25" i="18"/>
  <c r="G40" i="23" l="1"/>
  <c r="G62" i="23"/>
  <c r="G83" i="23"/>
  <c r="G82" i="23"/>
  <c r="G41" i="23"/>
  <c r="G61" i="23"/>
  <c r="D22" i="18"/>
  <c r="D25" i="18" s="1"/>
  <c r="E22" i="18"/>
  <c r="E25" i="18" s="1"/>
  <c r="E28" i="19"/>
  <c r="C25" i="18"/>
  <c r="C28" i="19"/>
  <c r="D29" i="19" s="1"/>
  <c r="C26" i="18"/>
  <c r="E24" i="3"/>
  <c r="F37" i="12"/>
  <c r="B36" i="12"/>
  <c r="J3" i="12"/>
  <c r="B15" i="12"/>
  <c r="G43" i="23" l="1"/>
  <c r="G64" i="23"/>
  <c r="D28" i="19"/>
  <c r="E29" i="19" s="1"/>
  <c r="E30" i="19" s="1"/>
  <c r="E31" i="19" s="1"/>
  <c r="E32" i="19" s="1"/>
  <c r="C24" i="3"/>
  <c r="L30" i="3"/>
  <c r="O30" i="3" s="1"/>
  <c r="C30" i="19"/>
  <c r="C31" i="19" s="1"/>
  <c r="C32" i="19" s="1"/>
  <c r="E33" i="11"/>
  <c r="E38" i="11" s="1"/>
  <c r="H23" i="11"/>
  <c r="H37" i="11" s="1"/>
  <c r="G23" i="11"/>
  <c r="G37" i="11" s="1"/>
  <c r="F23" i="11"/>
  <c r="F37" i="11" s="1"/>
  <c r="H5" i="11"/>
  <c r="H6" i="11" s="1"/>
  <c r="G5" i="11"/>
  <c r="G6" i="11" s="1"/>
  <c r="F5" i="11"/>
  <c r="F6" i="11" s="1"/>
  <c r="D30" i="19" l="1"/>
  <c r="D31" i="19" s="1"/>
  <c r="D32" i="19" s="1"/>
  <c r="F29" i="19"/>
  <c r="F30" i="19" s="1"/>
  <c r="F31" i="19" s="1"/>
  <c r="F32" i="19" s="1"/>
  <c r="D47" i="7"/>
  <c r="D46" i="7"/>
  <c r="D45" i="7"/>
  <c r="F45" i="7"/>
  <c r="D44" i="7"/>
  <c r="F44" i="7" s="1"/>
  <c r="AF14" i="7"/>
  <c r="AF13" i="7"/>
  <c r="AF12" i="7"/>
  <c r="AF11" i="7"/>
  <c r="AF10" i="7"/>
  <c r="AF9" i="7"/>
  <c r="AF8" i="7"/>
  <c r="AF7" i="7"/>
  <c r="AF6" i="7"/>
  <c r="AF5" i="7"/>
  <c r="AF4" i="7"/>
  <c r="AF3" i="7"/>
  <c r="T15" i="7"/>
  <c r="U15" i="7"/>
  <c r="V15" i="7"/>
  <c r="W15" i="7"/>
  <c r="S15" i="7"/>
  <c r="AA15" i="7"/>
  <c r="AE15" i="7" s="1"/>
  <c r="AD15" i="7" s="1"/>
  <c r="AC15" i="7" s="1"/>
  <c r="AB15" i="7" s="1"/>
  <c r="D37" i="7"/>
  <c r="D36" i="7"/>
  <c r="F36" i="7" s="1"/>
  <c r="D39" i="7"/>
  <c r="F39" i="7" s="1"/>
  <c r="D38" i="7"/>
  <c r="F38" i="7"/>
  <c r="F37" i="7"/>
  <c r="X14" i="7"/>
  <c r="X13" i="7"/>
  <c r="X12" i="7"/>
  <c r="X11" i="7"/>
  <c r="X10" i="7"/>
  <c r="X9" i="7"/>
  <c r="X8" i="7"/>
  <c r="X7" i="7"/>
  <c r="X6" i="7"/>
  <c r="X5" i="7"/>
  <c r="X4" i="7"/>
  <c r="X3" i="7"/>
  <c r="D31" i="7"/>
  <c r="F31" i="7" s="1"/>
  <c r="D30" i="7"/>
  <c r="F30" i="7"/>
  <c r="D29" i="7"/>
  <c r="F29" i="7" s="1"/>
  <c r="D28" i="7"/>
  <c r="F28" i="7" s="1"/>
  <c r="P3" i="7"/>
  <c r="P14" i="7"/>
  <c r="P13" i="7"/>
  <c r="P12" i="7"/>
  <c r="P11" i="7"/>
  <c r="P10" i="7"/>
  <c r="P9" i="7"/>
  <c r="P8" i="7"/>
  <c r="P7" i="7"/>
  <c r="P6" i="7"/>
  <c r="P5" i="7"/>
  <c r="P4" i="7"/>
  <c r="M15" i="7"/>
  <c r="L15" i="7"/>
  <c r="O15" i="7"/>
  <c r="N15" i="7"/>
  <c r="D23" i="7"/>
  <c r="F23" i="7" s="1"/>
  <c r="D22" i="7"/>
  <c r="F22" i="7" s="1"/>
  <c r="D21" i="7"/>
  <c r="F21" i="7" s="1"/>
  <c r="D20" i="7"/>
  <c r="F20" i="7" s="1"/>
  <c r="F47" i="7"/>
  <c r="F46" i="7"/>
  <c r="H4" i="7"/>
  <c r="H5" i="7"/>
  <c r="H6" i="7"/>
  <c r="H7" i="7"/>
  <c r="H8" i="7"/>
  <c r="H9" i="7"/>
  <c r="H10" i="7"/>
  <c r="H11" i="7"/>
  <c r="H12" i="7"/>
  <c r="H13" i="7"/>
  <c r="H14" i="7"/>
  <c r="H3" i="7"/>
  <c r="D15" i="7"/>
  <c r="E15" i="7"/>
  <c r="F15" i="7"/>
  <c r="G15" i="7"/>
  <c r="C15" i="7"/>
  <c r="D15" i="12"/>
  <c r="C15" i="12"/>
  <c r="B14" i="12"/>
  <c r="B12" i="12"/>
  <c r="B11" i="12"/>
  <c r="B10" i="12"/>
  <c r="B9" i="12"/>
  <c r="B8" i="12"/>
  <c r="B7" i="12"/>
  <c r="B6" i="12"/>
  <c r="B5" i="12"/>
  <c r="B4" i="12"/>
  <c r="B3" i="12"/>
  <c r="P15" i="7" l="1"/>
  <c r="X15" i="7"/>
  <c r="AF15" i="7"/>
  <c r="F48" i="7"/>
  <c r="E51" i="7" s="1"/>
  <c r="H15" i="7"/>
  <c r="F40" i="7"/>
  <c r="D51" i="7" s="1"/>
  <c r="F32" i="7"/>
  <c r="C51" i="7" s="1"/>
  <c r="F24" i="7"/>
  <c r="B51" i="7" s="1"/>
  <c r="F4" i="12" l="1"/>
  <c r="J4" i="12"/>
  <c r="F13" i="12"/>
  <c r="E13" i="12"/>
  <c r="G13" i="12" s="1"/>
  <c r="E11" i="12"/>
  <c r="F8" i="12"/>
  <c r="E4" i="12"/>
  <c r="G4" i="12" s="1"/>
  <c r="F7" i="12"/>
  <c r="E10" i="12"/>
  <c r="E12" i="12"/>
  <c r="F5" i="12"/>
  <c r="F6" i="12"/>
  <c r="F10" i="12"/>
  <c r="E9" i="12"/>
  <c r="E8" i="12"/>
  <c r="E3" i="12"/>
  <c r="E14" i="12"/>
  <c r="E7" i="12"/>
  <c r="F9" i="12"/>
  <c r="F12" i="12"/>
  <c r="F11" i="12"/>
  <c r="E6" i="12"/>
  <c r="F3" i="12"/>
  <c r="F14" i="12"/>
  <c r="E5" i="12"/>
  <c r="G5" i="12" l="1"/>
  <c r="B29" i="12"/>
  <c r="J5" i="12"/>
  <c r="B21" i="12"/>
  <c r="B20" i="12"/>
  <c r="G7" i="12"/>
  <c r="B23" i="12" s="1"/>
  <c r="G8" i="12"/>
  <c r="B24" i="12" s="1"/>
  <c r="L3" i="12"/>
  <c r="G14" i="12"/>
  <c r="B30" i="12" s="1"/>
  <c r="G11" i="12"/>
  <c r="B27" i="12" s="1"/>
  <c r="G3" i="12"/>
  <c r="B19" i="12" s="1"/>
  <c r="B31" i="12" s="1"/>
  <c r="E36" i="12" s="1"/>
  <c r="G12" i="12"/>
  <c r="B28" i="12" s="1"/>
  <c r="G10" i="12"/>
  <c r="B26" i="12" s="1"/>
  <c r="K3" i="12"/>
  <c r="G9" i="12"/>
  <c r="B25" i="12" s="1"/>
  <c r="F15" i="12"/>
  <c r="E15" i="12"/>
  <c r="G6" i="12"/>
  <c r="B22" i="12" s="1"/>
  <c r="H36" i="12" l="1"/>
  <c r="I36" i="12"/>
  <c r="K23" i="12"/>
  <c r="K19" i="12"/>
  <c r="K20" i="12"/>
  <c r="K28" i="12"/>
  <c r="J6" i="12"/>
  <c r="K22" i="12"/>
  <c r="K27" i="12"/>
  <c r="K24" i="12"/>
  <c r="K29" i="12"/>
  <c r="K21" i="12"/>
  <c r="K25" i="12"/>
  <c r="K26" i="12"/>
  <c r="K30" i="12"/>
  <c r="C30" i="12"/>
  <c r="C22" i="12"/>
  <c r="D22" i="12" s="1"/>
  <c r="C24" i="12"/>
  <c r="C28" i="12"/>
  <c r="D28" i="12" s="1"/>
  <c r="C26" i="12"/>
  <c r="C29" i="12"/>
  <c r="C21" i="12"/>
  <c r="C23" i="12"/>
  <c r="D23" i="12" s="1"/>
  <c r="B37" i="12"/>
  <c r="D37" i="12" s="1"/>
  <c r="L4" i="12"/>
  <c r="K4" i="12"/>
  <c r="L5" i="12"/>
  <c r="G15" i="12"/>
  <c r="C20" i="12"/>
  <c r="C27" i="12"/>
  <c r="K31" i="12" l="1"/>
  <c r="B38" i="12" s="1"/>
  <c r="D38" i="12" s="1"/>
  <c r="L21" i="12"/>
  <c r="L24" i="12"/>
  <c r="L22" i="12"/>
  <c r="M22" i="12"/>
  <c r="L28" i="12"/>
  <c r="M28" i="12"/>
  <c r="L27" i="12"/>
  <c r="M27" i="12"/>
  <c r="E30" i="12"/>
  <c r="F30" i="12"/>
  <c r="L20" i="12"/>
  <c r="L19" i="12"/>
  <c r="M19" i="12"/>
  <c r="L30" i="12"/>
  <c r="L23" i="12"/>
  <c r="L25" i="12"/>
  <c r="M25" i="12"/>
  <c r="L29" i="12"/>
  <c r="T27" i="12"/>
  <c r="T29" i="12"/>
  <c r="T30" i="12"/>
  <c r="U30" i="12" s="1"/>
  <c r="T20" i="12"/>
  <c r="T22" i="12"/>
  <c r="T23" i="12"/>
  <c r="T24" i="12"/>
  <c r="T25" i="12"/>
  <c r="J7" i="12"/>
  <c r="T26" i="12"/>
  <c r="T28" i="12"/>
  <c r="T19" i="12"/>
  <c r="T21" i="12"/>
  <c r="D30" i="12"/>
  <c r="L26" i="12"/>
  <c r="M26" i="12"/>
  <c r="K5" i="12"/>
  <c r="C25" i="12"/>
  <c r="F25" i="12" s="1"/>
  <c r="D26" i="12"/>
  <c r="G26" i="12" s="1"/>
  <c r="D21" i="12"/>
  <c r="H21" i="12" s="1"/>
  <c r="C19" i="12"/>
  <c r="H22" i="12"/>
  <c r="G22" i="12"/>
  <c r="G37" i="12"/>
  <c r="F20" i="12"/>
  <c r="E20" i="12"/>
  <c r="D29" i="12"/>
  <c r="F29" i="12"/>
  <c r="E29" i="12"/>
  <c r="G28" i="12"/>
  <c r="H28" i="12"/>
  <c r="F28" i="12"/>
  <c r="E28" i="12"/>
  <c r="D27" i="12"/>
  <c r="E27" i="12"/>
  <c r="F27" i="12"/>
  <c r="D24" i="12"/>
  <c r="F24" i="12"/>
  <c r="E24" i="12"/>
  <c r="H23" i="12"/>
  <c r="G23" i="12"/>
  <c r="F26" i="12"/>
  <c r="E26" i="12"/>
  <c r="F23" i="12"/>
  <c r="E23" i="12"/>
  <c r="F22" i="12"/>
  <c r="E22" i="12"/>
  <c r="F21" i="12"/>
  <c r="E21" i="12"/>
  <c r="E37" i="12"/>
  <c r="D20" i="12"/>
  <c r="U21" i="12" l="1"/>
  <c r="V21" i="12"/>
  <c r="U27" i="12"/>
  <c r="V27" i="12" s="1"/>
  <c r="N20" i="12"/>
  <c r="O20" i="12"/>
  <c r="N21" i="12"/>
  <c r="O21" i="12"/>
  <c r="U19" i="12"/>
  <c r="T31" i="12"/>
  <c r="B39" i="12" s="1"/>
  <c r="D39" i="12" s="1"/>
  <c r="E39" i="12" s="1"/>
  <c r="V19" i="12"/>
  <c r="N29" i="12"/>
  <c r="O29" i="12"/>
  <c r="U28" i="12"/>
  <c r="V28" i="12"/>
  <c r="M29" i="12"/>
  <c r="U26" i="12"/>
  <c r="V26" i="12"/>
  <c r="P25" i="12"/>
  <c r="Q25" i="12"/>
  <c r="Q27" i="12"/>
  <c r="P27" i="12"/>
  <c r="D19" i="12"/>
  <c r="C31" i="12"/>
  <c r="AC30" i="12"/>
  <c r="AC20" i="12"/>
  <c r="AC21" i="12"/>
  <c r="AC26" i="12"/>
  <c r="AC27" i="12"/>
  <c r="AC28" i="12"/>
  <c r="AC19" i="12"/>
  <c r="AC22" i="12"/>
  <c r="AD22" i="12" s="1"/>
  <c r="AC23" i="12"/>
  <c r="AC24" i="12"/>
  <c r="AC25" i="12"/>
  <c r="AC29" i="12"/>
  <c r="N25" i="12"/>
  <c r="O25" i="12"/>
  <c r="N27" i="12"/>
  <c r="O27" i="12"/>
  <c r="U25" i="12"/>
  <c r="V25" i="12"/>
  <c r="N23" i="12"/>
  <c r="O23" i="12"/>
  <c r="Q28" i="12"/>
  <c r="P28" i="12"/>
  <c r="U24" i="12"/>
  <c r="V24" i="12"/>
  <c r="M23" i="12"/>
  <c r="N28" i="12"/>
  <c r="O28" i="12"/>
  <c r="U23" i="12"/>
  <c r="V23" i="12"/>
  <c r="N30" i="12"/>
  <c r="O30" i="12"/>
  <c r="Q22" i="12"/>
  <c r="P22" i="12"/>
  <c r="U22" i="12"/>
  <c r="V22" i="12"/>
  <c r="M30" i="12"/>
  <c r="N22" i="12"/>
  <c r="O22" i="12"/>
  <c r="P26" i="12"/>
  <c r="Q26" i="12"/>
  <c r="U20" i="12"/>
  <c r="V20" i="12"/>
  <c r="P19" i="12"/>
  <c r="Q19" i="12"/>
  <c r="O24" i="12"/>
  <c r="N24" i="12"/>
  <c r="N26" i="12"/>
  <c r="O26" i="12"/>
  <c r="V30" i="12"/>
  <c r="X30" i="12"/>
  <c r="W30" i="12"/>
  <c r="O19" i="12"/>
  <c r="N19" i="12"/>
  <c r="L31" i="12"/>
  <c r="M24" i="12"/>
  <c r="G30" i="12"/>
  <c r="H30" i="12"/>
  <c r="U29" i="12"/>
  <c r="V29" i="12"/>
  <c r="M20" i="12"/>
  <c r="M21" i="12"/>
  <c r="K6" i="12"/>
  <c r="L6" i="12"/>
  <c r="G21" i="12"/>
  <c r="E19" i="12"/>
  <c r="F19" i="12"/>
  <c r="F31" i="12" s="1"/>
  <c r="E25" i="12"/>
  <c r="H26" i="12"/>
  <c r="D25" i="12"/>
  <c r="G24" i="12"/>
  <c r="H24" i="12"/>
  <c r="H29" i="12"/>
  <c r="G29" i="12"/>
  <c r="G27" i="12"/>
  <c r="H27" i="12"/>
  <c r="H20" i="12"/>
  <c r="G20" i="12"/>
  <c r="I37" i="12"/>
  <c r="H37" i="12"/>
  <c r="K7" i="12"/>
  <c r="L7" i="12"/>
  <c r="G38" i="12"/>
  <c r="F38" i="12"/>
  <c r="E38" i="12"/>
  <c r="M31" i="12" l="1"/>
  <c r="Y24" i="12"/>
  <c r="Z24" i="12"/>
  <c r="AD29" i="12"/>
  <c r="AE29" i="12"/>
  <c r="Z22" i="12"/>
  <c r="Y22" i="12"/>
  <c r="AD25" i="12"/>
  <c r="AE25" i="12"/>
  <c r="Z19" i="12"/>
  <c r="Y19" i="12"/>
  <c r="V31" i="12"/>
  <c r="X22" i="12"/>
  <c r="W22" i="12"/>
  <c r="AD23" i="12"/>
  <c r="AE23" i="12"/>
  <c r="Q24" i="12"/>
  <c r="P24" i="12"/>
  <c r="AC31" i="12"/>
  <c r="B40" i="12" s="1"/>
  <c r="D40" i="12" s="1"/>
  <c r="AD19" i="12"/>
  <c r="AE19" i="12"/>
  <c r="Y20" i="12"/>
  <c r="Z20" i="12"/>
  <c r="Y25" i="12"/>
  <c r="Z25" i="12"/>
  <c r="AD28" i="12"/>
  <c r="AE28" i="12" s="1"/>
  <c r="Z23" i="12"/>
  <c r="Y23" i="12"/>
  <c r="AD26" i="12"/>
  <c r="AE26" i="12"/>
  <c r="Z29" i="12"/>
  <c r="Y29" i="12"/>
  <c r="X24" i="12"/>
  <c r="W24" i="12"/>
  <c r="D31" i="12"/>
  <c r="G19" i="12"/>
  <c r="G31" i="12" s="1"/>
  <c r="H19" i="12"/>
  <c r="AD24" i="12"/>
  <c r="AE24" i="12"/>
  <c r="W19" i="12"/>
  <c r="U31" i="12"/>
  <c r="X19" i="12"/>
  <c r="AE22" i="12"/>
  <c r="AG22" i="12"/>
  <c r="AF22" i="12"/>
  <c r="E31" i="12"/>
  <c r="O31" i="12"/>
  <c r="W25" i="12"/>
  <c r="X25" i="12"/>
  <c r="X26" i="12"/>
  <c r="W26" i="12"/>
  <c r="Q29" i="12"/>
  <c r="P29" i="12"/>
  <c r="Z28" i="12"/>
  <c r="Y28" i="12"/>
  <c r="Q21" i="12"/>
  <c r="P21" i="12"/>
  <c r="AD20" i="12"/>
  <c r="AE20" i="12"/>
  <c r="X28" i="12"/>
  <c r="W28" i="12"/>
  <c r="Z21" i="12"/>
  <c r="Y21" i="12"/>
  <c r="Q30" i="12"/>
  <c r="P30" i="12"/>
  <c r="X29" i="12"/>
  <c r="W29" i="12"/>
  <c r="N31" i="12"/>
  <c r="Z26" i="12"/>
  <c r="Y26" i="12"/>
  <c r="X20" i="12"/>
  <c r="W20" i="12"/>
  <c r="AD27" i="12"/>
  <c r="AE27" i="12" s="1"/>
  <c r="W23" i="12"/>
  <c r="X23" i="12"/>
  <c r="Z27" i="12"/>
  <c r="Y27" i="12"/>
  <c r="AD21" i="12"/>
  <c r="AE21" i="12"/>
  <c r="W27" i="12"/>
  <c r="X27" i="12"/>
  <c r="Y30" i="12"/>
  <c r="Z30" i="12"/>
  <c r="Q20" i="12"/>
  <c r="P20" i="12"/>
  <c r="Q23" i="12"/>
  <c r="P23" i="12"/>
  <c r="AD30" i="12"/>
  <c r="AE30" i="12"/>
  <c r="X21" i="12"/>
  <c r="W21" i="12"/>
  <c r="H25" i="12"/>
  <c r="G25" i="12"/>
  <c r="H39" i="12"/>
  <c r="I39" i="12"/>
  <c r="I38" i="12"/>
  <c r="H38" i="12"/>
  <c r="F39" i="12"/>
  <c r="G39" i="12"/>
  <c r="AI28" i="12" l="1"/>
  <c r="AH28" i="12"/>
  <c r="AH27" i="12"/>
  <c r="AI27" i="12"/>
  <c r="AI25" i="12"/>
  <c r="AH25" i="12"/>
  <c r="AF21" i="12"/>
  <c r="AG21" i="12"/>
  <c r="AD31" i="12"/>
  <c r="AG19" i="12"/>
  <c r="AF19" i="12"/>
  <c r="X31" i="12"/>
  <c r="AI21" i="12"/>
  <c r="AH21" i="12"/>
  <c r="AE31" i="12"/>
  <c r="AI19" i="12"/>
  <c r="AH19" i="12"/>
  <c r="AI22" i="12"/>
  <c r="AH22" i="12"/>
  <c r="AF30" i="12"/>
  <c r="AG30" i="12"/>
  <c r="Y31" i="12"/>
  <c r="AH30" i="12"/>
  <c r="AI30" i="12"/>
  <c r="AH26" i="12"/>
  <c r="AI26" i="12"/>
  <c r="AG26" i="12"/>
  <c r="AF26" i="12"/>
  <c r="W31" i="12"/>
  <c r="AI29" i="12"/>
  <c r="AH29" i="12"/>
  <c r="AH24" i="12"/>
  <c r="AI24" i="12"/>
  <c r="AH23" i="12"/>
  <c r="AI23" i="12"/>
  <c r="AG29" i="12"/>
  <c r="AF29" i="12"/>
  <c r="P31" i="12"/>
  <c r="AG24" i="12"/>
  <c r="AF24" i="12"/>
  <c r="AG23" i="12"/>
  <c r="AF23" i="12"/>
  <c r="AH20" i="12"/>
  <c r="AI20" i="12"/>
  <c r="AG20" i="12"/>
  <c r="AF20" i="12"/>
  <c r="Z31" i="12"/>
  <c r="AF25" i="12"/>
  <c r="AG25" i="12"/>
  <c r="Q31" i="12"/>
  <c r="AF27" i="12"/>
  <c r="AG27" i="12"/>
  <c r="H31" i="12"/>
  <c r="AG28" i="12"/>
  <c r="AF28" i="12"/>
  <c r="G40" i="12"/>
  <c r="F40" i="12"/>
  <c r="E40" i="12"/>
  <c r="AG31" i="12" l="1"/>
  <c r="AF31" i="12"/>
  <c r="AH31" i="12"/>
  <c r="AI31" i="12"/>
  <c r="H40" i="12"/>
  <c r="I40" i="12"/>
  <c r="F37" i="5" l="1"/>
  <c r="C36" i="5"/>
  <c r="B36" i="5"/>
  <c r="F34" i="5"/>
  <c r="C35" i="5"/>
  <c r="B35" i="5"/>
  <c r="B38" i="5" s="1"/>
  <c r="F33" i="5"/>
  <c r="F38" i="5" s="1"/>
  <c r="B39" i="5" s="1"/>
  <c r="C28" i="5"/>
  <c r="E28" i="5" s="1"/>
  <c r="C29" i="5"/>
  <c r="F29" i="5" s="1"/>
  <c r="C27" i="5"/>
  <c r="F27" i="5" s="1"/>
  <c r="C38" i="5" l="1"/>
  <c r="B40" i="5"/>
  <c r="C39" i="5"/>
  <c r="C40" i="5" s="1"/>
  <c r="E27" i="5"/>
  <c r="D29" i="5"/>
  <c r="D27" i="5"/>
  <c r="E29" i="5"/>
  <c r="D28" i="5"/>
  <c r="F28" i="5"/>
  <c r="L35" i="5" l="1"/>
  <c r="L37" i="5" s="1"/>
  <c r="J35" i="5"/>
  <c r="J37" i="5" s="1"/>
  <c r="K35" i="5"/>
  <c r="K37" i="5" s="1"/>
  <c r="I35" i="5"/>
  <c r="I37" i="5" s="1"/>
  <c r="H28" i="5"/>
  <c r="G28" i="5"/>
  <c r="H27" i="5"/>
  <c r="G27" i="5"/>
  <c r="G29" i="5"/>
  <c r="H29" i="5"/>
  <c r="B46" i="5" l="1"/>
  <c r="B45" i="5"/>
  <c r="B44" i="5"/>
  <c r="B47" i="5" l="1"/>
  <c r="C17" i="6" l="1"/>
  <c r="D104" i="3"/>
  <c r="G18" i="6" l="1"/>
  <c r="G19" i="6"/>
  <c r="G20" i="6"/>
  <c r="G17" i="6"/>
  <c r="F18" i="6"/>
  <c r="F19" i="6"/>
  <c r="F20" i="6"/>
  <c r="F17" i="6"/>
  <c r="E17" i="6"/>
  <c r="E18" i="6"/>
  <c r="E19" i="6"/>
  <c r="E20" i="6"/>
  <c r="D18" i="6"/>
  <c r="D19" i="6"/>
  <c r="D20" i="6"/>
  <c r="D17" i="6"/>
  <c r="C20" i="6"/>
  <c r="C19" i="6"/>
  <c r="C18" i="6"/>
  <c r="E23" i="11"/>
  <c r="E37" i="11" s="1"/>
  <c r="D17" i="5"/>
  <c r="D16" i="5"/>
  <c r="D11" i="5"/>
  <c r="D10" i="5"/>
  <c r="D19" i="5" l="1"/>
  <c r="E4" i="21" l="1"/>
  <c r="C44" i="3"/>
  <c r="K40" i="3"/>
  <c r="D41" i="3" s="1"/>
  <c r="E41" i="3" s="1"/>
  <c r="F41" i="3" s="1"/>
  <c r="D101" i="3"/>
  <c r="D98" i="3"/>
  <c r="C98" i="3"/>
  <c r="C101" i="3" s="1"/>
  <c r="C104" i="3" s="1"/>
  <c r="E104" i="3" s="1"/>
  <c r="D95" i="3"/>
  <c r="E95" i="3" s="1"/>
  <c r="E85" i="3"/>
  <c r="E50" i="21" s="1"/>
  <c r="F51" i="21" s="1"/>
  <c r="E84" i="3"/>
  <c r="E83" i="3"/>
  <c r="E82" i="3"/>
  <c r="E46" i="21" s="1"/>
  <c r="F47" i="21" s="1"/>
  <c r="D68" i="3"/>
  <c r="E68" i="3" s="1"/>
  <c r="F68" i="3" s="1"/>
  <c r="G68" i="3" s="1"/>
  <c r="D67" i="3"/>
  <c r="E67" i="3" s="1"/>
  <c r="F67" i="3" s="1"/>
  <c r="G67" i="3" s="1"/>
  <c r="D66" i="3"/>
  <c r="E64" i="3"/>
  <c r="F64" i="3" s="1"/>
  <c r="G64" i="3" s="1"/>
  <c r="C7" i="8"/>
  <c r="D62" i="3"/>
  <c r="E62" i="3" s="1"/>
  <c r="F62" i="3" s="1"/>
  <c r="G62" i="3" s="1"/>
  <c r="F60" i="3"/>
  <c r="G60" i="3" s="1"/>
  <c r="C45" i="3"/>
  <c r="C35" i="3"/>
  <c r="C34" i="3"/>
  <c r="N33" i="3"/>
  <c r="M33" i="3"/>
  <c r="L33" i="3"/>
  <c r="K33" i="3"/>
  <c r="C33" i="3"/>
  <c r="N32" i="3"/>
  <c r="M32" i="3"/>
  <c r="L32" i="3"/>
  <c r="K32" i="3"/>
  <c r="C32" i="3"/>
  <c r="N31" i="3"/>
  <c r="M31" i="3"/>
  <c r="L31" i="3"/>
  <c r="K31" i="3"/>
  <c r="G9" i="3"/>
  <c r="D7" i="3"/>
  <c r="C7" i="3"/>
  <c r="G6" i="3"/>
  <c r="D6" i="3"/>
  <c r="C6" i="3"/>
  <c r="G5" i="3"/>
  <c r="F85" i="3" l="1"/>
  <c r="D9" i="3"/>
  <c r="E66" i="3"/>
  <c r="F66" i="3" s="1"/>
  <c r="D69" i="3"/>
  <c r="C9" i="3"/>
  <c r="F40" i="3"/>
  <c r="F42" i="3" s="1"/>
  <c r="D75" i="3" s="1"/>
  <c r="C6" i="8" s="1"/>
  <c r="G10" i="3"/>
  <c r="C10" i="3" s="1"/>
  <c r="C11" i="3" s="1"/>
  <c r="E63" i="3"/>
  <c r="D44" i="3"/>
  <c r="E44" i="3" s="1"/>
  <c r="F83" i="3"/>
  <c r="E52" i="21"/>
  <c r="F53" i="21" s="1"/>
  <c r="D45" i="3"/>
  <c r="E45" i="3" s="1"/>
  <c r="F45" i="3" s="1"/>
  <c r="F84" i="3"/>
  <c r="E54" i="21"/>
  <c r="F55" i="21" s="1"/>
  <c r="E98" i="3"/>
  <c r="F98" i="3" s="1"/>
  <c r="G98" i="3" s="1"/>
  <c r="E101" i="3"/>
  <c r="F101" i="3" s="1"/>
  <c r="G101" i="3" s="1"/>
  <c r="E73" i="21" s="1"/>
  <c r="F74" i="21" s="1"/>
  <c r="C48" i="3"/>
  <c r="F82" i="3"/>
  <c r="E86" i="3"/>
  <c r="F13" i="11" s="1"/>
  <c r="O31" i="3"/>
  <c r="O32" i="3"/>
  <c r="O33" i="3"/>
  <c r="F104" i="3"/>
  <c r="G104" i="3" s="1"/>
  <c r="E102" i="21" s="1"/>
  <c r="F103" i="21" s="1"/>
  <c r="F95" i="3"/>
  <c r="G95" i="3" s="1"/>
  <c r="C49" i="3"/>
  <c r="D49" i="3" s="1"/>
  <c r="E69" i="3" l="1"/>
  <c r="E17" i="3"/>
  <c r="C17" i="3"/>
  <c r="F86" i="3"/>
  <c r="G13" i="11" s="1"/>
  <c r="E75" i="21"/>
  <c r="F76" i="21" s="1"/>
  <c r="G83" i="3"/>
  <c r="E110" i="21" s="1"/>
  <c r="F111" i="21" s="1"/>
  <c r="E81" i="21"/>
  <c r="F82" i="21" s="1"/>
  <c r="F63" i="3"/>
  <c r="F69" i="3" s="1"/>
  <c r="D7" i="8"/>
  <c r="D10" i="3"/>
  <c r="D11" i="3" s="1"/>
  <c r="G82" i="3"/>
  <c r="E104" i="21" s="1"/>
  <c r="F105" i="21" s="1"/>
  <c r="C11" i="8"/>
  <c r="D76" i="3"/>
  <c r="G84" i="3"/>
  <c r="E112" i="21" s="1"/>
  <c r="F113" i="21" s="1"/>
  <c r="E83" i="21"/>
  <c r="F84" i="21" s="1"/>
  <c r="G85" i="3"/>
  <c r="E108" i="21" s="1"/>
  <c r="F109" i="21" s="1"/>
  <c r="E79" i="21"/>
  <c r="F80" i="21" s="1"/>
  <c r="C52" i="3"/>
  <c r="D48" i="3"/>
  <c r="E48" i="3" s="1"/>
  <c r="E10" i="21"/>
  <c r="F44" i="3"/>
  <c r="F46" i="3" s="1"/>
  <c r="E75" i="3" s="1"/>
  <c r="E76" i="3"/>
  <c r="E42" i="21" s="1"/>
  <c r="D11" i="8"/>
  <c r="G99" i="3"/>
  <c r="E111" i="3"/>
  <c r="E44" i="21" s="1"/>
  <c r="F45" i="21" s="1"/>
  <c r="G105" i="3"/>
  <c r="G111" i="3"/>
  <c r="E49" i="3"/>
  <c r="F49" i="3" s="1"/>
  <c r="C53" i="3"/>
  <c r="D53" i="3" s="1"/>
  <c r="G96" i="3"/>
  <c r="D111" i="3"/>
  <c r="F111" i="3"/>
  <c r="G102" i="3"/>
  <c r="C19" i="3"/>
  <c r="E19" i="3"/>
  <c r="G66" i="3"/>
  <c r="G86" i="3" l="1"/>
  <c r="H13" i="11" s="1"/>
  <c r="D34" i="3"/>
  <c r="D33" i="3"/>
  <c r="D32" i="3"/>
  <c r="M6" i="5"/>
  <c r="F17" i="3"/>
  <c r="F19" i="3" s="1"/>
  <c r="D17" i="3"/>
  <c r="D19" i="3" s="1"/>
  <c r="F32" i="3"/>
  <c r="F33" i="3"/>
  <c r="L6" i="5"/>
  <c r="F34" i="3"/>
  <c r="G63" i="3"/>
  <c r="F7" i="8" s="1"/>
  <c r="E7" i="8"/>
  <c r="E12" i="11"/>
  <c r="E11" i="21"/>
  <c r="F12" i="11"/>
  <c r="E41" i="21"/>
  <c r="D6" i="8"/>
  <c r="F48" i="3"/>
  <c r="F50" i="3" s="1"/>
  <c r="F75" i="3" s="1"/>
  <c r="D52" i="3"/>
  <c r="E52" i="3" s="1"/>
  <c r="F76" i="3"/>
  <c r="E71" i="21" s="1"/>
  <c r="E11" i="8"/>
  <c r="F112" i="3"/>
  <c r="E12" i="8"/>
  <c r="F12" i="8"/>
  <c r="E112" i="3"/>
  <c r="D12" i="8"/>
  <c r="D112" i="3"/>
  <c r="C13" i="23" s="1"/>
  <c r="C12" i="8"/>
  <c r="D54" i="3"/>
  <c r="C54" i="3"/>
  <c r="F35" i="3"/>
  <c r="D35" i="3"/>
  <c r="G20" i="23" l="1"/>
  <c r="G12" i="11"/>
  <c r="G69" i="3"/>
  <c r="G76" i="3" s="1"/>
  <c r="E100" i="21" s="1"/>
  <c r="G112" i="3"/>
  <c r="E34" i="3"/>
  <c r="H34" i="3" s="1"/>
  <c r="F74" i="3" s="1"/>
  <c r="E69" i="21" s="1"/>
  <c r="E33" i="3"/>
  <c r="K6" i="5"/>
  <c r="E32" i="3"/>
  <c r="G34" i="3"/>
  <c r="G33" i="3"/>
  <c r="J6" i="5"/>
  <c r="G35" i="3"/>
  <c r="G32" i="3"/>
  <c r="E35" i="3"/>
  <c r="H35" i="3" s="1"/>
  <c r="G74" i="3" s="1"/>
  <c r="E13" i="21"/>
  <c r="F14" i="21" s="1"/>
  <c r="E11" i="11"/>
  <c r="F52" i="3"/>
  <c r="E70" i="21"/>
  <c r="E6" i="8"/>
  <c r="G11" i="11" s="1"/>
  <c r="D15" i="8"/>
  <c r="F11" i="11"/>
  <c r="E15" i="8"/>
  <c r="C15" i="8"/>
  <c r="E53" i="3"/>
  <c r="F53" i="3" s="1"/>
  <c r="E54" i="3"/>
  <c r="F54" i="3" s="1"/>
  <c r="E15" i="23" l="1"/>
  <c r="F15" i="23"/>
  <c r="D15" i="23"/>
  <c r="C15" i="23"/>
  <c r="H33" i="3"/>
  <c r="E74" i="3" s="1"/>
  <c r="E40" i="21" s="1"/>
  <c r="F43" i="21" s="1"/>
  <c r="F11" i="8"/>
  <c r="H12" i="11" s="1"/>
  <c r="H32" i="3"/>
  <c r="F5" i="8"/>
  <c r="H10" i="11" s="1"/>
  <c r="E98" i="21"/>
  <c r="F72" i="21"/>
  <c r="N6" i="5"/>
  <c r="C49" i="5" s="1"/>
  <c r="F77" i="3"/>
  <c r="F115" i="3" s="1"/>
  <c r="E5" i="8"/>
  <c r="E77" i="3"/>
  <c r="E115" i="3" s="1"/>
  <c r="D5" i="8"/>
  <c r="F55" i="3"/>
  <c r="G75" i="3" s="1"/>
  <c r="D74" i="3" l="1"/>
  <c r="C5" i="8" s="1"/>
  <c r="C18" i="23"/>
  <c r="C19" i="23"/>
  <c r="C89" i="23"/>
  <c r="D18" i="23"/>
  <c r="D19" i="23"/>
  <c r="D89" i="23"/>
  <c r="F89" i="23"/>
  <c r="F19" i="23"/>
  <c r="F18" i="23"/>
  <c r="E18" i="23"/>
  <c r="E19" i="23"/>
  <c r="E89" i="23"/>
  <c r="F15" i="8"/>
  <c r="E9" i="21"/>
  <c r="F12" i="21" s="1"/>
  <c r="E6" i="21"/>
  <c r="G77" i="3"/>
  <c r="E99" i="21"/>
  <c r="F101" i="21" s="1"/>
  <c r="F6" i="8"/>
  <c r="G10" i="11"/>
  <c r="G17" i="11" s="1"/>
  <c r="E8" i="8"/>
  <c r="E17" i="8" s="1"/>
  <c r="F10" i="11"/>
  <c r="F17" i="11" s="1"/>
  <c r="D8" i="8"/>
  <c r="D17" i="8" s="1"/>
  <c r="G19" i="23" l="1"/>
  <c r="G18" i="23"/>
  <c r="G21" i="23" s="1"/>
  <c r="D77" i="3"/>
  <c r="D115" i="3" s="1"/>
  <c r="C8" i="17"/>
  <c r="E116" i="3"/>
  <c r="D8" i="17"/>
  <c r="F116" i="3"/>
  <c r="P33" i="3"/>
  <c r="P35" i="3" s="1"/>
  <c r="G115" i="3"/>
  <c r="C8" i="8"/>
  <c r="C17" i="8" s="1"/>
  <c r="E10" i="11"/>
  <c r="E17" i="11" s="1"/>
  <c r="F25" i="21"/>
  <c r="E26" i="21" s="1"/>
  <c r="F3" i="21"/>
  <c r="H11" i="11"/>
  <c r="H17" i="11" s="1"/>
  <c r="F8" i="8"/>
  <c r="F17" i="8" s="1"/>
  <c r="G18" i="11"/>
  <c r="G36" i="11" s="1"/>
  <c r="F18" i="11"/>
  <c r="F36" i="11" s="1"/>
  <c r="P34" i="3" l="1"/>
  <c r="E8" i="17"/>
  <c r="G116" i="3"/>
  <c r="D116" i="3"/>
  <c r="D117" i="3" s="1"/>
  <c r="B8" i="17"/>
  <c r="C10" i="17" s="1"/>
  <c r="E18" i="11"/>
  <c r="H18" i="11"/>
  <c r="H36" i="11" s="1"/>
  <c r="G8" i="17" l="1"/>
  <c r="C27" i="18"/>
  <c r="C29" i="18" s="1"/>
  <c r="E36" i="11"/>
  <c r="C11" i="17" l="1"/>
  <c r="B12" i="17" s="1"/>
  <c r="E40" i="11"/>
  <c r="F39" i="11" s="1"/>
  <c r="F40" i="11" s="1"/>
  <c r="G39" i="11" s="1"/>
  <c r="G40" i="11" l="1"/>
  <c r="H39" i="11" s="1"/>
  <c r="H40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B83" authorId="0" shapeId="0" xr:uid="{75DDE65C-7490-42E5-A1B5-AED4E4A8DF25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pago renovación de camara y comercio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49" authorId="0" shapeId="0" xr:uid="{926C8351-FC8D-4C2D-89D2-99B1F654D847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MATERIA PRIMA PARA PRODUCIR EL PRIMER MES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5" authorId="0" shapeId="0" xr:uid="{FB6E652C-0321-4C89-B1EF-C1DE35F1BAF8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No se incluye la materia prima del primer mes ya que esta corresponde a los aportes iniciales (
Inversion)</t>
        </r>
      </text>
    </comment>
    <comment ref="B11" authorId="0" shapeId="0" xr:uid="{233B2868-495D-4ED0-9A04-3393B509C8D1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Se excluye el servicio agua ya que es un costo variable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G8" authorId="0" shapeId="0" xr:uid="{DDA2C75F-D39E-4D69-A2D0-9A5DCA459A3E}">
      <text>
        <r>
          <rPr>
            <b/>
            <sz val="9"/>
            <color indexed="81"/>
            <rFont val="Tahoma"/>
            <family val="2"/>
          </rPr>
          <t xml:space="preserve">ASUS:
En la informalidad, estos son los valores reales que se pagan al destajo (por unidad) 75000 comedor 4 puestos y 130.000 comedor 6 puestos </t>
        </r>
      </text>
    </comment>
    <comment ref="G11" authorId="0" shapeId="0" xr:uid="{5CEC1E51-DD3C-40F5-9F47-3E0D1D20AE57}">
      <text>
        <r>
          <rPr>
            <sz val="9"/>
            <color indexed="81"/>
            <rFont val="Tahoma"/>
            <family val="2"/>
          </rPr>
          <t>35.000 tapiceria y terminado por silla
13500 corte y costura por silla</t>
        </r>
      </text>
    </comment>
    <comment ref="G30" authorId="0" shapeId="0" xr:uid="{92479EDF-51EF-4C62-A15F-A00E583C895A}">
      <text>
        <r>
          <rPr>
            <b/>
            <sz val="9"/>
            <color indexed="81"/>
            <rFont val="Tahoma"/>
            <family val="2"/>
          </rPr>
          <t xml:space="preserve">ASUS:
En la informalidad, estos son los valores reales que se pagan al destajo (por unidad) 75000 comedor 4 puestos y 130.000 comedor 6 puestos </t>
        </r>
      </text>
    </comment>
    <comment ref="G33" authorId="0" shapeId="0" xr:uid="{573654E9-C0F6-48E7-8710-25ED9C8DD553}">
      <text>
        <r>
          <rPr>
            <sz val="9"/>
            <color indexed="81"/>
            <rFont val="Tahoma"/>
            <family val="2"/>
          </rPr>
          <t>35.000 tapiceria y terminado por silla
13500 corte y costura por silla</t>
        </r>
      </text>
    </comment>
    <comment ref="G51" authorId="0" shapeId="0" xr:uid="{EE39B05E-8CC0-49BC-8D84-6C2A4C6EFDB5}">
      <text>
        <r>
          <rPr>
            <b/>
            <sz val="9"/>
            <color indexed="81"/>
            <rFont val="Tahoma"/>
            <family val="2"/>
          </rPr>
          <t>ASUS:
En la informalidad, estos son los valores reales que se pagan al destajo - 25.000 tapiceria y terminado por silla
13500 corte y costura por silla</t>
        </r>
      </text>
    </comment>
    <comment ref="G72" authorId="0" shapeId="0" xr:uid="{44FBC921-1CD4-40D1-9971-EDDDCA95C235}">
      <text>
        <r>
          <rPr>
            <b/>
            <sz val="9"/>
            <color indexed="81"/>
            <rFont val="Tahoma"/>
            <family val="2"/>
          </rPr>
          <t>ASUS:
En la informalidad, estos son los valores reales que se pagan al destajo - 25.000 tapiceria y terminado por silla
13500 corte y costura por silla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22" authorId="0" shapeId="0" xr:uid="{32DE65E7-9633-4E05-B153-14133E1EFCB1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Para efectos del análisis financiero se consideró una Tasa de Interés de Oportunidad (TIO) del 12%, correspondiente a un escenario realista para un emprendimiento del sector mobiliario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7" authorId="0" shapeId="0" xr:uid="{7C68865B-C228-45B2-A8CB-245DB688CE51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este valor aumenta en estado de resultados, por la depresiación.</t>
        </r>
      </text>
    </comment>
  </commentList>
</comments>
</file>

<file path=xl/sharedStrings.xml><?xml version="1.0" encoding="utf-8"?>
<sst xmlns="http://schemas.openxmlformats.org/spreadsheetml/2006/main" count="5947" uniqueCount="1910">
  <si>
    <t>Concepto</t>
  </si>
  <si>
    <t>Año</t>
  </si>
  <si>
    <t>Alquiler bodega</t>
  </si>
  <si>
    <t>Servicios publicos</t>
  </si>
  <si>
    <t>Agua</t>
  </si>
  <si>
    <t>Luz</t>
  </si>
  <si>
    <t>Trabajadores</t>
  </si>
  <si>
    <t>Salario Mensual</t>
  </si>
  <si>
    <t>Carga prestacional</t>
  </si>
  <si>
    <t>Total Costo Mano de Obra Mensual</t>
  </si>
  <si>
    <t>Total Mano de Obra Anual</t>
  </si>
  <si>
    <t>TOTAL AÑO</t>
  </si>
  <si>
    <t>Carga Prestacional</t>
  </si>
  <si>
    <t>Incremento proyectado</t>
  </si>
  <si>
    <t>COSTO TOTAL MATERIA PRIMA POR SILLA</t>
  </si>
  <si>
    <t>Materia Prima</t>
  </si>
  <si>
    <t>Silla con Tela tradicional</t>
  </si>
  <si>
    <t>Silla con tela PET</t>
  </si>
  <si>
    <t>Costos Indirectos de materia prima</t>
  </si>
  <si>
    <t>Tela Tracional (metro)</t>
  </si>
  <si>
    <t>Tornillo 1/2 * 8</t>
  </si>
  <si>
    <t>Tela PET (metro)</t>
  </si>
  <si>
    <t>Grapa</t>
  </si>
  <si>
    <t>Pegante</t>
  </si>
  <si>
    <t>Cincha</t>
  </si>
  <si>
    <t>Espumas</t>
  </si>
  <si>
    <t>material lona</t>
  </si>
  <si>
    <t>Esqueletos sillas pintados</t>
  </si>
  <si>
    <t>brioni</t>
  </si>
  <si>
    <t>Costo directo silla</t>
  </si>
  <si>
    <t>Hilo</t>
  </si>
  <si>
    <t>Costo Indirecto M.P por silla</t>
  </si>
  <si>
    <t>Costo de materia prima indirecta por silla</t>
  </si>
  <si>
    <t>Costo materia prima total por silla</t>
  </si>
  <si>
    <t>COSTO MATERIA PRIMA POR TIPO DE COMEDOR</t>
  </si>
  <si>
    <t>TIPO</t>
  </si>
  <si>
    <t>4 PUESTOS</t>
  </si>
  <si>
    <t>6 PUESTOS</t>
  </si>
  <si>
    <t>CLASE</t>
  </si>
  <si>
    <t>Tela Tradicional</t>
  </si>
  <si>
    <t>Tela PET</t>
  </si>
  <si>
    <t>Sillas</t>
  </si>
  <si>
    <t>Mesa</t>
  </si>
  <si>
    <t>Costo total de Materia Prima</t>
  </si>
  <si>
    <t>CRECIMIENTO  ANUAL COMEDORES POR TIPO</t>
  </si>
  <si>
    <t>Ventas proyectadas unidad/comedor</t>
  </si>
  <si>
    <t>$ venta 4 Puestos</t>
  </si>
  <si>
    <t>$ venta 6 puestos</t>
  </si>
  <si>
    <t>Tela tradicional</t>
  </si>
  <si>
    <t>COSTO ANUAL COMEDORES POR TIPO</t>
  </si>
  <si>
    <t xml:space="preserve">TOTAL AÑO </t>
  </si>
  <si>
    <t>Cantidades Producidas</t>
  </si>
  <si>
    <t>COSTO MANO DE OBRA DIRECTA</t>
  </si>
  <si>
    <t>Colaborador 1</t>
  </si>
  <si>
    <t>Colaborador 2</t>
  </si>
  <si>
    <t>Colaborador 3</t>
  </si>
  <si>
    <t>COSTOS INDIRECTOS DE FABRICACION</t>
  </si>
  <si>
    <t>Mantenimiento maquinaria y equipos</t>
  </si>
  <si>
    <t>EPP del personal</t>
  </si>
  <si>
    <t>Gafas</t>
  </si>
  <si>
    <t>Guantes</t>
  </si>
  <si>
    <t>Tapa oidos</t>
  </si>
  <si>
    <t>CIF/TOTAL</t>
  </si>
  <si>
    <t>RESUMEN COSTO DE PRODUCCION ANUAL</t>
  </si>
  <si>
    <t>COSTO TOTAL ANUAL MATERIA PRIMA</t>
  </si>
  <si>
    <t>COSTO ANUAL MANO DE OBRA</t>
  </si>
  <si>
    <t>COSTOS INDIRECTOS TOTAL ANUALES</t>
  </si>
  <si>
    <t>COSTEO DE PRODUCCION ANUAL</t>
  </si>
  <si>
    <t xml:space="preserve">Honorarios contables </t>
  </si>
  <si>
    <t xml:space="preserve">Tramites y licencias </t>
  </si>
  <si>
    <t>Servicio recarga extintor</t>
  </si>
  <si>
    <t>Gastos Bancarios</t>
  </si>
  <si>
    <t>Comisiones</t>
  </si>
  <si>
    <t>Vendedor</t>
  </si>
  <si>
    <t>RESUMEN GASTOS ADMINISTRATIVOS ANUAL</t>
  </si>
  <si>
    <t>GASTOS ADMINISTRATIVOS Y DE VENTAS ANUAL</t>
  </si>
  <si>
    <t>GASTOS DE PERSONAL ANUAL</t>
  </si>
  <si>
    <t>GASTOS ADMINISTRATIVOS</t>
  </si>
  <si>
    <t>GASTOS DE VENTAS</t>
  </si>
  <si>
    <t>Nombre del equipo</t>
  </si>
  <si>
    <t>Caracteristicas tecnicas</t>
  </si>
  <si>
    <t>Valor $</t>
  </si>
  <si>
    <t>Compresor 120L</t>
  </si>
  <si>
    <t>120 litros, 3,5 HP, 8 bar de presión, motor monofásico</t>
  </si>
  <si>
    <t>Maquina de coser</t>
  </si>
  <si>
    <t>Brazo libre, puntada recta, motor 110V, velocidad 5000 rpm</t>
  </si>
  <si>
    <t>Taladro inalambrico</t>
  </si>
  <si>
    <t>18V, 2 baterías de litio, torque regulable</t>
  </si>
  <si>
    <t xml:space="preserve">taladro percutor </t>
  </si>
  <si>
    <t>600W, velocidad variable, función percutora</t>
  </si>
  <si>
    <t>Grapadora neumatica</t>
  </si>
  <si>
    <t xml:space="preserve">	Presión 60-100 psi, carga rápida, compatible con grapas 80/10</t>
  </si>
  <si>
    <t>Pistola pegante neumatica</t>
  </si>
  <si>
    <t>Boquilla anti-goteo</t>
  </si>
  <si>
    <t>Tijeras x3</t>
  </si>
  <si>
    <t xml:space="preserve">	Acero inoxidable, mango ergonómico, corte fino</t>
  </si>
  <si>
    <t>Cuchillo x2</t>
  </si>
  <si>
    <t>Cuerpo metálico, para corte de tapicería</t>
  </si>
  <si>
    <t xml:space="preserve">Mesa corte </t>
  </si>
  <si>
    <t>Superficie MDF, estructura en madera</t>
  </si>
  <si>
    <t>Mesa tapiceria</t>
  </si>
  <si>
    <t>Estructura reforzada, altura regulable, superficie acolchada</t>
  </si>
  <si>
    <t>Caladora</t>
  </si>
  <si>
    <t xml:space="preserve">	Motor 500W, velocidad variable, corte en madera y metal</t>
  </si>
  <si>
    <t>Pulidora angular</t>
  </si>
  <si>
    <t xml:space="preserve">	1200W, disco 4,5", velocidad variable</t>
  </si>
  <si>
    <t>Destornillador estrella x2</t>
  </si>
  <si>
    <t>Punta PH2 magnética, mango antideslizante, acero tratado</t>
  </si>
  <si>
    <t>Destornillador pala x2</t>
  </si>
  <si>
    <t>Punta plana 5 mm, mango ergonómico, acero cromado</t>
  </si>
  <si>
    <t>Pinza corta frio</t>
  </si>
  <si>
    <t>Acero de alta resistencia, mango aislado, corte de alambre</t>
  </si>
  <si>
    <t>Activos fijos productivos (maquinaria, herramientas).</t>
  </si>
  <si>
    <t>Activos fijos administrativos</t>
  </si>
  <si>
    <t>Computador</t>
  </si>
  <si>
    <t>Tablero para pedidos</t>
  </si>
  <si>
    <t>COSTO TOTAL ACTIVOS ADMINISTRATIVOS</t>
  </si>
  <si>
    <t>COSTO TOTAL ACTIVOS FIJOS PRODUCTIVOS</t>
  </si>
  <si>
    <t>Precio por unidad</t>
  </si>
  <si>
    <t>TELAS</t>
  </si>
  <si>
    <t>PRECIO 4 PUESTOS</t>
  </si>
  <si>
    <t>PRECIO 6 PUESTOS</t>
  </si>
  <si>
    <t>Precio total ventas</t>
  </si>
  <si>
    <t>Protecciones adicionales</t>
  </si>
  <si>
    <t>Fruteros</t>
  </si>
  <si>
    <t>Presupuesto de Ingresos - ventas</t>
  </si>
  <si>
    <t>Presupuesto de Ingresos - productos complementarios</t>
  </si>
  <si>
    <t>Vidrios protector para mesa.</t>
  </si>
  <si>
    <t>Precio vidrio 4 puestos</t>
  </si>
  <si>
    <t>Precio vidrio 6 puestos</t>
  </si>
  <si>
    <t xml:space="preserve">Precio protectores </t>
  </si>
  <si>
    <t>Protector Adhesivo para patas de sillas o mesas.</t>
  </si>
  <si>
    <t>PRODUCTOS</t>
  </si>
  <si>
    <t>CANTIDAD (VENTAS ESPERADAS)</t>
  </si>
  <si>
    <t>PRECIO (VENTA POR UNIDAD)</t>
  </si>
  <si>
    <t>VALOR</t>
  </si>
  <si>
    <t>TOTAL PRESUPUESTO VENTAS</t>
  </si>
  <si>
    <t>PRESUPUESTO INGRESOS (VENTAS) AÑO 2026</t>
  </si>
  <si>
    <t>PRESUPUESTO INGRESOS (VENTAS) AÑO 2027</t>
  </si>
  <si>
    <t xml:space="preserve"> PRESUPUESTO INGRESOS (VENTAS) AÑO 2028</t>
  </si>
  <si>
    <t>Mes</t>
  </si>
  <si>
    <t xml:space="preserve">Ventas proyectadas </t>
  </si>
  <si>
    <t>TELAS PET</t>
  </si>
  <si>
    <t>TELA TRADICIONAL</t>
  </si>
  <si>
    <t>6 Puestos</t>
  </si>
  <si>
    <t>4 Puestos</t>
  </si>
  <si>
    <t xml:space="preserve">Unidades de comedores que seran tapizados con tela PET </t>
  </si>
  <si>
    <t>Unidades de comedores que seran tapizados con tela tradicional</t>
  </si>
  <si>
    <t>VALOR COSTO MP</t>
  </si>
  <si>
    <t>2025 ($)</t>
  </si>
  <si>
    <t>2026 ($)</t>
  </si>
  <si>
    <t>2027 ($)</t>
  </si>
  <si>
    <t>2028 ($)</t>
  </si>
  <si>
    <t>Compras (materia prima e insumos)</t>
  </si>
  <si>
    <t>Pagos (servicios, arriendo, mantenimiento)</t>
  </si>
  <si>
    <t xml:space="preserve">Egresos administrativos </t>
  </si>
  <si>
    <t>Promocion y publicidad</t>
  </si>
  <si>
    <t>Nómina (mano de obra directa y administrativa</t>
  </si>
  <si>
    <t>%</t>
  </si>
  <si>
    <t>I. INGRESOS</t>
  </si>
  <si>
    <t>Total ventas proyectadas</t>
  </si>
  <si>
    <t>Ventas al contado</t>
  </si>
  <si>
    <t>Total Ingresos</t>
  </si>
  <si>
    <t>II. EGRESOS</t>
  </si>
  <si>
    <t>Total Egresos</t>
  </si>
  <si>
    <t>Flujo de Caja Operativo(I-II)</t>
  </si>
  <si>
    <t>III.INVERSIONES</t>
  </si>
  <si>
    <t>Compra de otros activos</t>
  </si>
  <si>
    <t>Flujo de Caja de Inversión</t>
  </si>
  <si>
    <t>IV. FINANCIAMIENTO</t>
  </si>
  <si>
    <t>Devolucion prestamos de socios</t>
  </si>
  <si>
    <t>Devolucion de prestamos a terceros</t>
  </si>
  <si>
    <t>Prestamos de Bancos-</t>
  </si>
  <si>
    <t>Pago de Dividendos</t>
  </si>
  <si>
    <t xml:space="preserve">Pago de Cuota de préstamos </t>
  </si>
  <si>
    <t>Pago de cuota compra de Imueble</t>
  </si>
  <si>
    <t>Flujo de caja Financiero</t>
  </si>
  <si>
    <t>V. RESUMEN</t>
  </si>
  <si>
    <t>Flujo de Caja Operativo</t>
  </si>
  <si>
    <t>Flujo de caja Inversion</t>
  </si>
  <si>
    <t>Datos historicos</t>
  </si>
  <si>
    <t>6 puestos</t>
  </si>
  <si>
    <t>4 puestos</t>
  </si>
  <si>
    <t>% participación comedores 6 puestos</t>
  </si>
  <si>
    <t>% participación comedores 4 puestos</t>
  </si>
  <si>
    <t>% total de participacion</t>
  </si>
  <si>
    <t>PROYECCION VENTAS PERIODO (2025 A 2028)</t>
  </si>
  <si>
    <t>Ventas proyectadas (unidades de comedor)</t>
  </si>
  <si>
    <t>cantidad comedores 6 puestos</t>
  </si>
  <si>
    <t>cantidad comedores 4 puestos</t>
  </si>
  <si>
    <t>Año 1 Base 2024</t>
  </si>
  <si>
    <t xml:space="preserve"> PROYECCION AÑO 2 2025</t>
  </si>
  <si>
    <t xml:space="preserve"> PROYECCION AÑO 3 2026</t>
  </si>
  <si>
    <t>Ventas proyectadas</t>
  </si>
  <si>
    <t>RESUMEN PROYECCIONES VENTAS</t>
  </si>
  <si>
    <t>% PET (CAGR) del 5,20 %.)</t>
  </si>
  <si>
    <t>Año Base 2024</t>
  </si>
  <si>
    <t>Producto/comedor</t>
  </si>
  <si>
    <t>Cuatro puestos</t>
  </si>
  <si>
    <t>Seis puestos</t>
  </si>
  <si>
    <t>Tela traidiconal</t>
  </si>
  <si>
    <t xml:space="preserve">Tela PET </t>
  </si>
  <si>
    <t xml:space="preserve"> PROYECCION AÑO 5 2028</t>
  </si>
  <si>
    <t xml:space="preserve"> PROYECCION AÑO 4 2027</t>
  </si>
  <si>
    <t xml:space="preserve">AÑO BASE (#1) </t>
  </si>
  <si>
    <t>$$</t>
  </si>
  <si>
    <t>PRESUPUESTO INGRESOS (VENTAS) AÑO 2 2025</t>
  </si>
  <si>
    <t>-</t>
  </si>
  <si>
    <t>CONSOLIDADO INGRESOS (VENTAS)</t>
  </si>
  <si>
    <t>AÑO 2 2025</t>
  </si>
  <si>
    <t>AÑO 3 2026</t>
  </si>
  <si>
    <t>AÑO 4 2027</t>
  </si>
  <si>
    <t>AÑO 5 2028</t>
  </si>
  <si>
    <t>Año 2 2025</t>
  </si>
  <si>
    <t>Año 3 2026</t>
  </si>
  <si>
    <t>Año 4 2027</t>
  </si>
  <si>
    <t>Año 5 2028</t>
  </si>
  <si>
    <t>Aportes sociales accionistas</t>
  </si>
  <si>
    <t>Compra de Activo Fijo productivo</t>
  </si>
  <si>
    <t>Nómina (mano de obra directa)</t>
  </si>
  <si>
    <t>Costos variables</t>
  </si>
  <si>
    <t>Costos Fijos</t>
  </si>
  <si>
    <t>Nómina (mano de obra administrativa)</t>
  </si>
  <si>
    <t>CIF Fabricación (servicio luz → porque depende del nivel de producción)</t>
  </si>
  <si>
    <t>Promoción y publicidad</t>
  </si>
  <si>
    <t>Pagos administrativos</t>
  </si>
  <si>
    <t>Pagos CIF (servicios, arriendo, mantenimiento)</t>
  </si>
  <si>
    <t>Total Costos Variables</t>
  </si>
  <si>
    <t>Total Costos Fijos</t>
  </si>
  <si>
    <t>Nº</t>
  </si>
  <si>
    <t>Tipo de Impacto</t>
  </si>
  <si>
    <t>Descripción del Impacto</t>
  </si>
  <si>
    <t>Magnitud (1-5)</t>
  </si>
  <si>
    <t>Probabilidad (1-5)</t>
  </si>
  <si>
    <t>Dirección (Positivo / Negativo)</t>
  </si>
  <si>
    <t>Social</t>
  </si>
  <si>
    <t>Positivo</t>
  </si>
  <si>
    <t>Ambiental</t>
  </si>
  <si>
    <t>Negativo</t>
  </si>
  <si>
    <t>Mayor competitividad al usar telas PET recicladas</t>
  </si>
  <si>
    <t>Posicionar la marca como sostenible y moderna, resaltar en marketing</t>
  </si>
  <si>
    <t>Crecimiento de ingresos por ventas personalizadas (a pedido)</t>
  </si>
  <si>
    <t>Mantener flexibilidad en diseño y adaptar según tendencias</t>
  </si>
  <si>
    <t>Contratar mano de obra local, capacitar en técnicas modernas</t>
  </si>
  <si>
    <t>Protocolos de seguridad, uso de EPP, capacitaciones</t>
  </si>
  <si>
    <t>Aprovechamiento de telas PET recicladas reduce residuos plásticos</t>
  </si>
  <si>
    <t>Comunicar este beneficio en marketing, garantizar trazabilidad del PET</t>
  </si>
  <si>
    <t>Implementar plan de reciclaje/reuso, convenios con recicladores</t>
  </si>
  <si>
    <t>Consumo de energía en producción</t>
  </si>
  <si>
    <t>Migrar a iluminación LED, optimizar uso de maquinaria</t>
  </si>
  <si>
    <t>Emisiones por transporte de materias primas y entrega de muebles</t>
  </si>
  <si>
    <t>Optimizar rutas, planificar entregas conjuntas, usar vehículos más eficientes</t>
  </si>
  <si>
    <t>Posibilidad de expansión del mercado al ofrecer diseños modernos y personalizados</t>
  </si>
  <si>
    <t>Estrategia de marketing digital, alianzas con tiendas y ferias de hogar</t>
  </si>
  <si>
    <t>Aumento en costos de transporte por entregas a domicilio</t>
  </si>
  <si>
    <t>Optimizar rutas de entrega, programar entregas agrupadas</t>
  </si>
  <si>
    <t>Economico</t>
  </si>
  <si>
    <t>Diversificar proveedores, comprar en volumen y mantener inventarios estratégicos</t>
  </si>
  <si>
    <t>1.</t>
  </si>
  <si>
    <t>Variación en el precio de materias primas (espumas, telas) que afecta los costos de producción</t>
  </si>
  <si>
    <t>Mejora de la calidad de vida de clientes al ofrecer muebles duraderos y personalizados</t>
  </si>
  <si>
    <t>Resaltar la resistencia en la propuesta de valor</t>
  </si>
  <si>
    <t>Riesgo de insatisfacción del cliente si hay retrasos en la entrega</t>
  </si>
  <si>
    <t>Establecer plazos realistas, informar al cliente de avances, políticas de compensación</t>
  </si>
  <si>
    <t>Posibles conflictos laborales si no hay condiciones claras de trabajo</t>
  </si>
  <si>
    <t>Definir contratos justos, horarios claros y fomentar comunicación abierta</t>
  </si>
  <si>
    <t>2.</t>
  </si>
  <si>
    <t>3.</t>
  </si>
  <si>
    <t>Puntuación</t>
  </si>
  <si>
    <t>Gestión / Mejora</t>
  </si>
  <si>
    <t>Generación de empleo</t>
  </si>
  <si>
    <t>Riesgo de accidentes laborales</t>
  </si>
  <si>
    <t>Creación de identidad cultural al incluir telas PET en los diseños</t>
  </si>
  <si>
    <t>Promocionar la conexión con tradiciones locales</t>
  </si>
  <si>
    <t xml:space="preserve">Generación de residuos sólidos (retazos de tela, sobrantes de espuma y madera) </t>
  </si>
  <si>
    <t>Uso de productos químicos como pegantes y acabados, que pueden generar emisiones tóxicas y afectar la salud de trabajadores y el ambiente</t>
  </si>
  <si>
    <t>Implementar el uso de pegantes y acabados de bajo VOC (compuestos orgánicos volátiles), garantizar ventilación adecuada en el taller y proveer equipos de protección personal (EPP)</t>
  </si>
  <si>
    <t>Riesgo de dependencia del flujo de caja, ya que el modelo de producción bajo pedido limita el capital circulante inmediato.</t>
  </si>
  <si>
    <t>Solicitar anticipos del 40-50% al cliente, diversificar ingresos (venta de accesorios o muebles estándar), y planificar un fondo de reserva para cubrir costos fijos</t>
  </si>
  <si>
    <t>Punto de Equilibrio 2025</t>
  </si>
  <si>
    <t>Precio deventa Unitario</t>
  </si>
  <si>
    <t>Costo Variable Unitario</t>
  </si>
  <si>
    <t>Mano de Obra Directa</t>
  </si>
  <si>
    <t>CIF</t>
  </si>
  <si>
    <t>Margen de Contribucion</t>
  </si>
  <si>
    <t>% de ventas</t>
  </si>
  <si>
    <t>MC Promedio Ponderado</t>
  </si>
  <si>
    <t>Punto de Equilibrio 2026</t>
  </si>
  <si>
    <t>Punto de Equilibrio 2027</t>
  </si>
  <si>
    <t>Punto de Equilibrio 2028</t>
  </si>
  <si>
    <t>4 Puestos – Tela Tradicional</t>
  </si>
  <si>
    <t>4 Puestos – Tela PET</t>
  </si>
  <si>
    <t>6 Puestos – Tela Tradicional</t>
  </si>
  <si>
    <t>6 Puestos – Tela PET</t>
  </si>
  <si>
    <t>Inversion</t>
  </si>
  <si>
    <t>Ingresos</t>
  </si>
  <si>
    <t>Total Costos (TOTAL EGRESOS)</t>
  </si>
  <si>
    <t>TIR</t>
  </si>
  <si>
    <t>CUENTA</t>
  </si>
  <si>
    <t>Ingresos de actividades ordinarias</t>
  </si>
  <si>
    <t>Costo de ventas</t>
  </si>
  <si>
    <t>Ganancia (perdida) bruta</t>
  </si>
  <si>
    <t>Gastos de ventas y distribución</t>
  </si>
  <si>
    <t>Gastos  de administracion</t>
  </si>
  <si>
    <t>Otros ingresos operativos</t>
  </si>
  <si>
    <t>Otras ganancias (perdidas)</t>
  </si>
  <si>
    <t>Ganancia (perdida) operativa</t>
  </si>
  <si>
    <t>Gastos financieros</t>
  </si>
  <si>
    <t>Ganancia (perdidas) antes de impuestos</t>
  </si>
  <si>
    <t>Ingreso (gasto) por impuesto</t>
  </si>
  <si>
    <t>Ganancia (perdida) neta del ejercicio</t>
  </si>
  <si>
    <t>Activos</t>
  </si>
  <si>
    <t>Activos corrientes</t>
  </si>
  <si>
    <t>Efectivo y equivalentes al efectivo</t>
  </si>
  <si>
    <t>Otros activos financieros</t>
  </si>
  <si>
    <t>Anticipos</t>
  </si>
  <si>
    <t>Total de acrivos corrientes</t>
  </si>
  <si>
    <t>Activos no corrientes</t>
  </si>
  <si>
    <t>Propiedades, planta y equipo</t>
  </si>
  <si>
    <t>Total de acrivos no corrientes</t>
  </si>
  <si>
    <t>TOTAL DE ACTIVOS</t>
  </si>
  <si>
    <t>Pasivos y patrimonio</t>
  </si>
  <si>
    <t>Pasivos corrientes</t>
  </si>
  <si>
    <t>Pasivos por impuestos a las ganancias</t>
  </si>
  <si>
    <t>Otros pasivos no financieros</t>
  </si>
  <si>
    <t>Total de pasivos corrientes</t>
  </si>
  <si>
    <t>Pasivos no corrientes</t>
  </si>
  <si>
    <t>Otras cuentas por pagar</t>
  </si>
  <si>
    <t>Total de pasivos no corrientes</t>
  </si>
  <si>
    <t>Total de pasivos</t>
  </si>
  <si>
    <t>Patrimonio</t>
  </si>
  <si>
    <t>Resultados acumulados</t>
  </si>
  <si>
    <t>Total de patrimonio</t>
  </si>
  <si>
    <t>TOTAL DE PASIVO Y PATRIMONIO</t>
  </si>
  <si>
    <t>VPN</t>
  </si>
  <si>
    <t>PRI</t>
  </si>
  <si>
    <t>Tasa de Interés de Oportunidad (TIO)</t>
  </si>
  <si>
    <t xml:space="preserve">INVENTARIO INICIAL DE MATERIAB PRIMA </t>
  </si>
  <si>
    <t>Cuenta</t>
  </si>
  <si>
    <t>Debito</t>
  </si>
  <si>
    <t>Credito</t>
  </si>
  <si>
    <t>Descripción</t>
  </si>
  <si>
    <t>Nivel</t>
  </si>
  <si>
    <t>Naturaleza</t>
  </si>
  <si>
    <r>
      <rPr>
        <sz val="10"/>
        <rFont val="Arial"/>
        <family val="2"/>
      </rPr>
      <t>ACTIVO</t>
    </r>
  </si>
  <si>
    <r>
      <rPr>
        <sz val="10"/>
        <rFont val="Arial"/>
        <family val="2"/>
      </rPr>
      <t>D</t>
    </r>
  </si>
  <si>
    <r>
      <rPr>
        <sz val="10"/>
        <rFont val="Arial"/>
        <family val="2"/>
      </rPr>
      <t>DISPONIBLE</t>
    </r>
  </si>
  <si>
    <r>
      <rPr>
        <sz val="10"/>
        <rFont val="Arial"/>
        <family val="2"/>
      </rPr>
      <t>CAJA</t>
    </r>
  </si>
  <si>
    <r>
      <rPr>
        <sz val="10"/>
        <rFont val="Arial"/>
        <family val="2"/>
      </rPr>
      <t>Caja general</t>
    </r>
  </si>
  <si>
    <r>
      <rPr>
        <sz val="10"/>
        <rFont val="Arial"/>
        <family val="2"/>
      </rPr>
      <t>Cajas menores</t>
    </r>
  </si>
  <si>
    <r>
      <rPr>
        <sz val="10"/>
        <rFont val="Arial"/>
        <family val="2"/>
      </rPr>
      <t>Moneda extranjera</t>
    </r>
  </si>
  <si>
    <r>
      <rPr>
        <sz val="10"/>
        <rFont val="Arial"/>
        <family val="2"/>
      </rPr>
      <t>BANCOS</t>
    </r>
  </si>
  <si>
    <r>
      <rPr>
        <sz val="10"/>
        <rFont val="Arial"/>
        <family val="2"/>
      </rPr>
      <t>Moneda nacional</t>
    </r>
  </si>
  <si>
    <r>
      <rPr>
        <sz val="10"/>
        <rFont val="Arial"/>
        <family val="2"/>
      </rPr>
      <t>REMESAS EN TRÁNSITO</t>
    </r>
  </si>
  <si>
    <r>
      <rPr>
        <sz val="10"/>
        <rFont val="Arial"/>
        <family val="2"/>
      </rPr>
      <t>CUENTAS DE AHORRO</t>
    </r>
  </si>
  <si>
    <r>
      <rPr>
        <sz val="10"/>
        <rFont val="Arial"/>
        <family val="2"/>
      </rPr>
      <t>Bancos</t>
    </r>
  </si>
  <si>
    <r>
      <rPr>
        <sz val="10"/>
        <rFont val="Arial"/>
        <family val="2"/>
      </rPr>
      <t>Corporaciones de ahorro y vivienda</t>
    </r>
  </si>
  <si>
    <r>
      <rPr>
        <sz val="10"/>
        <rFont val="Arial"/>
        <family val="2"/>
      </rPr>
      <t>Organismos cooperativos financieros</t>
    </r>
  </si>
  <si>
    <r>
      <rPr>
        <sz val="10"/>
        <rFont val="Arial"/>
        <family val="2"/>
      </rPr>
      <t>FONDOS</t>
    </r>
  </si>
  <si>
    <r>
      <rPr>
        <sz val="10"/>
        <rFont val="Arial"/>
        <family val="2"/>
      </rPr>
      <t>Rotatorios moneda nacional</t>
    </r>
  </si>
  <si>
    <r>
      <rPr>
        <sz val="10"/>
        <rFont val="Arial"/>
        <family val="2"/>
      </rPr>
      <t>Rotatorios moneda extranjera</t>
    </r>
  </si>
  <si>
    <r>
      <rPr>
        <sz val="10"/>
        <rFont val="Arial"/>
        <family val="2"/>
      </rPr>
      <t>Especiales moneda nacional</t>
    </r>
  </si>
  <si>
    <r>
      <rPr>
        <sz val="10"/>
        <rFont val="Arial"/>
        <family val="2"/>
      </rPr>
      <t>Especiales moneda extranjera</t>
    </r>
  </si>
  <si>
    <r>
      <rPr>
        <sz val="10"/>
        <rFont val="Arial"/>
        <family val="2"/>
      </rPr>
      <t>De amortización moneda nacional</t>
    </r>
  </si>
  <si>
    <r>
      <rPr>
        <sz val="10"/>
        <rFont val="Arial"/>
        <family val="2"/>
      </rPr>
      <t>De amortización moneda extranjera</t>
    </r>
  </si>
  <si>
    <r>
      <rPr>
        <sz val="10"/>
        <rFont val="Arial"/>
        <family val="2"/>
      </rPr>
      <t>INVERSIONES</t>
    </r>
  </si>
  <si>
    <r>
      <rPr>
        <sz val="10"/>
        <rFont val="Arial"/>
        <family val="2"/>
      </rPr>
      <t>ACCIONES</t>
    </r>
  </si>
  <si>
    <r>
      <rPr>
        <sz val="10"/>
        <rFont val="Arial"/>
        <family val="2"/>
      </rPr>
      <t>Agricultura, ganadería, caza y silvicultura</t>
    </r>
  </si>
  <si>
    <r>
      <rPr>
        <sz val="10"/>
        <rFont val="Arial"/>
        <family val="2"/>
      </rPr>
      <t>Pesca</t>
    </r>
  </si>
  <si>
    <r>
      <rPr>
        <sz val="10"/>
        <rFont val="Arial"/>
        <family val="2"/>
      </rPr>
      <t>Explotación de minas y canteras</t>
    </r>
  </si>
  <si>
    <r>
      <rPr>
        <sz val="10"/>
        <rFont val="Arial"/>
        <family val="2"/>
      </rPr>
      <t>Industria manufacturera</t>
    </r>
  </si>
  <si>
    <r>
      <rPr>
        <sz val="10"/>
        <rFont val="Arial"/>
        <family val="2"/>
      </rPr>
      <t>Suministro de electricidad, gas y agua</t>
    </r>
  </si>
  <si>
    <r>
      <rPr>
        <sz val="10"/>
        <rFont val="Arial"/>
        <family val="2"/>
      </rPr>
      <t>Construcción</t>
    </r>
  </si>
  <si>
    <r>
      <rPr>
        <sz val="10"/>
        <rFont val="Arial"/>
        <family val="2"/>
      </rPr>
      <t>Comercio al por mayor y al por menor</t>
    </r>
  </si>
  <si>
    <r>
      <rPr>
        <sz val="10"/>
        <rFont val="Arial"/>
        <family val="2"/>
      </rPr>
      <t>Hoteles y restaurantes</t>
    </r>
  </si>
  <si>
    <r>
      <rPr>
        <sz val="10"/>
        <rFont val="Arial"/>
        <family val="2"/>
      </rPr>
      <t>Transporte, almacenamiento y comunicaciones</t>
    </r>
  </si>
  <si>
    <r>
      <rPr>
        <sz val="10"/>
        <rFont val="Arial"/>
        <family val="2"/>
      </rPr>
      <t>Actividad financiera</t>
    </r>
  </si>
  <si>
    <r>
      <rPr>
        <sz val="10"/>
        <rFont val="Arial"/>
        <family val="2"/>
      </rPr>
      <t>Actividades inmobiliar empresar y de alquiler</t>
    </r>
  </si>
  <si>
    <r>
      <rPr>
        <sz val="10"/>
        <rFont val="Arial"/>
        <family val="2"/>
      </rPr>
      <t>Enseñanza</t>
    </r>
  </si>
  <si>
    <r>
      <rPr>
        <sz val="10"/>
        <rFont val="Arial"/>
        <family val="2"/>
      </rPr>
      <t>Servicios sociales y de salud</t>
    </r>
  </si>
  <si>
    <r>
      <rPr>
        <sz val="10"/>
        <rFont val="Arial"/>
        <family val="2"/>
      </rPr>
      <t>Otras activid. de servic com. soc. y personal</t>
    </r>
  </si>
  <si>
    <r>
      <rPr>
        <sz val="10"/>
        <rFont val="Arial"/>
        <family val="2"/>
      </rPr>
      <t>Ajustes por inflación</t>
    </r>
  </si>
  <si>
    <r>
      <rPr>
        <sz val="10"/>
        <rFont val="Arial"/>
        <family val="2"/>
      </rPr>
      <t>CUOTAS O PARTES DE INTERÉS SOCIAL</t>
    </r>
  </si>
  <si>
    <r>
      <rPr>
        <sz val="10"/>
        <rFont val="Arial"/>
        <family val="2"/>
      </rPr>
      <t>BONOS</t>
    </r>
  </si>
  <si>
    <r>
      <rPr>
        <sz val="10"/>
        <rFont val="Arial"/>
        <family val="2"/>
      </rPr>
      <t>Bonos públicos moneda nacional</t>
    </r>
  </si>
  <si>
    <r>
      <rPr>
        <sz val="10"/>
        <rFont val="Arial"/>
        <family val="2"/>
      </rPr>
      <t>Bonos públicos moneda extranjera</t>
    </r>
  </si>
  <si>
    <r>
      <rPr>
        <sz val="10"/>
        <rFont val="Arial"/>
        <family val="2"/>
      </rPr>
      <t>Bonos ordinarios</t>
    </r>
  </si>
  <si>
    <r>
      <rPr>
        <sz val="10"/>
        <rFont val="Arial"/>
        <family val="2"/>
      </rPr>
      <t>Bonos convertibles en acciones</t>
    </r>
  </si>
  <si>
    <r>
      <rPr>
        <sz val="10"/>
        <rFont val="Arial"/>
        <family val="2"/>
      </rPr>
      <t>Otros</t>
    </r>
  </si>
  <si>
    <r>
      <rPr>
        <sz val="10"/>
        <rFont val="Arial"/>
        <family val="2"/>
      </rPr>
      <t>CÉDULAS</t>
    </r>
  </si>
  <si>
    <r>
      <rPr>
        <sz val="10"/>
        <rFont val="Arial"/>
        <family val="2"/>
      </rPr>
      <t>Cédulas de capitalización</t>
    </r>
  </si>
  <si>
    <r>
      <rPr>
        <sz val="10"/>
        <rFont val="Arial"/>
        <family val="2"/>
      </rPr>
      <t>Cédulas hipotecarias</t>
    </r>
  </si>
  <si>
    <r>
      <rPr>
        <sz val="10"/>
        <rFont val="Arial"/>
        <family val="2"/>
      </rPr>
      <t>Cédulas de inversión</t>
    </r>
  </si>
  <si>
    <r>
      <rPr>
        <sz val="10"/>
        <rFont val="Arial"/>
        <family val="2"/>
      </rPr>
      <t>Otras</t>
    </r>
  </si>
  <si>
    <r>
      <rPr>
        <sz val="10"/>
        <rFont val="Arial"/>
        <family val="2"/>
      </rPr>
      <t>CERTIFICADOS</t>
    </r>
  </si>
  <si>
    <r>
      <rPr>
        <sz val="10"/>
        <rFont val="Arial"/>
        <family val="2"/>
      </rPr>
      <t>Certificados de depósito a término (CDT)</t>
    </r>
  </si>
  <si>
    <r>
      <rPr>
        <sz val="10"/>
        <rFont val="Arial"/>
        <family val="2"/>
      </rPr>
      <t>Certificados de depósito de ahorro</t>
    </r>
  </si>
  <si>
    <r>
      <rPr>
        <sz val="10"/>
        <rFont val="Arial"/>
        <family val="2"/>
      </rPr>
      <t>Certific. de ahorro de valor constante (CAVC)</t>
    </r>
  </si>
  <si>
    <r>
      <rPr>
        <sz val="10"/>
        <rFont val="Arial"/>
        <family val="2"/>
      </rPr>
      <t>Certificados de cambio</t>
    </r>
  </si>
  <si>
    <r>
      <rPr>
        <sz val="10"/>
        <rFont val="Arial"/>
        <family val="2"/>
      </rPr>
      <t>Certificados cafeteros valorizables</t>
    </r>
  </si>
  <si>
    <r>
      <rPr>
        <sz val="10"/>
        <rFont val="Arial"/>
        <family val="2"/>
      </rPr>
      <t>Certificados eléctricos valorizables (CEV)</t>
    </r>
  </si>
  <si>
    <r>
      <rPr>
        <sz val="10"/>
        <rFont val="Arial"/>
        <family val="2"/>
      </rPr>
      <t>Certificados de reembolso tributario (CERT)</t>
    </r>
  </si>
  <si>
    <r>
      <rPr>
        <sz val="10"/>
        <rFont val="Arial"/>
        <family val="2"/>
      </rPr>
      <t>Certificados de desarrollo turístico</t>
    </r>
  </si>
  <si>
    <r>
      <rPr>
        <sz val="10"/>
        <rFont val="Arial"/>
        <family val="2"/>
      </rPr>
      <t>Certificados de inversión forestal (CIF)</t>
    </r>
  </si>
  <si>
    <r>
      <rPr>
        <sz val="10"/>
        <rFont val="Arial"/>
        <family val="2"/>
      </rPr>
      <t>PAPELES COMERCIALES</t>
    </r>
  </si>
  <si>
    <r>
      <rPr>
        <sz val="10"/>
        <rFont val="Arial"/>
        <family val="2"/>
      </rPr>
      <t>Empresas comerciales</t>
    </r>
  </si>
  <si>
    <r>
      <rPr>
        <sz val="10"/>
        <rFont val="Arial"/>
        <family val="2"/>
      </rPr>
      <t>Empresas industriales</t>
    </r>
  </si>
  <si>
    <r>
      <rPr>
        <sz val="10"/>
        <rFont val="Arial"/>
        <family val="2"/>
      </rPr>
      <t>Empresas de servicios</t>
    </r>
  </si>
  <si>
    <r>
      <rPr>
        <sz val="10"/>
        <rFont val="Arial"/>
        <family val="2"/>
      </rPr>
      <t>TÍTULOS</t>
    </r>
  </si>
  <si>
    <r>
      <rPr>
        <sz val="10"/>
        <rFont val="Arial"/>
        <family val="2"/>
      </rPr>
      <t>Títulos de desarrollo agropecuario</t>
    </r>
  </si>
  <si>
    <r>
      <rPr>
        <sz val="10"/>
        <rFont val="Arial"/>
        <family val="2"/>
      </rPr>
      <t>Títulos canjeables por Certificados de cambio</t>
    </r>
  </si>
  <si>
    <r>
      <rPr>
        <sz val="10"/>
        <rFont val="Arial"/>
        <family val="2"/>
      </rPr>
      <t>Títulos de tesorería (TES)</t>
    </r>
  </si>
  <si>
    <r>
      <rPr>
        <sz val="10"/>
        <rFont val="Arial"/>
        <family val="2"/>
      </rPr>
      <t>Títulos de participación</t>
    </r>
  </si>
  <si>
    <r>
      <rPr>
        <sz val="10"/>
        <rFont val="Arial"/>
        <family val="2"/>
      </rPr>
      <t>Títulos de crédito de fomento</t>
    </r>
  </si>
  <si>
    <r>
      <rPr>
        <sz val="10"/>
        <rFont val="Arial"/>
        <family val="2"/>
      </rPr>
      <t>Títulos financieros agroindustriales (TFA)</t>
    </r>
  </si>
  <si>
    <r>
      <rPr>
        <sz val="10"/>
        <rFont val="Arial"/>
        <family val="2"/>
      </rPr>
      <t>Títulos de ahorro cafetero (TAC)</t>
    </r>
  </si>
  <si>
    <r>
      <rPr>
        <sz val="10"/>
        <rFont val="Arial"/>
        <family val="2"/>
      </rPr>
      <t>Títulos de ahorro nacional (TAN)</t>
    </r>
  </si>
  <si>
    <r>
      <rPr>
        <sz val="10"/>
        <rFont val="Arial"/>
        <family val="2"/>
      </rPr>
      <t>Títulos energéticos rentabil. Creciente (TER)</t>
    </r>
  </si>
  <si>
    <r>
      <rPr>
        <sz val="10"/>
        <rFont val="Arial"/>
        <family val="2"/>
      </rPr>
      <t>Títulos de ahorro educativo (TAE)</t>
    </r>
  </si>
  <si>
    <r>
      <rPr>
        <sz val="10"/>
        <rFont val="Arial"/>
        <family val="2"/>
      </rPr>
      <t>Títulos financieros industriales y comerc/les</t>
    </r>
  </si>
  <si>
    <r>
      <rPr>
        <sz val="10"/>
        <rFont val="Arial"/>
        <family val="2"/>
      </rPr>
      <t>Tesoros</t>
    </r>
  </si>
  <si>
    <r>
      <rPr>
        <sz val="10"/>
        <rFont val="Arial"/>
        <family val="2"/>
      </rPr>
      <t>Títulos de devolución de imptos nales (TIDIS)</t>
    </r>
  </si>
  <si>
    <r>
      <rPr>
        <sz val="10"/>
        <rFont val="Arial"/>
        <family val="2"/>
      </rPr>
      <t>Títulos inmobiliarios</t>
    </r>
  </si>
  <si>
    <r>
      <rPr>
        <sz val="10"/>
        <rFont val="Arial"/>
        <family val="2"/>
      </rPr>
      <t>ACEPTACIONES BANCARIAS O FINANCIERAS</t>
    </r>
  </si>
  <si>
    <r>
      <rPr>
        <sz val="10"/>
        <rFont val="Arial"/>
        <family val="2"/>
      </rPr>
      <t>Bancos comerciales</t>
    </r>
  </si>
  <si>
    <r>
      <rPr>
        <sz val="10"/>
        <rFont val="Arial"/>
        <family val="2"/>
      </rPr>
      <t>Compañías de financiamiento comercial</t>
    </r>
  </si>
  <si>
    <r>
      <rPr>
        <sz val="10"/>
        <rFont val="Arial"/>
        <family val="2"/>
      </rPr>
      <t>Corporaciones financieras</t>
    </r>
  </si>
  <si>
    <r>
      <rPr>
        <sz val="10"/>
        <rFont val="Arial"/>
        <family val="2"/>
      </rPr>
      <t>DERECHOS FIDUCIARIOS</t>
    </r>
  </si>
  <si>
    <r>
      <rPr>
        <sz val="10"/>
        <rFont val="Arial"/>
        <family val="2"/>
      </rPr>
      <t>Fideicomisos de inversión moneda nacional</t>
    </r>
  </si>
  <si>
    <r>
      <rPr>
        <sz val="10"/>
        <rFont val="Arial"/>
        <family val="2"/>
      </rPr>
      <t>Fideicomisos de inversión moneda extranjera</t>
    </r>
  </si>
  <si>
    <r>
      <rPr>
        <sz val="10"/>
        <rFont val="Arial"/>
        <family val="2"/>
      </rPr>
      <t>DERECHOS DE RECOMPRA DE INVERS.NEGOC.(</t>
    </r>
  </si>
  <si>
    <r>
      <rPr>
        <sz val="10"/>
        <rFont val="Arial"/>
        <family val="2"/>
      </rPr>
      <t>Acciones</t>
    </r>
  </si>
  <si>
    <r>
      <rPr>
        <sz val="10"/>
        <rFont val="Arial"/>
        <family val="2"/>
      </rPr>
      <t>Cuotas o partes de interés social</t>
    </r>
  </si>
  <si>
    <r>
      <rPr>
        <sz val="10"/>
        <rFont val="Arial"/>
        <family val="2"/>
      </rPr>
      <t>Bonos</t>
    </r>
  </si>
  <si>
    <r>
      <rPr>
        <sz val="10"/>
        <rFont val="Arial"/>
        <family val="2"/>
      </rPr>
      <t>Cédulas</t>
    </r>
  </si>
  <si>
    <r>
      <rPr>
        <sz val="10"/>
        <rFont val="Arial"/>
        <family val="2"/>
      </rPr>
      <t>Certificados</t>
    </r>
  </si>
  <si>
    <r>
      <rPr>
        <sz val="10"/>
        <rFont val="Arial"/>
        <family val="2"/>
      </rPr>
      <t>Papeles comerciales</t>
    </r>
  </si>
  <si>
    <r>
      <rPr>
        <sz val="10"/>
        <rFont val="Arial"/>
        <family val="2"/>
      </rPr>
      <t>Títulos</t>
    </r>
  </si>
  <si>
    <r>
      <rPr>
        <sz val="10"/>
        <rFont val="Arial"/>
        <family val="2"/>
      </rPr>
      <t>Aceptaciones bancarias o financieras</t>
    </r>
  </si>
  <si>
    <r>
      <rPr>
        <sz val="10"/>
        <rFont val="Arial"/>
        <family val="2"/>
      </rPr>
      <t>OBLIGATORIAS</t>
    </r>
  </si>
  <si>
    <r>
      <rPr>
        <sz val="10"/>
        <rFont val="Arial"/>
        <family val="2"/>
      </rPr>
      <t>Bonos de financiamiento especial</t>
    </r>
  </si>
  <si>
    <r>
      <rPr>
        <sz val="10"/>
        <rFont val="Arial"/>
        <family val="2"/>
      </rPr>
      <t>Bonos de financiamiento presupuestal</t>
    </r>
  </si>
  <si>
    <r>
      <rPr>
        <sz val="10"/>
        <rFont val="Arial"/>
        <family val="2"/>
      </rPr>
      <t>Bonos para desarr soc/l y segur.interna(BDSI)</t>
    </r>
  </si>
  <si>
    <r>
      <rPr>
        <sz val="10"/>
        <rFont val="Arial"/>
        <family val="2"/>
      </rPr>
      <t>CUENTAS EN PARTICIPACIÓN</t>
    </r>
  </si>
  <si>
    <r>
      <rPr>
        <sz val="10"/>
        <rFont val="Arial"/>
        <family val="2"/>
      </rPr>
      <t>OTRAS INVERSIONES</t>
    </r>
  </si>
  <si>
    <r>
      <rPr>
        <sz val="10"/>
        <rFont val="Arial"/>
        <family val="2"/>
      </rPr>
      <t>Aportes en cooperativas</t>
    </r>
  </si>
  <si>
    <r>
      <rPr>
        <sz val="10"/>
        <rFont val="Arial"/>
        <family val="2"/>
      </rPr>
      <t>Derechos en clubes sociales</t>
    </r>
  </si>
  <si>
    <r>
      <rPr>
        <sz val="10"/>
        <rFont val="Arial"/>
        <family val="2"/>
      </rPr>
      <t>Acciones o derechos en clubes deportivos</t>
    </r>
  </si>
  <si>
    <r>
      <rPr>
        <sz val="10"/>
        <rFont val="Arial"/>
        <family val="2"/>
      </rPr>
      <t>Bonos en colegios</t>
    </r>
  </si>
  <si>
    <r>
      <rPr>
        <sz val="10"/>
        <rFont val="Arial"/>
        <family val="2"/>
      </rPr>
      <t>Diversas</t>
    </r>
  </si>
  <si>
    <r>
      <rPr>
        <sz val="10"/>
        <rFont val="Arial"/>
        <family val="2"/>
      </rPr>
      <t>PROVISIONES</t>
    </r>
  </si>
  <si>
    <r>
      <rPr>
        <sz val="10"/>
        <rFont val="Arial"/>
        <family val="2"/>
      </rPr>
      <t>C</t>
    </r>
  </si>
  <si>
    <r>
      <rPr>
        <sz val="10"/>
        <rFont val="Arial"/>
        <family val="2"/>
      </rPr>
      <t>Derechos fiduciarios</t>
    </r>
  </si>
  <si>
    <r>
      <rPr>
        <sz val="10"/>
        <rFont val="Arial"/>
        <family val="2"/>
      </rPr>
      <t>Derechos de recompra de inversiones negociada</t>
    </r>
  </si>
  <si>
    <r>
      <rPr>
        <sz val="10"/>
        <rFont val="Arial"/>
        <family val="2"/>
      </rPr>
      <t>Obligatorias</t>
    </r>
  </si>
  <si>
    <r>
      <rPr>
        <sz val="10"/>
        <rFont val="Arial"/>
        <family val="2"/>
      </rPr>
      <t>Cuentas en participación</t>
    </r>
  </si>
  <si>
    <r>
      <rPr>
        <sz val="10"/>
        <rFont val="Arial"/>
        <family val="2"/>
      </rPr>
      <t>Otras inversiones</t>
    </r>
  </si>
  <si>
    <r>
      <rPr>
        <sz val="10"/>
        <rFont val="Arial"/>
        <family val="2"/>
      </rPr>
      <t>DEUDORES</t>
    </r>
  </si>
  <si>
    <r>
      <rPr>
        <sz val="10"/>
        <rFont val="Arial"/>
        <family val="2"/>
      </rPr>
      <t>CLIENTES</t>
    </r>
  </si>
  <si>
    <r>
      <rPr>
        <sz val="10"/>
        <rFont val="Arial"/>
        <family val="2"/>
      </rPr>
      <t>Nacionales</t>
    </r>
  </si>
  <si>
    <r>
      <rPr>
        <sz val="10"/>
        <rFont val="Arial"/>
        <family val="2"/>
      </rPr>
      <t>Del exterior</t>
    </r>
  </si>
  <si>
    <r>
      <rPr>
        <sz val="10"/>
        <rFont val="Arial"/>
        <family val="2"/>
      </rPr>
      <t>Deudores del sistema</t>
    </r>
  </si>
  <si>
    <r>
      <rPr>
        <sz val="10"/>
        <rFont val="Arial"/>
        <family val="2"/>
      </rPr>
      <t>CUENTAS CORRIENTES COMERCIALES</t>
    </r>
  </si>
  <si>
    <r>
      <rPr>
        <sz val="10"/>
        <rFont val="Arial"/>
        <family val="2"/>
      </rPr>
      <t>Casa matriz</t>
    </r>
  </si>
  <si>
    <r>
      <rPr>
        <sz val="10"/>
        <rFont val="Arial"/>
        <family val="2"/>
      </rPr>
      <t>Compañías vinculadas</t>
    </r>
  </si>
  <si>
    <r>
      <rPr>
        <sz val="10"/>
        <rFont val="Arial"/>
        <family val="2"/>
      </rPr>
      <t>Accionistas o socios</t>
    </r>
  </si>
  <si>
    <r>
      <rPr>
        <sz val="10"/>
        <rFont val="Arial"/>
        <family val="2"/>
      </rPr>
      <t>Particulares</t>
    </r>
  </si>
  <si>
    <r>
      <rPr>
        <sz val="10"/>
        <rFont val="Arial"/>
        <family val="2"/>
      </rPr>
      <t>CUENTAS POR COBRAR A CASA MATRIZ</t>
    </r>
  </si>
  <si>
    <r>
      <rPr>
        <sz val="10"/>
        <rFont val="Arial"/>
        <family val="2"/>
      </rPr>
      <t>Ventas</t>
    </r>
  </si>
  <si>
    <r>
      <rPr>
        <sz val="10"/>
        <rFont val="Arial"/>
        <family val="2"/>
      </rPr>
      <t>Pagos a nombre de casa matriz</t>
    </r>
  </si>
  <si>
    <r>
      <rPr>
        <sz val="10"/>
        <rFont val="Arial"/>
        <family val="2"/>
      </rPr>
      <t>Valores recibidos por casa matriz</t>
    </r>
  </si>
  <si>
    <r>
      <rPr>
        <sz val="10"/>
        <rFont val="Arial"/>
        <family val="2"/>
      </rPr>
      <t>Préstamos</t>
    </r>
  </si>
  <si>
    <r>
      <rPr>
        <sz val="10"/>
        <rFont val="Arial"/>
        <family val="2"/>
      </rPr>
      <t>CUENTAS POR COBRAR A VINCULADOS ECONÓM</t>
    </r>
  </si>
  <si>
    <r>
      <rPr>
        <sz val="10"/>
        <rFont val="Arial"/>
        <family val="2"/>
      </rPr>
      <t>Filiales</t>
    </r>
  </si>
  <si>
    <r>
      <rPr>
        <sz val="10"/>
        <rFont val="Arial"/>
        <family val="2"/>
      </rPr>
      <t>Subsidiarias</t>
    </r>
  </si>
  <si>
    <r>
      <rPr>
        <sz val="10"/>
        <rFont val="Arial"/>
        <family val="2"/>
      </rPr>
      <t>Sucursales</t>
    </r>
  </si>
  <si>
    <r>
      <rPr>
        <sz val="10"/>
        <rFont val="Arial"/>
        <family val="2"/>
      </rPr>
      <t>CUENTAS POR COBRAR A DIRECTORES</t>
    </r>
  </si>
  <si>
    <r>
      <rPr>
        <sz val="10"/>
        <rFont val="Arial"/>
        <family val="2"/>
      </rPr>
      <t>CUENTAS POR COBRAR A SOCIOS Y ACCIONISTA</t>
    </r>
  </si>
  <si>
    <r>
      <rPr>
        <sz val="10"/>
        <rFont val="Arial"/>
        <family val="2"/>
      </rPr>
      <t>A socios</t>
    </r>
  </si>
  <si>
    <r>
      <rPr>
        <sz val="10"/>
        <rFont val="Arial"/>
        <family val="2"/>
      </rPr>
      <t>A accionistas</t>
    </r>
  </si>
  <si>
    <r>
      <rPr>
        <sz val="10"/>
        <rFont val="Arial"/>
        <family val="2"/>
      </rPr>
      <t>APORTES POR COBRAR</t>
    </r>
  </si>
  <si>
    <r>
      <rPr>
        <sz val="10"/>
        <rFont val="Arial"/>
        <family val="2"/>
      </rPr>
      <t>ANTICIPOS Y AVANCES</t>
    </r>
  </si>
  <si>
    <r>
      <rPr>
        <sz val="10"/>
        <rFont val="Arial"/>
        <family val="2"/>
      </rPr>
      <t>A proveedores</t>
    </r>
  </si>
  <si>
    <r>
      <rPr>
        <sz val="10"/>
        <rFont val="Arial"/>
        <family val="2"/>
      </rPr>
      <t>A contratistas</t>
    </r>
  </si>
  <si>
    <r>
      <rPr>
        <sz val="10"/>
        <rFont val="Arial"/>
        <family val="2"/>
      </rPr>
      <t>A trabajadores</t>
    </r>
  </si>
  <si>
    <r>
      <rPr>
        <sz val="10"/>
        <rFont val="Arial"/>
        <family val="2"/>
      </rPr>
      <t>A agentes</t>
    </r>
  </si>
  <si>
    <r>
      <rPr>
        <sz val="10"/>
        <rFont val="Arial"/>
        <family val="2"/>
      </rPr>
      <t>A concesionarios</t>
    </r>
  </si>
  <si>
    <r>
      <rPr>
        <sz val="10"/>
        <rFont val="Arial"/>
        <family val="2"/>
      </rPr>
      <t>De adjudicaciones</t>
    </r>
  </si>
  <si>
    <r>
      <rPr>
        <sz val="10"/>
        <rFont val="Arial"/>
        <family val="2"/>
      </rPr>
      <t>CUENTAS DE OPERACIÓN CONJUNTA</t>
    </r>
  </si>
  <si>
    <r>
      <rPr>
        <sz val="10"/>
        <rFont val="Arial"/>
        <family val="2"/>
      </rPr>
      <t>DEPÓSITOS</t>
    </r>
  </si>
  <si>
    <r>
      <rPr>
        <sz val="10"/>
        <rFont val="Arial"/>
        <family val="2"/>
      </rPr>
      <t>Para importaciones</t>
    </r>
  </si>
  <si>
    <r>
      <rPr>
        <sz val="10"/>
        <rFont val="Arial"/>
        <family val="2"/>
      </rPr>
      <t>Para servicios</t>
    </r>
  </si>
  <si>
    <r>
      <rPr>
        <sz val="10"/>
        <rFont val="Arial"/>
        <family val="2"/>
      </rPr>
      <t>Para contratos</t>
    </r>
  </si>
  <si>
    <r>
      <rPr>
        <sz val="10"/>
        <rFont val="Arial"/>
        <family val="2"/>
      </rPr>
      <t>Para responsabilidades</t>
    </r>
  </si>
  <si>
    <r>
      <rPr>
        <sz val="10"/>
        <rFont val="Arial"/>
        <family val="2"/>
      </rPr>
      <t>Para juicios ejecutivos</t>
    </r>
  </si>
  <si>
    <r>
      <rPr>
        <sz val="10"/>
        <rFont val="Arial"/>
        <family val="2"/>
      </rPr>
      <t>Para adquisic. de acciones,cuotas o der. Soc.</t>
    </r>
  </si>
  <si>
    <r>
      <rPr>
        <sz val="10"/>
        <rFont val="Arial"/>
        <family val="2"/>
      </rPr>
      <t>En garantía</t>
    </r>
  </si>
  <si>
    <r>
      <rPr>
        <sz val="10"/>
        <rFont val="Arial"/>
        <family val="2"/>
      </rPr>
      <t>PROMESAS DE COMPRA VENTA</t>
    </r>
  </si>
  <si>
    <r>
      <rPr>
        <sz val="10"/>
        <rFont val="Arial"/>
        <family val="2"/>
      </rPr>
      <t>De bienes raíces</t>
    </r>
  </si>
  <si>
    <r>
      <rPr>
        <sz val="10"/>
        <rFont val="Arial"/>
        <family val="2"/>
      </rPr>
      <t>De maquinaria y equipo</t>
    </r>
  </si>
  <si>
    <r>
      <rPr>
        <sz val="10"/>
        <rFont val="Arial"/>
        <family val="2"/>
      </rPr>
      <t>De flota y equipo de transporte</t>
    </r>
  </si>
  <si>
    <r>
      <rPr>
        <sz val="10"/>
        <rFont val="Arial"/>
        <family val="2"/>
      </rPr>
      <t>De flota y equipo aéreo</t>
    </r>
  </si>
  <si>
    <r>
      <rPr>
        <sz val="10"/>
        <rFont val="Arial"/>
        <family val="2"/>
      </rPr>
      <t>De flota y equipo férreo</t>
    </r>
  </si>
  <si>
    <r>
      <rPr>
        <sz val="10"/>
        <rFont val="Arial"/>
        <family val="2"/>
      </rPr>
      <t>De flota y equipo fluvial y/o marítimo</t>
    </r>
  </si>
  <si>
    <r>
      <rPr>
        <sz val="10"/>
        <rFont val="Arial"/>
        <family val="2"/>
      </rPr>
      <t>De semovientes</t>
    </r>
  </si>
  <si>
    <r>
      <rPr>
        <sz val="10"/>
        <rFont val="Arial"/>
        <family val="2"/>
      </rPr>
      <t>De otros bienes</t>
    </r>
  </si>
  <si>
    <r>
      <rPr>
        <sz val="10"/>
        <rFont val="Arial"/>
        <family val="2"/>
      </rPr>
      <t>INGRESOS POR COBRAR</t>
    </r>
  </si>
  <si>
    <r>
      <rPr>
        <sz val="10"/>
        <rFont val="Arial"/>
        <family val="2"/>
      </rPr>
      <t>Dividendos y/o participaciones</t>
    </r>
  </si>
  <si>
    <r>
      <rPr>
        <sz val="10"/>
        <rFont val="Arial"/>
        <family val="2"/>
      </rPr>
      <t>Intereses</t>
    </r>
  </si>
  <si>
    <r>
      <rPr>
        <sz val="10"/>
        <rFont val="Arial"/>
        <family val="2"/>
      </rPr>
      <t>Comisiones</t>
    </r>
  </si>
  <si>
    <r>
      <rPr>
        <sz val="10"/>
        <rFont val="Arial"/>
        <family val="2"/>
      </rPr>
      <t>Honorarios</t>
    </r>
  </si>
  <si>
    <r>
      <rPr>
        <sz val="10"/>
        <rFont val="Arial"/>
        <family val="2"/>
      </rPr>
      <t>Servicios</t>
    </r>
  </si>
  <si>
    <r>
      <rPr>
        <sz val="10"/>
        <rFont val="Arial"/>
        <family val="2"/>
      </rPr>
      <t>Arrendamientos</t>
    </r>
  </si>
  <si>
    <r>
      <rPr>
        <sz val="10"/>
        <rFont val="Arial"/>
        <family val="2"/>
      </rPr>
      <t>CERT por cobrar</t>
    </r>
  </si>
  <si>
    <r>
      <rPr>
        <sz val="10"/>
        <rFont val="Arial"/>
        <family val="2"/>
      </rPr>
      <t>RETENCIÓN SOBRE CONTRATOS</t>
    </r>
  </si>
  <si>
    <r>
      <rPr>
        <sz val="10"/>
        <rFont val="Arial"/>
        <family val="2"/>
      </rPr>
      <t>De construcción</t>
    </r>
  </si>
  <si>
    <r>
      <rPr>
        <sz val="10"/>
        <rFont val="Arial"/>
        <family val="2"/>
      </rPr>
      <t>De prestación de servicios</t>
    </r>
  </si>
  <si>
    <r>
      <rPr>
        <sz val="10"/>
        <rFont val="Arial"/>
        <family val="2"/>
      </rPr>
      <t>ANTIC DE IMPTOS Y CONTRIBUC. O SALDOS A FA</t>
    </r>
  </si>
  <si>
    <r>
      <rPr>
        <sz val="10"/>
        <rFont val="Arial"/>
        <family val="2"/>
      </rPr>
      <t>Anticipo de impuestos de renta y complementar</t>
    </r>
  </si>
  <si>
    <r>
      <rPr>
        <sz val="10"/>
        <rFont val="Arial"/>
        <family val="2"/>
      </rPr>
      <t>Anticipo de impuestos de industria y comercio</t>
    </r>
  </si>
  <si>
    <r>
      <rPr>
        <sz val="10"/>
        <rFont val="Arial"/>
        <family val="2"/>
      </rPr>
      <t>Retención en la fuente</t>
    </r>
  </si>
  <si>
    <r>
      <rPr>
        <sz val="10"/>
        <rFont val="Arial"/>
        <family val="2"/>
      </rPr>
      <t>Impuesto a las ventas retenido</t>
    </r>
  </si>
  <si>
    <r>
      <rPr>
        <sz val="10"/>
        <rFont val="Arial"/>
        <family val="2"/>
      </rPr>
      <t>Impuesto de industria y comercio retenido</t>
    </r>
  </si>
  <si>
    <r>
      <rPr>
        <sz val="10"/>
        <rFont val="Arial"/>
        <family val="2"/>
      </rPr>
      <t>Sobrantes en liquidación privada de impuestos</t>
    </r>
  </si>
  <si>
    <r>
      <rPr>
        <sz val="10"/>
        <rFont val="Arial"/>
        <family val="2"/>
      </rPr>
      <t>Contribuciones</t>
    </r>
  </si>
  <si>
    <r>
      <rPr>
        <sz val="10"/>
        <rFont val="Arial"/>
        <family val="2"/>
      </rPr>
      <t>Impuestos descontables</t>
    </r>
  </si>
  <si>
    <r>
      <rPr>
        <sz val="10"/>
        <rFont val="Arial"/>
        <family val="2"/>
      </rPr>
      <t>RECLAMACIONES</t>
    </r>
  </si>
  <si>
    <r>
      <rPr>
        <sz val="10"/>
        <rFont val="Arial"/>
        <family val="2"/>
      </rPr>
      <t>A compañías aseguradoras</t>
    </r>
  </si>
  <si>
    <r>
      <rPr>
        <sz val="10"/>
        <rFont val="Arial"/>
        <family val="2"/>
      </rPr>
      <t>A transportadores</t>
    </r>
  </si>
  <si>
    <r>
      <rPr>
        <sz val="10"/>
        <rFont val="Arial"/>
        <family val="2"/>
      </rPr>
      <t>Por tiquetes aéreos</t>
    </r>
  </si>
  <si>
    <r>
      <rPr>
        <sz val="10"/>
        <rFont val="Arial"/>
        <family val="2"/>
      </rPr>
      <t>CUENTAS POR COBRAR A TRABAJADORES</t>
    </r>
  </si>
  <si>
    <r>
      <rPr>
        <sz val="10"/>
        <rFont val="Arial"/>
        <family val="2"/>
      </rPr>
      <t>Vivienda</t>
    </r>
  </si>
  <si>
    <r>
      <rPr>
        <sz val="10"/>
        <rFont val="Arial"/>
        <family val="2"/>
      </rPr>
      <t>Vehículos</t>
    </r>
  </si>
  <si>
    <r>
      <rPr>
        <sz val="10"/>
        <rFont val="Arial"/>
        <family val="2"/>
      </rPr>
      <t>Educación</t>
    </r>
  </si>
  <si>
    <r>
      <rPr>
        <sz val="10"/>
        <rFont val="Arial"/>
        <family val="2"/>
      </rPr>
      <t>Médicos, odontológicos y similares</t>
    </r>
  </si>
  <si>
    <r>
      <rPr>
        <sz val="10"/>
        <rFont val="Arial"/>
        <family val="2"/>
      </rPr>
      <t>Calamidad doméstica</t>
    </r>
  </si>
  <si>
    <r>
      <rPr>
        <sz val="10"/>
        <rFont val="Arial"/>
        <family val="2"/>
      </rPr>
      <t>Responsabilidades</t>
    </r>
  </si>
  <si>
    <r>
      <rPr>
        <sz val="10"/>
        <rFont val="Arial"/>
        <family val="2"/>
      </rPr>
      <t>PRÉSTAMOS A PARTICULARES</t>
    </r>
  </si>
  <si>
    <r>
      <rPr>
        <sz val="10"/>
        <rFont val="Arial"/>
        <family val="2"/>
      </rPr>
      <t>Con garantía real</t>
    </r>
  </si>
  <si>
    <r>
      <rPr>
        <sz val="10"/>
        <rFont val="Arial"/>
        <family val="2"/>
      </rPr>
      <t>Con garantía personal</t>
    </r>
  </si>
  <si>
    <r>
      <rPr>
        <sz val="10"/>
        <rFont val="Arial"/>
        <family val="2"/>
      </rPr>
      <t>DEUDORES VARIOS</t>
    </r>
  </si>
  <si>
    <r>
      <rPr>
        <sz val="10"/>
        <rFont val="Arial"/>
        <family val="2"/>
      </rPr>
      <t>Depositarios</t>
    </r>
  </si>
  <si>
    <r>
      <rPr>
        <sz val="10"/>
        <rFont val="Arial"/>
        <family val="2"/>
      </rPr>
      <t>Comisionistas de bolsas</t>
    </r>
  </si>
  <si>
    <r>
      <rPr>
        <sz val="10"/>
        <rFont val="Arial"/>
        <family val="2"/>
      </rPr>
      <t>Fondo de inversión</t>
    </r>
  </si>
  <si>
    <r>
      <rPr>
        <sz val="10"/>
        <rFont val="Arial"/>
        <family val="2"/>
      </rPr>
      <t>Cuentas por cobrar de terceros</t>
    </r>
  </si>
  <si>
    <r>
      <rPr>
        <sz val="10"/>
        <rFont val="Arial"/>
        <family val="2"/>
      </rPr>
      <t>Pagos por cuenta de terceros</t>
    </r>
  </si>
  <si>
    <r>
      <rPr>
        <sz val="10"/>
        <rFont val="Arial"/>
        <family val="2"/>
      </rPr>
      <t>Fondos de inversión social</t>
    </r>
  </si>
  <si>
    <r>
      <rPr>
        <sz val="10"/>
        <rFont val="Arial"/>
        <family val="2"/>
      </rPr>
      <t>DERECHOS DE RECOMPRA DE CARTERA NEGOC</t>
    </r>
  </si>
  <si>
    <r>
      <rPr>
        <sz val="10"/>
        <rFont val="Arial"/>
        <family val="2"/>
      </rPr>
      <t>DEUDAS DE DIFÍCIL COBRO</t>
    </r>
  </si>
  <si>
    <r>
      <rPr>
        <sz val="10"/>
        <rFont val="Arial"/>
        <family val="2"/>
      </rPr>
      <t>Clientes</t>
    </r>
  </si>
  <si>
    <r>
      <rPr>
        <sz val="10"/>
        <rFont val="Arial"/>
        <family val="2"/>
      </rPr>
      <t>Cuentas corrientes comerciales</t>
    </r>
  </si>
  <si>
    <r>
      <rPr>
        <sz val="10"/>
        <rFont val="Arial"/>
        <family val="2"/>
      </rPr>
      <t>Cuentas por cobrar a casa matriz</t>
    </r>
  </si>
  <si>
    <r>
      <rPr>
        <sz val="10"/>
        <rFont val="Arial"/>
        <family val="2"/>
      </rPr>
      <t>Cuentas por cobrar a vinculados económicos</t>
    </r>
  </si>
  <si>
    <r>
      <rPr>
        <sz val="10"/>
        <rFont val="Arial"/>
        <family val="2"/>
      </rPr>
      <t>Cuentas por cobrar a socios y accionistas</t>
    </r>
  </si>
  <si>
    <r>
      <rPr>
        <sz val="10"/>
        <rFont val="Arial"/>
        <family val="2"/>
      </rPr>
      <t>Anticipos y avances</t>
    </r>
  </si>
  <si>
    <r>
      <rPr>
        <sz val="10"/>
        <rFont val="Arial"/>
        <family val="2"/>
      </rPr>
      <t>Cuentas de operación conjunta</t>
    </r>
  </si>
  <si>
    <r>
      <rPr>
        <sz val="10"/>
        <rFont val="Arial"/>
        <family val="2"/>
      </rPr>
      <t>Depósitos</t>
    </r>
  </si>
  <si>
    <r>
      <rPr>
        <sz val="10"/>
        <rFont val="Arial"/>
        <family val="2"/>
      </rPr>
      <t>Promesas de compraventa</t>
    </r>
  </si>
  <si>
    <r>
      <rPr>
        <sz val="10"/>
        <rFont val="Arial"/>
        <family val="2"/>
      </rPr>
      <t>Ingresos por cobrar</t>
    </r>
  </si>
  <si>
    <r>
      <rPr>
        <sz val="10"/>
        <rFont val="Arial"/>
        <family val="2"/>
      </rPr>
      <t>Retención sobre contratos</t>
    </r>
  </si>
  <si>
    <r>
      <rPr>
        <sz val="10"/>
        <rFont val="Arial"/>
        <family val="2"/>
      </rPr>
      <t>Reclamaciones</t>
    </r>
  </si>
  <si>
    <r>
      <rPr>
        <sz val="10"/>
        <rFont val="Arial"/>
        <family val="2"/>
      </rPr>
      <t>Cuentas por cobrar a trabajadores</t>
    </r>
  </si>
  <si>
    <r>
      <rPr>
        <sz val="10"/>
        <rFont val="Arial"/>
        <family val="2"/>
      </rPr>
      <t>Préstamos a particulares</t>
    </r>
  </si>
  <si>
    <r>
      <rPr>
        <sz val="10"/>
        <rFont val="Arial"/>
        <family val="2"/>
      </rPr>
      <t>Deudores varios</t>
    </r>
  </si>
  <si>
    <r>
      <rPr>
        <sz val="10"/>
        <rFont val="Arial"/>
        <family val="2"/>
      </rPr>
      <t>Derechos de recompra de cartera negociada</t>
    </r>
  </si>
  <si>
    <r>
      <rPr>
        <sz val="10"/>
        <rFont val="Arial"/>
        <family val="2"/>
      </rPr>
      <t>INVENTARIOS</t>
    </r>
  </si>
  <si>
    <r>
      <rPr>
        <sz val="10"/>
        <rFont val="Arial"/>
        <family val="2"/>
      </rPr>
      <t>MATERIAS PRIMAS</t>
    </r>
  </si>
  <si>
    <r>
      <rPr>
        <sz val="10"/>
        <rFont val="Arial"/>
        <family val="2"/>
      </rPr>
      <t>*Ajustes por inflación</t>
    </r>
  </si>
  <si>
    <r>
      <rPr>
        <sz val="10"/>
        <rFont val="Arial"/>
        <family val="2"/>
      </rPr>
      <t>PRODUCTOS EN PROCESO</t>
    </r>
  </si>
  <si>
    <r>
      <rPr>
        <sz val="10"/>
        <rFont val="Arial"/>
        <family val="2"/>
      </rPr>
      <t>OBRAS DE CONSTRUCCIÓN EN CURSO</t>
    </r>
  </si>
  <si>
    <r>
      <rPr>
        <sz val="10"/>
        <rFont val="Arial"/>
        <family val="2"/>
      </rPr>
      <t>OBRAS DE URBANISMO</t>
    </r>
  </si>
  <si>
    <r>
      <rPr>
        <sz val="10"/>
        <rFont val="Arial"/>
        <family val="2"/>
      </rPr>
      <t>CONTRATOS EN EJECUCIÓN</t>
    </r>
  </si>
  <si>
    <r>
      <rPr>
        <sz val="10"/>
        <rFont val="Arial"/>
        <family val="2"/>
      </rPr>
      <t>CULTIVOS EN DESARROLLO</t>
    </r>
  </si>
  <si>
    <r>
      <rPr>
        <sz val="10"/>
        <rFont val="Arial"/>
        <family val="2"/>
      </rPr>
      <t>PLANTACIONES AGRÍCOLAS</t>
    </r>
  </si>
  <si>
    <r>
      <rPr>
        <sz val="10"/>
        <rFont val="Arial"/>
        <family val="2"/>
      </rPr>
      <t>PRODUCTOS TERMINADOS</t>
    </r>
  </si>
  <si>
    <r>
      <rPr>
        <sz val="10"/>
        <rFont val="Arial"/>
        <family val="2"/>
      </rPr>
      <t>Productos manufacturados</t>
    </r>
  </si>
  <si>
    <r>
      <rPr>
        <sz val="10"/>
        <rFont val="Arial"/>
        <family val="2"/>
      </rPr>
      <t>Productos extraídos y/o procesados</t>
    </r>
  </si>
  <si>
    <r>
      <rPr>
        <sz val="10"/>
        <rFont val="Arial"/>
        <family val="2"/>
      </rPr>
      <t>Productos agrícolas y forestales</t>
    </r>
  </si>
  <si>
    <r>
      <rPr>
        <sz val="10"/>
        <rFont val="Arial"/>
        <family val="2"/>
      </rPr>
      <t>Subproductos</t>
    </r>
  </si>
  <si>
    <r>
      <rPr>
        <sz val="10"/>
        <rFont val="Arial"/>
        <family val="2"/>
      </rPr>
      <t>Productos de pesca</t>
    </r>
  </si>
  <si>
    <r>
      <rPr>
        <sz val="10"/>
        <rFont val="Arial"/>
        <family val="2"/>
      </rPr>
      <t>MERCANCÍAS NO FABRICADAS POR LA EMPRESA</t>
    </r>
  </si>
  <si>
    <r>
      <rPr>
        <sz val="10"/>
        <rFont val="Arial"/>
        <family val="2"/>
      </rPr>
      <t>BIENES RAÍCES PARA LA VENTA</t>
    </r>
  </si>
  <si>
    <r>
      <rPr>
        <sz val="10"/>
        <rFont val="Arial"/>
        <family val="2"/>
      </rPr>
      <t>SEMOVIENTES</t>
    </r>
  </si>
  <si>
    <r>
      <rPr>
        <sz val="10"/>
        <rFont val="Arial"/>
        <family val="2"/>
      </rPr>
      <t>TERRENOS</t>
    </r>
  </si>
  <si>
    <r>
      <rPr>
        <sz val="10"/>
        <rFont val="Arial"/>
        <family val="2"/>
      </rPr>
      <t>Por urbanizar</t>
    </r>
  </si>
  <si>
    <r>
      <rPr>
        <sz val="10"/>
        <rFont val="Arial"/>
        <family val="2"/>
      </rPr>
      <t>Urbanizados por construir</t>
    </r>
  </si>
  <si>
    <r>
      <rPr>
        <sz val="10"/>
        <rFont val="Arial"/>
        <family val="2"/>
      </rPr>
      <t>MATERIALES, REPUESTOS Y ACCESORIOS</t>
    </r>
  </si>
  <si>
    <r>
      <rPr>
        <sz val="10"/>
        <rFont val="Arial"/>
        <family val="2"/>
      </rPr>
      <t>ENVASES Y EMPAQUES</t>
    </r>
  </si>
  <si>
    <r>
      <rPr>
        <sz val="10"/>
        <rFont val="Arial"/>
        <family val="2"/>
      </rPr>
      <t>INVENTARIOS EN TRÁNSITO</t>
    </r>
  </si>
  <si>
    <r>
      <rPr>
        <sz val="10"/>
        <rFont val="Arial"/>
        <family val="2"/>
      </rPr>
      <t>Para obsolescencia</t>
    </r>
  </si>
  <si>
    <r>
      <rPr>
        <sz val="10"/>
        <rFont val="Arial"/>
        <family val="2"/>
      </rPr>
      <t>Para diferencia de inventario físico</t>
    </r>
  </si>
  <si>
    <r>
      <rPr>
        <sz val="10"/>
        <rFont val="Arial"/>
        <family val="2"/>
      </rPr>
      <t>Para pérdidas de inventarios</t>
    </r>
  </si>
  <si>
    <r>
      <rPr>
        <sz val="10"/>
        <rFont val="Arial"/>
        <family val="2"/>
      </rPr>
      <t>Lifo</t>
    </r>
  </si>
  <si>
    <r>
      <rPr>
        <sz val="10"/>
        <rFont val="Arial"/>
        <family val="2"/>
      </rPr>
      <t>PROPIEDADES, PLANTA Y EQUIPO</t>
    </r>
  </si>
  <si>
    <r>
      <rPr>
        <sz val="10"/>
        <rFont val="Arial"/>
        <family val="2"/>
      </rPr>
      <t>Urbanos</t>
    </r>
  </si>
  <si>
    <r>
      <rPr>
        <sz val="10"/>
        <rFont val="Arial"/>
        <family val="2"/>
      </rPr>
      <t>Rurales</t>
    </r>
  </si>
  <si>
    <r>
      <rPr>
        <sz val="10"/>
        <rFont val="Arial"/>
        <family val="2"/>
      </rPr>
      <t>MATERIALES PROYECTOS PETROLEROS</t>
    </r>
  </si>
  <si>
    <r>
      <rPr>
        <sz val="10"/>
        <rFont val="Arial"/>
        <family val="2"/>
      </rPr>
      <t>Tuberías y equipo</t>
    </r>
  </si>
  <si>
    <r>
      <rPr>
        <sz val="10"/>
        <rFont val="Arial"/>
        <family val="2"/>
      </rPr>
      <t>Costos de importación materiales</t>
    </r>
  </si>
  <si>
    <r>
      <rPr>
        <sz val="10"/>
        <rFont val="Arial"/>
        <family val="2"/>
      </rPr>
      <t>Proyectos de construcción</t>
    </r>
  </si>
  <si>
    <r>
      <rPr>
        <sz val="10"/>
        <rFont val="Arial"/>
        <family val="2"/>
      </rPr>
      <t>CONSTRUCCIONES EN CURSO</t>
    </r>
  </si>
  <si>
    <r>
      <rPr>
        <sz val="10"/>
        <rFont val="Arial"/>
        <family val="2"/>
      </rPr>
      <t>Construcciones y edificaciones</t>
    </r>
  </si>
  <si>
    <r>
      <rPr>
        <sz val="10"/>
        <rFont val="Arial"/>
        <family val="2"/>
      </rPr>
      <t>Acueductos, plantas y redes</t>
    </r>
  </si>
  <si>
    <r>
      <rPr>
        <sz val="10"/>
        <rFont val="Arial"/>
        <family val="2"/>
      </rPr>
      <t>Vías de comunicación</t>
    </r>
  </si>
  <si>
    <r>
      <rPr>
        <sz val="10"/>
        <rFont val="Arial"/>
        <family val="2"/>
      </rPr>
      <t>Pozos artesianos</t>
    </r>
  </si>
  <si>
    <r>
      <rPr>
        <sz val="10"/>
        <rFont val="Arial"/>
        <family val="2"/>
      </rPr>
      <t>Proyectos de exploración</t>
    </r>
  </si>
  <si>
    <r>
      <rPr>
        <sz val="10"/>
        <rFont val="Arial"/>
        <family val="2"/>
      </rPr>
      <t>Proyectos de desarrollo</t>
    </r>
  </si>
  <si>
    <r>
      <rPr>
        <sz val="10"/>
        <rFont val="Arial"/>
        <family val="2"/>
      </rPr>
      <t>MAQUINARIA Y EQUIPOS EN MONTAJE</t>
    </r>
  </si>
  <si>
    <r>
      <rPr>
        <sz val="10"/>
        <rFont val="Arial"/>
        <family val="2"/>
      </rPr>
      <t>Maquinaria y equipo</t>
    </r>
  </si>
  <si>
    <r>
      <rPr>
        <sz val="10"/>
        <rFont val="Arial"/>
        <family val="2"/>
      </rPr>
      <t>Equipo de oficina</t>
    </r>
  </si>
  <si>
    <r>
      <rPr>
        <sz val="10"/>
        <rFont val="Arial"/>
        <family val="2"/>
      </rPr>
      <t>Equipo de computación y comunicación</t>
    </r>
  </si>
  <si>
    <r>
      <rPr>
        <sz val="10"/>
        <rFont val="Arial"/>
        <family val="2"/>
      </rPr>
      <t>Equipo médico-científico</t>
    </r>
  </si>
  <si>
    <r>
      <rPr>
        <sz val="10"/>
        <rFont val="Arial"/>
        <family val="2"/>
      </rPr>
      <t>Equipo de hoteles y restaurantes</t>
    </r>
  </si>
  <si>
    <r>
      <rPr>
        <sz val="10"/>
        <rFont val="Arial"/>
        <family val="2"/>
      </rPr>
      <t>Flota y equipo de transporte</t>
    </r>
  </si>
  <si>
    <r>
      <rPr>
        <sz val="10"/>
        <rFont val="Arial"/>
        <family val="2"/>
      </rPr>
      <t>Flota y equipo fluvial y/o marítimo</t>
    </r>
  </si>
  <si>
    <r>
      <rPr>
        <sz val="10"/>
        <rFont val="Arial"/>
        <family val="2"/>
      </rPr>
      <t>Flota y equipo aéreo</t>
    </r>
  </si>
  <si>
    <r>
      <rPr>
        <sz val="10"/>
        <rFont val="Arial"/>
        <family val="2"/>
      </rPr>
      <t>Flota y equipo férreo</t>
    </r>
  </si>
  <si>
    <r>
      <rPr>
        <sz val="10"/>
        <rFont val="Arial"/>
        <family val="2"/>
      </rPr>
      <t>Plantas y redes</t>
    </r>
  </si>
  <si>
    <r>
      <rPr>
        <sz val="10"/>
        <rFont val="Arial"/>
        <family val="2"/>
      </rPr>
      <t>CONSTRUCCIONES Y EDIFICACIONES</t>
    </r>
  </si>
  <si>
    <r>
      <rPr>
        <sz val="10"/>
        <rFont val="Arial"/>
        <family val="2"/>
      </rPr>
      <t>Edificios</t>
    </r>
  </si>
  <si>
    <r>
      <rPr>
        <sz val="10"/>
        <rFont val="Arial"/>
        <family val="2"/>
      </rPr>
      <t>Oficinas</t>
    </r>
  </si>
  <si>
    <r>
      <rPr>
        <sz val="10"/>
        <rFont val="Arial"/>
        <family val="2"/>
      </rPr>
      <t>Almacenes</t>
    </r>
  </si>
  <si>
    <r>
      <rPr>
        <sz val="10"/>
        <rFont val="Arial"/>
        <family val="2"/>
      </rPr>
      <t>Fábricas y plantas industriales</t>
    </r>
  </si>
  <si>
    <r>
      <rPr>
        <sz val="10"/>
        <rFont val="Arial"/>
        <family val="2"/>
      </rPr>
      <t>Salas de exhibición y ventas</t>
    </r>
  </si>
  <si>
    <r>
      <rPr>
        <sz val="10"/>
        <rFont val="Arial"/>
        <family val="2"/>
      </rPr>
      <t>Cafetería y casinos</t>
    </r>
  </si>
  <si>
    <r>
      <rPr>
        <sz val="10"/>
        <rFont val="Arial"/>
        <family val="2"/>
      </rPr>
      <t>Silos</t>
    </r>
  </si>
  <si>
    <r>
      <rPr>
        <sz val="10"/>
        <rFont val="Arial"/>
        <family val="2"/>
      </rPr>
      <t>Invernaderos</t>
    </r>
  </si>
  <si>
    <r>
      <rPr>
        <sz val="10"/>
        <rFont val="Arial"/>
        <family val="2"/>
      </rPr>
      <t>Casetas y campamentos</t>
    </r>
  </si>
  <si>
    <r>
      <rPr>
        <sz val="10"/>
        <rFont val="Arial"/>
        <family val="2"/>
      </rPr>
      <t>Instalaciones agropecuarias</t>
    </r>
  </si>
  <si>
    <r>
      <rPr>
        <sz val="10"/>
        <rFont val="Arial"/>
        <family val="2"/>
      </rPr>
      <t>Viviendas para empleados y obreros</t>
    </r>
  </si>
  <si>
    <r>
      <rPr>
        <sz val="10"/>
        <rFont val="Arial"/>
        <family val="2"/>
      </rPr>
      <t>Terminal de buses y taxis</t>
    </r>
  </si>
  <si>
    <r>
      <rPr>
        <sz val="10"/>
        <rFont val="Arial"/>
        <family val="2"/>
      </rPr>
      <t>Terminal marítimo</t>
    </r>
  </si>
  <si>
    <r>
      <rPr>
        <sz val="10"/>
        <rFont val="Arial"/>
        <family val="2"/>
      </rPr>
      <t>Terminal férreo</t>
    </r>
  </si>
  <si>
    <r>
      <rPr>
        <sz val="10"/>
        <rFont val="Arial"/>
        <family val="2"/>
      </rPr>
      <t>Parqueaderos garajes y depósitos</t>
    </r>
  </si>
  <si>
    <r>
      <rPr>
        <sz val="10"/>
        <rFont val="Arial"/>
        <family val="2"/>
      </rPr>
      <t>Hangares</t>
    </r>
  </si>
  <si>
    <r>
      <rPr>
        <sz val="10"/>
        <rFont val="Arial"/>
        <family val="2"/>
      </rPr>
      <t>Bodegas</t>
    </r>
  </si>
  <si>
    <r>
      <rPr>
        <sz val="10"/>
        <rFont val="Arial"/>
        <family val="2"/>
      </rPr>
      <t>MAQUINARIA Y EQUIPO</t>
    </r>
  </si>
  <si>
    <r>
      <rPr>
        <sz val="10"/>
        <rFont val="Arial"/>
        <family val="2"/>
      </rPr>
      <t>EQUIPO DE OFICINA</t>
    </r>
  </si>
  <si>
    <r>
      <rPr>
        <sz val="10"/>
        <rFont val="Arial"/>
        <family val="2"/>
      </rPr>
      <t>Muebles y enseres</t>
    </r>
  </si>
  <si>
    <r>
      <rPr>
        <sz val="10"/>
        <rFont val="Arial"/>
        <family val="2"/>
      </rPr>
      <t>Equipos</t>
    </r>
  </si>
  <si>
    <r>
      <rPr>
        <sz val="10"/>
        <rFont val="Arial"/>
        <family val="2"/>
      </rPr>
      <t>EQUIPO DE COMPUTACIÓN Y COMUNICACIÓN</t>
    </r>
  </si>
  <si>
    <r>
      <rPr>
        <sz val="10"/>
        <rFont val="Arial"/>
        <family val="2"/>
      </rPr>
      <t>Equipos de procesamiento de datos</t>
    </r>
  </si>
  <si>
    <r>
      <rPr>
        <sz val="10"/>
        <rFont val="Arial"/>
        <family val="2"/>
      </rPr>
      <t>Equipos de telecomunicaciones</t>
    </r>
  </si>
  <si>
    <r>
      <rPr>
        <sz val="10"/>
        <rFont val="Arial"/>
        <family val="2"/>
      </rPr>
      <t>Equipos de radio</t>
    </r>
  </si>
  <si>
    <r>
      <rPr>
        <sz val="10"/>
        <rFont val="Arial"/>
        <family val="2"/>
      </rPr>
      <t>Satélites y antenas</t>
    </r>
  </si>
  <si>
    <r>
      <rPr>
        <sz val="10"/>
        <rFont val="Arial"/>
        <family val="2"/>
      </rPr>
      <t>Líneas telefónicas</t>
    </r>
  </si>
  <si>
    <r>
      <rPr>
        <sz val="10"/>
        <rFont val="Arial"/>
        <family val="2"/>
      </rPr>
      <t>EQUIPO MÉDICO-CIENTÍFICO</t>
    </r>
  </si>
  <si>
    <r>
      <rPr>
        <sz val="10"/>
        <rFont val="Arial"/>
        <family val="2"/>
      </rPr>
      <t>Médico</t>
    </r>
  </si>
  <si>
    <r>
      <rPr>
        <sz val="10"/>
        <rFont val="Arial"/>
        <family val="2"/>
      </rPr>
      <t>Odontológico</t>
    </r>
  </si>
  <si>
    <r>
      <rPr>
        <sz val="10"/>
        <rFont val="Arial"/>
        <family val="2"/>
      </rPr>
      <t>Laboratorio</t>
    </r>
  </si>
  <si>
    <r>
      <rPr>
        <sz val="10"/>
        <rFont val="Arial"/>
        <family val="2"/>
      </rPr>
      <t>Instrumental</t>
    </r>
  </si>
  <si>
    <r>
      <rPr>
        <sz val="10"/>
        <rFont val="Arial"/>
        <family val="2"/>
      </rPr>
      <t>EQUIPO DE HOTELES Y RESTAURANTES</t>
    </r>
  </si>
  <si>
    <r>
      <rPr>
        <sz val="10"/>
        <rFont val="Arial"/>
        <family val="2"/>
      </rPr>
      <t>De habitaciones</t>
    </r>
  </si>
  <si>
    <r>
      <rPr>
        <sz val="10"/>
        <rFont val="Arial"/>
        <family val="2"/>
      </rPr>
      <t>De comestibles y bebidas</t>
    </r>
  </si>
  <si>
    <r>
      <rPr>
        <sz val="10"/>
        <rFont val="Arial"/>
        <family val="2"/>
      </rPr>
      <t>FLOTA Y EQUIPO DE TRANSPORTE</t>
    </r>
  </si>
  <si>
    <r>
      <rPr>
        <sz val="10"/>
        <rFont val="Arial"/>
        <family val="2"/>
      </rPr>
      <t>Autos, camionetas y camperos</t>
    </r>
  </si>
  <si>
    <r>
      <rPr>
        <sz val="10"/>
        <rFont val="Arial"/>
        <family val="2"/>
      </rPr>
      <t>Camiones, volquetas y furgones</t>
    </r>
  </si>
  <si>
    <r>
      <rPr>
        <sz val="10"/>
        <rFont val="Arial"/>
        <family val="2"/>
      </rPr>
      <t>Tractomulas y remolques</t>
    </r>
  </si>
  <si>
    <r>
      <rPr>
        <sz val="10"/>
        <rFont val="Arial"/>
        <family val="2"/>
      </rPr>
      <t>Buses y busetas</t>
    </r>
  </si>
  <si>
    <r>
      <rPr>
        <sz val="10"/>
        <rFont val="Arial"/>
        <family val="2"/>
      </rPr>
      <t>Recolectores y contenedores</t>
    </r>
  </si>
  <si>
    <r>
      <rPr>
        <sz val="10"/>
        <rFont val="Arial"/>
        <family val="2"/>
      </rPr>
      <t>Montacargas</t>
    </r>
  </si>
  <si>
    <r>
      <rPr>
        <sz val="10"/>
        <rFont val="Arial"/>
        <family val="2"/>
      </rPr>
      <t>Palas y grúas</t>
    </r>
  </si>
  <si>
    <r>
      <rPr>
        <sz val="10"/>
        <rFont val="Arial"/>
        <family val="2"/>
      </rPr>
      <t>Motocicletas</t>
    </r>
  </si>
  <si>
    <r>
      <rPr>
        <sz val="10"/>
        <rFont val="Arial"/>
        <family val="2"/>
      </rPr>
      <t>Bicicletas</t>
    </r>
  </si>
  <si>
    <r>
      <rPr>
        <sz val="10"/>
        <rFont val="Arial"/>
        <family val="2"/>
      </rPr>
      <t>Estibas y carretas</t>
    </r>
  </si>
  <si>
    <r>
      <rPr>
        <sz val="10"/>
        <rFont val="Arial"/>
        <family val="2"/>
      </rPr>
      <t>Bandas transportadoras</t>
    </r>
  </si>
  <si>
    <r>
      <rPr>
        <sz val="10"/>
        <rFont val="Arial"/>
        <family val="2"/>
      </rPr>
      <t>FLOTA Y EQUIPO FLUVIAL Y/O MARÍTIMO</t>
    </r>
  </si>
  <si>
    <r>
      <rPr>
        <sz val="10"/>
        <rFont val="Arial"/>
        <family val="2"/>
      </rPr>
      <t>Buques</t>
    </r>
  </si>
  <si>
    <r>
      <rPr>
        <sz val="10"/>
        <rFont val="Arial"/>
        <family val="2"/>
      </rPr>
      <t>Lanchas</t>
    </r>
  </si>
  <si>
    <r>
      <rPr>
        <sz val="10"/>
        <rFont val="Arial"/>
        <family val="2"/>
      </rPr>
      <t>Remolcadoras</t>
    </r>
  </si>
  <si>
    <r>
      <rPr>
        <sz val="10"/>
        <rFont val="Arial"/>
        <family val="2"/>
      </rPr>
      <t>Botes</t>
    </r>
  </si>
  <si>
    <r>
      <rPr>
        <sz val="10"/>
        <rFont val="Arial"/>
        <family val="2"/>
      </rPr>
      <t>Boyas</t>
    </r>
  </si>
  <si>
    <r>
      <rPr>
        <sz val="10"/>
        <rFont val="Arial"/>
        <family val="2"/>
      </rPr>
      <t>Amarres</t>
    </r>
  </si>
  <si>
    <r>
      <rPr>
        <sz val="10"/>
        <rFont val="Arial"/>
        <family val="2"/>
      </rPr>
      <t>Contenedores y chasises</t>
    </r>
  </si>
  <si>
    <r>
      <rPr>
        <sz val="10"/>
        <rFont val="Arial"/>
        <family val="2"/>
      </rPr>
      <t>Gabarras</t>
    </r>
  </si>
  <si>
    <r>
      <rPr>
        <sz val="10"/>
        <rFont val="Arial"/>
        <family val="2"/>
      </rPr>
      <t>FLOTA Y EQUIPO AÉREO</t>
    </r>
  </si>
  <si>
    <r>
      <rPr>
        <sz val="10"/>
        <rFont val="Arial"/>
        <family val="2"/>
      </rPr>
      <t>Aviones</t>
    </r>
  </si>
  <si>
    <r>
      <rPr>
        <sz val="10"/>
        <rFont val="Arial"/>
        <family val="2"/>
      </rPr>
      <t>Avionetas</t>
    </r>
  </si>
  <si>
    <r>
      <rPr>
        <sz val="10"/>
        <rFont val="Arial"/>
        <family val="2"/>
      </rPr>
      <t>Helicópteros</t>
    </r>
  </si>
  <si>
    <r>
      <rPr>
        <sz val="10"/>
        <rFont val="Arial"/>
        <family val="2"/>
      </rPr>
      <t>Turbinas y motores</t>
    </r>
  </si>
  <si>
    <r>
      <rPr>
        <sz val="10"/>
        <rFont val="Arial"/>
        <family val="2"/>
      </rPr>
      <t>Manuales de entrenamiento personal técnico</t>
    </r>
  </si>
  <si>
    <r>
      <rPr>
        <sz val="10"/>
        <rFont val="Arial"/>
        <family val="2"/>
      </rPr>
      <t>Equipos de vuelo</t>
    </r>
  </si>
  <si>
    <r>
      <rPr>
        <sz val="10"/>
        <rFont val="Arial"/>
        <family val="2"/>
      </rPr>
      <t>FLOTA Y EQUIPO FÉRREO</t>
    </r>
  </si>
  <si>
    <r>
      <rPr>
        <sz val="10"/>
        <rFont val="Arial"/>
        <family val="2"/>
      </rPr>
      <t>Locomotoras</t>
    </r>
  </si>
  <si>
    <r>
      <rPr>
        <sz val="10"/>
        <rFont val="Arial"/>
        <family val="2"/>
      </rPr>
      <t>Vagones</t>
    </r>
  </si>
  <si>
    <r>
      <rPr>
        <sz val="10"/>
        <rFont val="Arial"/>
        <family val="2"/>
      </rPr>
      <t>Redes férreas</t>
    </r>
  </si>
  <si>
    <r>
      <rPr>
        <sz val="10"/>
        <rFont val="Arial"/>
        <family val="2"/>
      </rPr>
      <t>ACUEDUCTOS, PLANTAS Y REDES</t>
    </r>
  </si>
  <si>
    <r>
      <rPr>
        <sz val="10"/>
        <rFont val="Arial"/>
        <family val="2"/>
      </rPr>
      <t>Instalaciones para agua y energía</t>
    </r>
  </si>
  <si>
    <r>
      <rPr>
        <sz val="10"/>
        <rFont val="Arial"/>
        <family val="2"/>
      </rPr>
      <t>Acueducto, acequias y canalizaciones</t>
    </r>
  </si>
  <si>
    <r>
      <rPr>
        <sz val="10"/>
        <rFont val="Arial"/>
        <family val="2"/>
      </rPr>
      <t>Plantas de generación hidráulica</t>
    </r>
  </si>
  <si>
    <r>
      <rPr>
        <sz val="10"/>
        <rFont val="Arial"/>
        <family val="2"/>
      </rPr>
      <t>Plantas de generación térmica</t>
    </r>
  </si>
  <si>
    <r>
      <rPr>
        <sz val="10"/>
        <rFont val="Arial"/>
        <family val="2"/>
      </rPr>
      <t>Plantas de generación a gas</t>
    </r>
  </si>
  <si>
    <r>
      <rPr>
        <sz val="10"/>
        <rFont val="Arial"/>
        <family val="2"/>
      </rPr>
      <t>Plantas de generac. diesel, gasolina y petrol</t>
    </r>
  </si>
  <si>
    <r>
      <rPr>
        <sz val="10"/>
        <rFont val="Arial"/>
        <family val="2"/>
      </rPr>
      <t>Plantas de distribución</t>
    </r>
  </si>
  <si>
    <r>
      <rPr>
        <sz val="10"/>
        <rFont val="Arial"/>
        <family val="2"/>
      </rPr>
      <t>Plantas de transmisión y subestaciones</t>
    </r>
  </si>
  <si>
    <r>
      <rPr>
        <sz val="10"/>
        <rFont val="Arial"/>
        <family val="2"/>
      </rPr>
      <t>Oleoductos</t>
    </r>
  </si>
  <si>
    <r>
      <rPr>
        <sz val="10"/>
        <rFont val="Arial"/>
        <family val="2"/>
      </rPr>
      <t>Gasoductos</t>
    </r>
  </si>
  <si>
    <r>
      <rPr>
        <sz val="10"/>
        <rFont val="Arial"/>
        <family val="2"/>
      </rPr>
      <t>Poliductos</t>
    </r>
  </si>
  <si>
    <r>
      <rPr>
        <sz val="10"/>
        <rFont val="Arial"/>
        <family val="2"/>
      </rPr>
      <t>Redes de distribución</t>
    </r>
  </si>
  <si>
    <r>
      <rPr>
        <sz val="10"/>
        <rFont val="Arial"/>
        <family val="2"/>
      </rPr>
      <t>Plantas de tratamiento</t>
    </r>
  </si>
  <si>
    <r>
      <rPr>
        <sz val="10"/>
        <rFont val="Arial"/>
        <family val="2"/>
      </rPr>
      <t>Redes de recolección de aguas negras</t>
    </r>
  </si>
  <si>
    <r>
      <rPr>
        <sz val="10"/>
        <rFont val="Arial"/>
        <family val="2"/>
      </rPr>
      <t>Instalaciones y equipo de bombeo</t>
    </r>
  </si>
  <si>
    <r>
      <rPr>
        <sz val="10"/>
        <rFont val="Arial"/>
        <family val="2"/>
      </rPr>
      <t>Redes de distribución de vapor</t>
    </r>
  </si>
  <si>
    <r>
      <rPr>
        <sz val="10"/>
        <rFont val="Arial"/>
        <family val="2"/>
      </rPr>
      <t>Redes de aire</t>
    </r>
  </si>
  <si>
    <r>
      <rPr>
        <sz val="10"/>
        <rFont val="Arial"/>
        <family val="2"/>
      </rPr>
      <t>Redes alimentación de gas</t>
    </r>
  </si>
  <si>
    <r>
      <rPr>
        <sz val="10"/>
        <rFont val="Arial"/>
        <family val="2"/>
      </rPr>
      <t>Redes externas de telefonía</t>
    </r>
  </si>
  <si>
    <r>
      <rPr>
        <sz val="10"/>
        <rFont val="Arial"/>
        <family val="2"/>
      </rPr>
      <t>Plantas deshidratadoras</t>
    </r>
  </si>
  <si>
    <r>
      <rPr>
        <sz val="10"/>
        <rFont val="Arial"/>
        <family val="2"/>
      </rPr>
      <t>ARMAMENTO DE VIGILANCIA</t>
    </r>
  </si>
  <si>
    <r>
      <rPr>
        <sz val="10"/>
        <rFont val="Arial"/>
        <family val="2"/>
      </rPr>
      <t>PLANTACIONES AGRÍCOLAS Y FORESTALES</t>
    </r>
  </si>
  <si>
    <r>
      <rPr>
        <sz val="10"/>
        <rFont val="Arial"/>
        <family val="2"/>
      </rPr>
      <t>Cultivos en desarrollo</t>
    </r>
  </si>
  <si>
    <r>
      <rPr>
        <sz val="10"/>
        <rFont val="Arial"/>
        <family val="2"/>
      </rPr>
      <t>Cultivos amortizables</t>
    </r>
  </si>
  <si>
    <r>
      <rPr>
        <sz val="10"/>
        <rFont val="Arial"/>
        <family val="2"/>
      </rPr>
      <t>VÍAS DE COMUNICACIÓN</t>
    </r>
  </si>
  <si>
    <r>
      <rPr>
        <sz val="10"/>
        <rFont val="Arial"/>
        <family val="2"/>
      </rPr>
      <t>Pavimentación y patios</t>
    </r>
  </si>
  <si>
    <r>
      <rPr>
        <sz val="10"/>
        <rFont val="Arial"/>
        <family val="2"/>
      </rPr>
      <t>Vías</t>
    </r>
  </si>
  <si>
    <r>
      <rPr>
        <sz val="10"/>
        <rFont val="Arial"/>
        <family val="2"/>
      </rPr>
      <t>Puentes</t>
    </r>
  </si>
  <si>
    <r>
      <rPr>
        <sz val="10"/>
        <rFont val="Arial"/>
        <family val="2"/>
      </rPr>
      <t>Calles</t>
    </r>
  </si>
  <si>
    <r>
      <rPr>
        <sz val="10"/>
        <rFont val="Arial"/>
        <family val="2"/>
      </rPr>
      <t>Aeródromos</t>
    </r>
  </si>
  <si>
    <r>
      <rPr>
        <sz val="10"/>
        <rFont val="Arial"/>
        <family val="2"/>
      </rPr>
      <t>MINAS Y CANTERAS</t>
    </r>
  </si>
  <si>
    <r>
      <rPr>
        <sz val="10"/>
        <rFont val="Arial"/>
        <family val="2"/>
      </rPr>
      <t>Minas</t>
    </r>
  </si>
  <si>
    <r>
      <rPr>
        <sz val="10"/>
        <rFont val="Arial"/>
        <family val="2"/>
      </rPr>
      <t>Canteras</t>
    </r>
  </si>
  <si>
    <r>
      <rPr>
        <sz val="10"/>
        <rFont val="Arial"/>
        <family val="2"/>
      </rPr>
      <t>POZOS ARTESIANOS</t>
    </r>
  </si>
  <si>
    <r>
      <rPr>
        <sz val="10"/>
        <rFont val="Arial"/>
        <family val="2"/>
      </rPr>
      <t>YACIMIENTOS</t>
    </r>
  </si>
  <si>
    <r>
      <rPr>
        <sz val="10"/>
        <rFont val="Arial"/>
        <family val="2"/>
      </rPr>
      <t>PROPIEDADES, PLANTA Y EQUIPO EN TRÁNSITO</t>
    </r>
  </si>
  <si>
    <r>
      <rPr>
        <sz val="10"/>
        <rFont val="Arial"/>
        <family val="2"/>
      </rPr>
      <t>Armamento de vigilancia</t>
    </r>
  </si>
  <si>
    <r>
      <rPr>
        <sz val="10"/>
        <rFont val="Arial"/>
        <family val="2"/>
      </rPr>
      <t>Semovientes</t>
    </r>
  </si>
  <si>
    <r>
      <rPr>
        <sz val="10"/>
        <rFont val="Arial"/>
        <family val="2"/>
      </rPr>
      <t>Envases y empaques</t>
    </r>
  </si>
  <si>
    <r>
      <rPr>
        <sz val="10"/>
        <rFont val="Arial"/>
        <family val="2"/>
      </rPr>
      <t>DEPRECIACIÓN ACUMULADA</t>
    </r>
  </si>
  <si>
    <r>
      <rPr>
        <sz val="10"/>
        <rFont val="Arial"/>
        <family val="2"/>
      </rPr>
      <t>DEPRECIACIÓN DIFERIDA</t>
    </r>
  </si>
  <si>
    <r>
      <rPr>
        <sz val="10"/>
        <rFont val="Arial"/>
        <family val="2"/>
      </rPr>
      <t>Exceso fiscal sobre la contable</t>
    </r>
  </si>
  <si>
    <r>
      <rPr>
        <sz val="10"/>
        <rFont val="Arial"/>
        <family val="2"/>
      </rPr>
      <t>Defecto fiscal sobre la contable (CR)</t>
    </r>
  </si>
  <si>
    <r>
      <rPr>
        <sz val="10"/>
        <rFont val="Arial"/>
        <family val="2"/>
      </rPr>
      <t>AMORTIZACIÓN ACUMULADA</t>
    </r>
  </si>
  <si>
    <r>
      <rPr>
        <sz val="10"/>
        <rFont val="Arial"/>
        <family val="2"/>
      </rPr>
      <t>Plantaciones agrícolas y forestales</t>
    </r>
  </si>
  <si>
    <r>
      <rPr>
        <sz val="10"/>
        <rFont val="Arial"/>
        <family val="2"/>
      </rPr>
      <t>AGOTAMIENTO ACUMULADO</t>
    </r>
  </si>
  <si>
    <r>
      <rPr>
        <sz val="10"/>
        <rFont val="Arial"/>
        <family val="2"/>
      </rPr>
      <t>Minas y canteras</t>
    </r>
  </si>
  <si>
    <r>
      <rPr>
        <sz val="10"/>
        <rFont val="Arial"/>
        <family val="2"/>
      </rPr>
      <t>Yacimientos</t>
    </r>
  </si>
  <si>
    <r>
      <rPr>
        <sz val="10"/>
        <rFont val="Arial"/>
        <family val="2"/>
      </rPr>
      <t>Terrenos</t>
    </r>
  </si>
  <si>
    <r>
      <rPr>
        <sz val="10"/>
        <rFont val="Arial"/>
        <family val="2"/>
      </rPr>
      <t>Materiales proyectos petroleros</t>
    </r>
  </si>
  <si>
    <r>
      <rPr>
        <sz val="10"/>
        <rFont val="Arial"/>
        <family val="2"/>
      </rPr>
      <t>Construcciones en curso</t>
    </r>
  </si>
  <si>
    <r>
      <rPr>
        <sz val="10"/>
        <rFont val="Arial"/>
        <family val="2"/>
      </rPr>
      <t>Maquinaria en montaje</t>
    </r>
  </si>
  <si>
    <r>
      <rPr>
        <sz val="10"/>
        <rFont val="Arial"/>
        <family val="2"/>
      </rPr>
      <t>Propiedades, planta y equipo en tránsito</t>
    </r>
  </si>
  <si>
    <r>
      <rPr>
        <sz val="10"/>
        <rFont val="Arial"/>
        <family val="2"/>
      </rPr>
      <t>INTANGIBLES</t>
    </r>
  </si>
  <si>
    <r>
      <rPr>
        <sz val="10"/>
        <rFont val="Arial"/>
        <family val="2"/>
      </rPr>
      <t>CRÉDITO MERCANTIL</t>
    </r>
  </si>
  <si>
    <r>
      <rPr>
        <sz val="10"/>
        <rFont val="Arial"/>
        <family val="2"/>
      </rPr>
      <t>Formado o estimado</t>
    </r>
  </si>
  <si>
    <r>
      <rPr>
        <sz val="10"/>
        <rFont val="Arial"/>
        <family val="2"/>
      </rPr>
      <t>Adquirido o comprado</t>
    </r>
  </si>
  <si>
    <r>
      <rPr>
        <sz val="10"/>
        <rFont val="Arial"/>
        <family val="2"/>
      </rPr>
      <t>MARCAS</t>
    </r>
  </si>
  <si>
    <r>
      <rPr>
        <sz val="10"/>
        <rFont val="Arial"/>
        <family val="2"/>
      </rPr>
      <t>Adquiridas</t>
    </r>
  </si>
  <si>
    <r>
      <rPr>
        <sz val="10"/>
        <rFont val="Arial"/>
        <family val="2"/>
      </rPr>
      <t>Formadas</t>
    </r>
  </si>
  <si>
    <r>
      <rPr>
        <sz val="10"/>
        <rFont val="Arial"/>
        <family val="2"/>
      </rPr>
      <t>PATENTES</t>
    </r>
  </si>
  <si>
    <r>
      <rPr>
        <sz val="10"/>
        <rFont val="Arial"/>
        <family val="2"/>
      </rPr>
      <t>CONCESIONES Y FRANQUICIAS</t>
    </r>
  </si>
  <si>
    <r>
      <rPr>
        <sz val="10"/>
        <rFont val="Arial"/>
        <family val="2"/>
      </rPr>
      <t>Concesiones</t>
    </r>
  </si>
  <si>
    <r>
      <rPr>
        <sz val="10"/>
        <rFont val="Arial"/>
        <family val="2"/>
      </rPr>
      <t>Franquicias</t>
    </r>
  </si>
  <si>
    <r>
      <rPr>
        <sz val="10"/>
        <rFont val="Arial"/>
        <family val="2"/>
      </rPr>
      <t>DERECHOS</t>
    </r>
  </si>
  <si>
    <r>
      <rPr>
        <sz val="10"/>
        <rFont val="Arial"/>
        <family val="2"/>
      </rPr>
      <t>Derechos de autor</t>
    </r>
  </si>
  <si>
    <r>
      <rPr>
        <sz val="10"/>
        <rFont val="Arial"/>
        <family val="2"/>
      </rPr>
      <t>Puesto de bolsa</t>
    </r>
  </si>
  <si>
    <r>
      <rPr>
        <sz val="10"/>
        <rFont val="Arial"/>
        <family val="2"/>
      </rPr>
      <t>En fideicomisos inmobiliarios</t>
    </r>
  </si>
  <si>
    <r>
      <rPr>
        <sz val="10"/>
        <rFont val="Arial"/>
        <family val="2"/>
      </rPr>
      <t>En fideicomisos de garantía</t>
    </r>
  </si>
  <si>
    <r>
      <rPr>
        <sz val="10"/>
        <rFont val="Arial"/>
        <family val="2"/>
      </rPr>
      <t>En fideicomisos de administración</t>
    </r>
  </si>
  <si>
    <r>
      <rPr>
        <sz val="10"/>
        <rFont val="Arial"/>
        <family val="2"/>
      </rPr>
      <t>De exhibición - películas</t>
    </r>
  </si>
  <si>
    <r>
      <rPr>
        <sz val="10"/>
        <rFont val="Arial"/>
        <family val="2"/>
      </rPr>
      <t>En bienes recib en arrendto financ (leasing)</t>
    </r>
  </si>
  <si>
    <r>
      <rPr>
        <sz val="10"/>
        <rFont val="Arial"/>
        <family val="2"/>
      </rPr>
      <t>KNOW HOW</t>
    </r>
  </si>
  <si>
    <r>
      <rPr>
        <sz val="10"/>
        <rFont val="Arial"/>
        <family val="2"/>
      </rPr>
      <t>LICENCIAS</t>
    </r>
  </si>
  <si>
    <r>
      <rPr>
        <sz val="10"/>
        <rFont val="Arial"/>
        <family val="2"/>
      </rPr>
      <t>DEPRECIACIÓN Y/O AMORTIZACIÓN ACUMULADA</t>
    </r>
  </si>
  <si>
    <r>
      <rPr>
        <sz val="10"/>
        <rFont val="Arial"/>
        <family val="2"/>
      </rPr>
      <t>Crédito mercantil</t>
    </r>
  </si>
  <si>
    <r>
      <rPr>
        <sz val="10"/>
        <rFont val="Arial"/>
        <family val="2"/>
      </rPr>
      <t>Marcas</t>
    </r>
  </si>
  <si>
    <r>
      <rPr>
        <sz val="10"/>
        <rFont val="Arial"/>
        <family val="2"/>
      </rPr>
      <t>Patentes</t>
    </r>
  </si>
  <si>
    <r>
      <rPr>
        <sz val="10"/>
        <rFont val="Arial"/>
        <family val="2"/>
      </rPr>
      <t>Concesiones y franquicias</t>
    </r>
  </si>
  <si>
    <r>
      <rPr>
        <sz val="10"/>
        <rFont val="Arial"/>
        <family val="2"/>
      </rPr>
      <t>Derechos</t>
    </r>
  </si>
  <si>
    <r>
      <rPr>
        <sz val="10"/>
        <rFont val="Arial"/>
        <family val="2"/>
      </rPr>
      <t>Know how</t>
    </r>
  </si>
  <si>
    <r>
      <rPr>
        <sz val="10"/>
        <rFont val="Arial"/>
        <family val="2"/>
      </rPr>
      <t>Licencias</t>
    </r>
  </si>
  <si>
    <r>
      <rPr>
        <sz val="10"/>
        <rFont val="Arial"/>
        <family val="2"/>
      </rPr>
      <t>DIFERIDOS</t>
    </r>
  </si>
  <si>
    <r>
      <rPr>
        <sz val="10"/>
        <rFont val="Arial"/>
        <family val="2"/>
      </rPr>
      <t>GASTOS PAGADOS POR ANTICIPADO</t>
    </r>
  </si>
  <si>
    <r>
      <rPr>
        <sz val="10"/>
        <rFont val="Arial"/>
        <family val="2"/>
      </rPr>
      <t>Seguros y fianzas</t>
    </r>
  </si>
  <si>
    <r>
      <rPr>
        <sz val="10"/>
        <rFont val="Arial"/>
        <family val="2"/>
      </rPr>
      <t>Bodegajes</t>
    </r>
  </si>
  <si>
    <r>
      <rPr>
        <sz val="10"/>
        <rFont val="Arial"/>
        <family val="2"/>
      </rPr>
      <t>Mantenimiento de equipo</t>
    </r>
  </si>
  <si>
    <r>
      <rPr>
        <sz val="10"/>
        <rFont val="Arial"/>
        <family val="2"/>
      </rPr>
      <t>Suscripciones</t>
    </r>
  </si>
  <si>
    <r>
      <rPr>
        <sz val="10"/>
        <rFont val="Arial"/>
        <family val="2"/>
      </rPr>
      <t>CARGOS DIFERIDOS</t>
    </r>
  </si>
  <si>
    <r>
      <rPr>
        <sz val="10"/>
        <rFont val="Arial"/>
        <family val="2"/>
      </rPr>
      <t>Organización y preoperativos</t>
    </r>
  </si>
  <si>
    <r>
      <rPr>
        <sz val="10"/>
        <rFont val="Arial"/>
        <family val="2"/>
      </rPr>
      <t>Remodelaciones</t>
    </r>
  </si>
  <si>
    <r>
      <rPr>
        <sz val="10"/>
        <rFont val="Arial"/>
        <family val="2"/>
      </rPr>
      <t>Estudios, investigaciones y proyectos</t>
    </r>
  </si>
  <si>
    <r>
      <rPr>
        <sz val="10"/>
        <rFont val="Arial"/>
        <family val="2"/>
      </rPr>
      <t>Programas para computador (software)</t>
    </r>
  </si>
  <si>
    <r>
      <rPr>
        <sz val="10"/>
        <rFont val="Arial"/>
        <family val="2"/>
      </rPr>
      <t>Útiles y papelería</t>
    </r>
  </si>
  <si>
    <r>
      <rPr>
        <sz val="10"/>
        <rFont val="Arial"/>
        <family val="2"/>
      </rPr>
      <t>Mejoras a propiedades ajenas</t>
    </r>
  </si>
  <si>
    <r>
      <rPr>
        <sz val="10"/>
        <rFont val="Arial"/>
        <family val="2"/>
      </rPr>
      <t>Contribuciones y afiliaciones</t>
    </r>
  </si>
  <si>
    <r>
      <rPr>
        <sz val="10"/>
        <rFont val="Arial"/>
        <family val="2"/>
      </rPr>
      <t>Entrenamiento de personal</t>
    </r>
  </si>
  <si>
    <r>
      <rPr>
        <sz val="10"/>
        <rFont val="Arial"/>
        <family val="2"/>
      </rPr>
      <t>Ferias y exposiciones</t>
    </r>
  </si>
  <si>
    <r>
      <rPr>
        <sz val="10"/>
        <rFont val="Arial"/>
        <family val="2"/>
      </rPr>
      <t>Publicidad, propaganda y avisos</t>
    </r>
  </si>
  <si>
    <r>
      <rPr>
        <sz val="10"/>
        <rFont val="Arial"/>
        <family val="2"/>
      </rPr>
      <t>Elementos de aseo y cafetería</t>
    </r>
  </si>
  <si>
    <r>
      <rPr>
        <sz val="10"/>
        <rFont val="Arial"/>
        <family val="2"/>
      </rPr>
      <t>Moldes y troqueles</t>
    </r>
  </si>
  <si>
    <r>
      <rPr>
        <sz val="10"/>
        <rFont val="Arial"/>
        <family val="2"/>
      </rPr>
      <t>Instrumental quirúrgico</t>
    </r>
  </si>
  <si>
    <r>
      <rPr>
        <sz val="10"/>
        <rFont val="Arial"/>
        <family val="2"/>
      </rPr>
      <t>Dotación y suministro a trabajadores</t>
    </r>
  </si>
  <si>
    <r>
      <rPr>
        <sz val="10"/>
        <rFont val="Arial"/>
        <family val="2"/>
      </rPr>
      <t>Elementos de ropería y lencería</t>
    </r>
  </si>
  <si>
    <r>
      <rPr>
        <sz val="10"/>
        <rFont val="Arial"/>
        <family val="2"/>
      </rPr>
      <t>Loza y cristalería</t>
    </r>
  </si>
  <si>
    <r>
      <rPr>
        <sz val="10"/>
        <rFont val="Arial"/>
        <family val="2"/>
      </rPr>
      <t>Platería</t>
    </r>
  </si>
  <si>
    <r>
      <rPr>
        <sz val="10"/>
        <rFont val="Arial"/>
        <family val="2"/>
      </rPr>
      <t>Cubiertería</t>
    </r>
  </si>
  <si>
    <r>
      <rPr>
        <sz val="10"/>
        <rFont val="Arial"/>
        <family val="2"/>
      </rPr>
      <t>Impto de renta dif ''deb'' por dif temporales</t>
    </r>
  </si>
  <si>
    <r>
      <rPr>
        <sz val="10"/>
        <rFont val="Arial"/>
        <family val="2"/>
      </rPr>
      <t>Concursos y licitaciones</t>
    </r>
  </si>
  <si>
    <r>
      <rPr>
        <sz val="10"/>
        <rFont val="Arial"/>
        <family val="2"/>
      </rPr>
      <t>COSTOS DE EXPLORACIÓN POR AMORTIZAR</t>
    </r>
  </si>
  <si>
    <r>
      <rPr>
        <sz val="10"/>
        <rFont val="Arial"/>
        <family val="2"/>
      </rPr>
      <t>Pozos secos</t>
    </r>
  </si>
  <si>
    <r>
      <rPr>
        <sz val="10"/>
        <rFont val="Arial"/>
        <family val="2"/>
      </rPr>
      <t>Pozos no comerciales</t>
    </r>
  </si>
  <si>
    <r>
      <rPr>
        <sz val="10"/>
        <rFont val="Arial"/>
        <family val="2"/>
      </rPr>
      <t>Otros costos de exploración</t>
    </r>
  </si>
  <si>
    <r>
      <rPr>
        <sz val="10"/>
        <rFont val="Arial"/>
        <family val="2"/>
      </rPr>
      <t>COSTOS DE EXPLOTACIÓN Y DESARROLLO</t>
    </r>
  </si>
  <si>
    <r>
      <rPr>
        <sz val="10"/>
        <rFont val="Arial"/>
        <family val="2"/>
      </rPr>
      <t>Perforación y explotación</t>
    </r>
  </si>
  <si>
    <r>
      <rPr>
        <sz val="10"/>
        <rFont val="Arial"/>
        <family val="2"/>
      </rPr>
      <t>Perforaciones campos en desarrollo</t>
    </r>
  </si>
  <si>
    <r>
      <rPr>
        <sz val="10"/>
        <rFont val="Arial"/>
        <family val="2"/>
      </rPr>
      <t>Facilidades de producción</t>
    </r>
  </si>
  <si>
    <r>
      <rPr>
        <sz val="10"/>
        <rFont val="Arial"/>
        <family val="2"/>
      </rPr>
      <t>Servicios a pozos</t>
    </r>
  </si>
  <si>
    <r>
      <rPr>
        <sz val="10"/>
        <rFont val="Arial"/>
        <family val="2"/>
      </rPr>
      <t>CARGOS POR CORRECCIÓN MONETARIA DIFERI</t>
    </r>
  </si>
  <si>
    <r>
      <rPr>
        <sz val="10"/>
        <rFont val="Arial"/>
        <family val="2"/>
      </rPr>
      <t>Costos de exploración por amortizar</t>
    </r>
  </si>
  <si>
    <r>
      <rPr>
        <sz val="10"/>
        <rFont val="Arial"/>
        <family val="2"/>
      </rPr>
      <t>Costos de explotación y desarrollo</t>
    </r>
  </si>
  <si>
    <r>
      <rPr>
        <sz val="10"/>
        <rFont val="Arial"/>
        <family val="2"/>
      </rPr>
      <t>OTROS ACTIVOS</t>
    </r>
  </si>
  <si>
    <r>
      <rPr>
        <sz val="10"/>
        <rFont val="Arial"/>
        <family val="2"/>
      </rPr>
      <t>BIENES DE ARTE Y CULTURA</t>
    </r>
  </si>
  <si>
    <r>
      <rPr>
        <sz val="10"/>
        <rFont val="Arial"/>
        <family val="2"/>
      </rPr>
      <t>Obras de arte</t>
    </r>
  </si>
  <si>
    <r>
      <rPr>
        <sz val="10"/>
        <rFont val="Arial"/>
        <family val="2"/>
      </rPr>
      <t>Bibliotecas</t>
    </r>
  </si>
  <si>
    <r>
      <rPr>
        <sz val="10"/>
        <rFont val="Arial"/>
        <family val="2"/>
      </rPr>
      <t>DIVERSOS</t>
    </r>
  </si>
  <si>
    <r>
      <rPr>
        <sz val="10"/>
        <rFont val="Arial"/>
        <family val="2"/>
      </rPr>
      <t>Máquinas porteadoras</t>
    </r>
  </si>
  <si>
    <r>
      <rPr>
        <sz val="10"/>
        <rFont val="Arial"/>
        <family val="2"/>
      </rPr>
      <t>Bienes entregados en comodato</t>
    </r>
  </si>
  <si>
    <r>
      <rPr>
        <sz val="10"/>
        <rFont val="Arial"/>
        <family val="2"/>
      </rPr>
      <t>Amort acum de bienes entreg en comodato (CR)</t>
    </r>
  </si>
  <si>
    <r>
      <rPr>
        <sz val="10"/>
        <rFont val="Arial"/>
        <family val="2"/>
      </rPr>
      <t>Bienes recibidos en pago</t>
    </r>
  </si>
  <si>
    <r>
      <rPr>
        <sz val="10"/>
        <rFont val="Arial"/>
        <family val="2"/>
      </rPr>
      <t>Derechos sucesorales</t>
    </r>
  </si>
  <si>
    <r>
      <rPr>
        <sz val="10"/>
        <rFont val="Arial"/>
        <family val="2"/>
      </rPr>
      <t>Estampillas</t>
    </r>
  </si>
  <si>
    <r>
      <rPr>
        <sz val="10"/>
        <rFont val="Arial"/>
        <family val="2"/>
      </rPr>
      <t>Bienes de arte y cultura</t>
    </r>
  </si>
  <si>
    <r>
      <rPr>
        <sz val="10"/>
        <rFont val="Arial"/>
        <family val="2"/>
      </rPr>
      <t>Diversos</t>
    </r>
  </si>
  <si>
    <r>
      <rPr>
        <sz val="10"/>
        <rFont val="Arial"/>
        <family val="2"/>
      </rPr>
      <t>VALORIZACIONES</t>
    </r>
  </si>
  <si>
    <r>
      <rPr>
        <sz val="10"/>
        <rFont val="Arial"/>
        <family val="2"/>
      </rPr>
      <t>DE INVERSIONES</t>
    </r>
  </si>
  <si>
    <r>
      <rPr>
        <sz val="10"/>
        <rFont val="Arial"/>
        <family val="2"/>
      </rPr>
      <t>DE PROPIEDADES, PLANTA Y EQUIPO</t>
    </r>
  </si>
  <si>
    <r>
      <rPr>
        <sz val="10"/>
        <rFont val="Arial"/>
        <family val="2"/>
      </rPr>
      <t>DE OTROS ACTIVOS</t>
    </r>
  </si>
  <si>
    <r>
      <rPr>
        <sz val="10"/>
        <rFont val="Arial"/>
        <family val="2"/>
      </rPr>
      <t>Inventarios de semovientes</t>
    </r>
  </si>
  <si>
    <r>
      <rPr>
        <sz val="10"/>
        <rFont val="Arial"/>
        <family val="2"/>
      </rPr>
      <t>PASIVO</t>
    </r>
  </si>
  <si>
    <r>
      <rPr>
        <sz val="10"/>
        <rFont val="Arial"/>
        <family val="2"/>
      </rPr>
      <t>OBLIGACIONES FINANCIERAS</t>
    </r>
  </si>
  <si>
    <r>
      <rPr>
        <sz val="10"/>
        <rFont val="Arial"/>
        <family val="2"/>
      </rPr>
      <t>BANCOS NACIONALES</t>
    </r>
  </si>
  <si>
    <r>
      <rPr>
        <sz val="10"/>
        <rFont val="Arial"/>
        <family val="2"/>
      </rPr>
      <t>Sobregiros</t>
    </r>
  </si>
  <si>
    <r>
      <rPr>
        <sz val="10"/>
        <rFont val="Arial"/>
        <family val="2"/>
      </rPr>
      <t>Pagarés</t>
    </r>
  </si>
  <si>
    <r>
      <rPr>
        <sz val="10"/>
        <rFont val="Arial"/>
        <family val="2"/>
      </rPr>
      <t>Cartas de crédito</t>
    </r>
  </si>
  <si>
    <r>
      <rPr>
        <sz val="10"/>
        <rFont val="Arial"/>
        <family val="2"/>
      </rPr>
      <t>Aceptaciones bancarias</t>
    </r>
  </si>
  <si>
    <r>
      <rPr>
        <sz val="10"/>
        <rFont val="Arial"/>
        <family val="2"/>
      </rPr>
      <t>BANCOS DEL EXTERIOR</t>
    </r>
  </si>
  <si>
    <r>
      <rPr>
        <sz val="10"/>
        <rFont val="Arial"/>
        <family val="2"/>
      </rPr>
      <t>CORPORACIONES FINANCIERAS</t>
    </r>
  </si>
  <si>
    <r>
      <rPr>
        <sz val="10"/>
        <rFont val="Arial"/>
        <family val="2"/>
      </rPr>
      <t>Aceptaciones financieras</t>
    </r>
  </si>
  <si>
    <r>
      <rPr>
        <sz val="10"/>
        <rFont val="Arial"/>
        <family val="2"/>
      </rPr>
      <t>Contratos de arrendam/to financiero (leasing)</t>
    </r>
  </si>
  <si>
    <r>
      <rPr>
        <sz val="10"/>
        <rFont val="Arial"/>
        <family val="2"/>
      </rPr>
      <t>COMPAÑÍAS DE FINANCIAMIENTO COMERCIAL</t>
    </r>
  </si>
  <si>
    <r>
      <rPr>
        <sz val="10"/>
        <rFont val="Arial"/>
        <family val="2"/>
      </rPr>
      <t>CORPORACIONES DE AHORRO Y VIVIENDA</t>
    </r>
  </si>
  <si>
    <r>
      <rPr>
        <sz val="10"/>
        <rFont val="Arial"/>
        <family val="2"/>
      </rPr>
      <t>Hipotecarias</t>
    </r>
  </si>
  <si>
    <r>
      <rPr>
        <sz val="10"/>
        <rFont val="Arial"/>
        <family val="2"/>
      </rPr>
      <t>ENTIDADES FINANCIERAS DEL EXTERIOR</t>
    </r>
  </si>
  <si>
    <r>
      <rPr>
        <sz val="10"/>
        <rFont val="Arial"/>
        <family val="2"/>
      </rPr>
      <t>COMPROMISOS DE RECOMPRA DE INVERS NEG</t>
    </r>
  </si>
  <si>
    <r>
      <rPr>
        <sz val="10"/>
        <rFont val="Arial"/>
        <family val="2"/>
      </rPr>
      <t>COMPROMISOS DE RECOMPRA DE CARTERA NE</t>
    </r>
  </si>
  <si>
    <r>
      <rPr>
        <sz val="10"/>
        <rFont val="Arial"/>
        <family val="2"/>
      </rPr>
      <t>OBLIGACIONES GUBERNAMENTALES</t>
    </r>
  </si>
  <si>
    <r>
      <rPr>
        <sz val="10"/>
        <rFont val="Arial"/>
        <family val="2"/>
      </rPr>
      <t>Gobierno nacional</t>
    </r>
  </si>
  <si>
    <r>
      <rPr>
        <sz val="10"/>
        <rFont val="Arial"/>
        <family val="2"/>
      </rPr>
      <t>Entidades oficiales</t>
    </r>
  </si>
  <si>
    <r>
      <rPr>
        <sz val="10"/>
        <rFont val="Arial"/>
        <family val="2"/>
      </rPr>
      <t>OTRAS OBLIGACIONES</t>
    </r>
  </si>
  <si>
    <r>
      <rPr>
        <sz val="10"/>
        <rFont val="Arial"/>
        <family val="2"/>
      </rPr>
      <t>Socios o accionistas</t>
    </r>
  </si>
  <si>
    <r>
      <rPr>
        <sz val="10"/>
        <rFont val="Arial"/>
        <family val="2"/>
      </rPr>
      <t>Fondos y cooperativa</t>
    </r>
  </si>
  <si>
    <r>
      <rPr>
        <sz val="10"/>
        <rFont val="Arial"/>
        <family val="2"/>
      </rPr>
      <t>Directores</t>
    </r>
  </si>
  <si>
    <r>
      <rPr>
        <sz val="10"/>
        <rFont val="Arial"/>
        <family val="2"/>
      </rPr>
      <t>PROVEEDORES</t>
    </r>
  </si>
  <si>
    <r>
      <rPr>
        <sz val="10"/>
        <rFont val="Arial"/>
        <family val="2"/>
      </rPr>
      <t>NACIONALES</t>
    </r>
  </si>
  <si>
    <r>
      <rPr>
        <sz val="10"/>
        <rFont val="Arial"/>
        <family val="2"/>
      </rPr>
      <t>DEL EXTERIOR</t>
    </r>
  </si>
  <si>
    <r>
      <rPr>
        <sz val="10"/>
        <rFont val="Arial"/>
        <family val="2"/>
      </rPr>
      <t>CASA MATRIZ</t>
    </r>
  </si>
  <si>
    <r>
      <rPr>
        <sz val="10"/>
        <rFont val="Arial"/>
        <family val="2"/>
      </rPr>
      <t>COMPAÑÍAS VINCULADAS</t>
    </r>
  </si>
  <si>
    <r>
      <rPr>
        <sz val="10"/>
        <rFont val="Arial"/>
        <family val="2"/>
      </rPr>
      <t>CUENTAS POR PAGAR</t>
    </r>
  </si>
  <si>
    <r>
      <rPr>
        <sz val="10"/>
        <rFont val="Arial"/>
        <family val="2"/>
      </rPr>
      <t>A CASA MATRIZ</t>
    </r>
  </si>
  <si>
    <r>
      <rPr>
        <sz val="10"/>
        <rFont val="Arial"/>
        <family val="2"/>
      </rPr>
      <t>A COMPAÑÍAS VINCULADAS</t>
    </r>
  </si>
  <si>
    <r>
      <rPr>
        <sz val="10"/>
        <rFont val="Arial"/>
        <family val="2"/>
      </rPr>
      <t>A CONTRATISTAS</t>
    </r>
  </si>
  <si>
    <r>
      <rPr>
        <sz val="10"/>
        <rFont val="Arial"/>
        <family val="2"/>
      </rPr>
      <t>ÓRDENES DE COMPRA POR UTILIZAR</t>
    </r>
  </si>
  <si>
    <r>
      <rPr>
        <sz val="10"/>
        <rFont val="Arial"/>
        <family val="2"/>
      </rPr>
      <t>COSTOS Y GASTOS POR PAGAR</t>
    </r>
  </si>
  <si>
    <r>
      <rPr>
        <sz val="10"/>
        <rFont val="Arial"/>
        <family val="2"/>
      </rPr>
      <t>Gastos financieros</t>
    </r>
  </si>
  <si>
    <r>
      <rPr>
        <sz val="10"/>
        <rFont val="Arial"/>
        <family val="2"/>
      </rPr>
      <t>Gastos legales</t>
    </r>
  </si>
  <si>
    <r>
      <rPr>
        <sz val="10"/>
        <rFont val="Arial"/>
        <family val="2"/>
      </rPr>
      <t>Libros, suscripciones, periódicos y revistas</t>
    </r>
  </si>
  <si>
    <r>
      <rPr>
        <sz val="10"/>
        <rFont val="Arial"/>
        <family val="2"/>
      </rPr>
      <t>Servicios técnicos</t>
    </r>
  </si>
  <si>
    <r>
      <rPr>
        <sz val="10"/>
        <rFont val="Arial"/>
        <family val="2"/>
      </rPr>
      <t>Servicios de mantenimiento</t>
    </r>
  </si>
  <si>
    <r>
      <rPr>
        <sz val="10"/>
        <rFont val="Arial"/>
        <family val="2"/>
      </rPr>
      <t>Transportes, fletes y acarreos</t>
    </r>
  </si>
  <si>
    <r>
      <rPr>
        <sz val="10"/>
        <rFont val="Arial"/>
        <family val="2"/>
      </rPr>
      <t>Servicios públicos</t>
    </r>
  </si>
  <si>
    <r>
      <rPr>
        <sz val="10"/>
        <rFont val="Arial"/>
        <family val="2"/>
      </rPr>
      <t>Seguros</t>
    </r>
  </si>
  <si>
    <r>
      <rPr>
        <sz val="10"/>
        <rFont val="Arial"/>
        <family val="2"/>
      </rPr>
      <t>Gastos de viaje</t>
    </r>
  </si>
  <si>
    <r>
      <rPr>
        <sz val="10"/>
        <rFont val="Arial"/>
        <family val="2"/>
      </rPr>
      <t>Gastos de representac/n y relaciones públicas</t>
    </r>
  </si>
  <si>
    <r>
      <rPr>
        <sz val="10"/>
        <rFont val="Arial"/>
        <family val="2"/>
      </rPr>
      <t>Servicios aduaneros</t>
    </r>
  </si>
  <si>
    <r>
      <rPr>
        <sz val="10"/>
        <rFont val="Arial"/>
        <family val="2"/>
      </rPr>
      <t>INSTALAMENTOS POR PAGAR</t>
    </r>
  </si>
  <si>
    <r>
      <rPr>
        <sz val="10"/>
        <rFont val="Arial"/>
        <family val="2"/>
      </rPr>
      <t>ACREEDORES OFICIALES</t>
    </r>
  </si>
  <si>
    <r>
      <rPr>
        <sz val="10"/>
        <rFont val="Arial"/>
        <family val="2"/>
      </rPr>
      <t>REGALÍAS POR PAGAR</t>
    </r>
  </si>
  <si>
    <r>
      <rPr>
        <sz val="10"/>
        <rFont val="Arial"/>
        <family val="2"/>
      </rPr>
      <t>DEUDAS CON ACCIONISTAS O SOCIOS</t>
    </r>
  </si>
  <si>
    <r>
      <rPr>
        <sz val="10"/>
        <rFont val="Arial"/>
        <family val="2"/>
      </rPr>
      <t>Accionistas</t>
    </r>
  </si>
  <si>
    <r>
      <rPr>
        <sz val="10"/>
        <rFont val="Arial"/>
        <family val="2"/>
      </rPr>
      <t>Socios</t>
    </r>
  </si>
  <si>
    <r>
      <rPr>
        <sz val="10"/>
        <rFont val="Arial"/>
        <family val="2"/>
      </rPr>
      <t>DEUDAS CON DIRECTORES</t>
    </r>
  </si>
  <si>
    <r>
      <rPr>
        <sz val="10"/>
        <rFont val="Arial"/>
        <family val="2"/>
      </rPr>
      <t>DIVIDENDOS O PARTICIPACIONES POR PAGAR</t>
    </r>
  </si>
  <si>
    <r>
      <rPr>
        <sz val="10"/>
        <rFont val="Arial"/>
        <family val="2"/>
      </rPr>
      <t>Dividendos</t>
    </r>
  </si>
  <si>
    <r>
      <rPr>
        <sz val="10"/>
        <rFont val="Arial"/>
        <family val="2"/>
      </rPr>
      <t>Participaciones</t>
    </r>
  </si>
  <si>
    <r>
      <rPr>
        <sz val="10"/>
        <rFont val="Arial"/>
        <family val="2"/>
      </rPr>
      <t>RETENCIÓN EN LA FUENTE</t>
    </r>
  </si>
  <si>
    <r>
      <rPr>
        <sz val="10"/>
        <rFont val="Arial"/>
        <family val="2"/>
      </rPr>
      <t>Salarios y pagos laborales</t>
    </r>
  </si>
  <si>
    <r>
      <rPr>
        <sz val="10"/>
        <rFont val="Arial"/>
        <family val="2"/>
      </rPr>
      <t>Rendimientos financieros</t>
    </r>
  </si>
  <si>
    <r>
      <rPr>
        <sz val="10"/>
        <rFont val="Arial"/>
        <family val="2"/>
      </rPr>
      <t>Compras</t>
    </r>
  </si>
  <si>
    <r>
      <rPr>
        <sz val="10"/>
        <rFont val="Arial"/>
        <family val="2"/>
      </rPr>
      <t>Loterías, rifas, apuestas y similares</t>
    </r>
  </si>
  <si>
    <r>
      <rPr>
        <sz val="10"/>
        <rFont val="Arial"/>
        <family val="2"/>
      </rPr>
      <t>Por pagos al exterior</t>
    </r>
  </si>
  <si>
    <r>
      <rPr>
        <sz val="10"/>
        <rFont val="Arial"/>
        <family val="2"/>
      </rPr>
      <t>Por ingresos obtenidos en el exterior</t>
    </r>
  </si>
  <si>
    <r>
      <rPr>
        <sz val="10"/>
        <rFont val="Arial"/>
        <family val="2"/>
      </rPr>
      <t>Enajenac. propied planta y equipo, person nat</t>
    </r>
  </si>
  <si>
    <r>
      <rPr>
        <sz val="10"/>
        <rFont val="Arial"/>
        <family val="2"/>
      </rPr>
      <t>Por impuesto de timbre</t>
    </r>
  </si>
  <si>
    <r>
      <rPr>
        <sz val="10"/>
        <rFont val="Arial"/>
        <family val="2"/>
      </rPr>
      <t>Otras retenciones y patrimonio</t>
    </r>
  </si>
  <si>
    <r>
      <rPr>
        <sz val="10"/>
        <rFont val="Arial"/>
        <family val="2"/>
      </rPr>
      <t>Autorretenciones</t>
    </r>
  </si>
  <si>
    <r>
      <rPr>
        <sz val="10"/>
        <rFont val="Arial"/>
        <family val="2"/>
      </rPr>
      <t>IMPUESTO A LAS VENTAS RETENIDO</t>
    </r>
  </si>
  <si>
    <r>
      <rPr>
        <sz val="10"/>
        <rFont val="Arial"/>
        <family val="2"/>
      </rPr>
      <t>IMPUESTO DE INDUSTRIA Y COMERCIO RETENID</t>
    </r>
  </si>
  <si>
    <r>
      <rPr>
        <sz val="10"/>
        <rFont val="Arial"/>
        <family val="2"/>
      </rPr>
      <t>RETENCIONES Y APORTES DE NÓMINA</t>
    </r>
  </si>
  <si>
    <r>
      <rPr>
        <sz val="10"/>
        <rFont val="Arial"/>
        <family val="2"/>
      </rPr>
      <t>Aportes a entidades promotoras de salud EPS</t>
    </r>
  </si>
  <si>
    <r>
      <rPr>
        <sz val="10"/>
        <rFont val="Arial"/>
        <family val="2"/>
      </rPr>
      <t>Aportes a administrador de riesgos profes ARP</t>
    </r>
  </si>
  <si>
    <r>
      <rPr>
        <sz val="10"/>
        <rFont val="Arial"/>
        <family val="2"/>
      </rPr>
      <t>Aportes al ICBF, SENA y cajas de compensación</t>
    </r>
  </si>
  <si>
    <r>
      <rPr>
        <sz val="10"/>
        <rFont val="Arial"/>
        <family val="2"/>
      </rPr>
      <t>Aportes al FIC</t>
    </r>
  </si>
  <si>
    <r>
      <rPr>
        <sz val="10"/>
        <rFont val="Arial"/>
        <family val="2"/>
      </rPr>
      <t>Embargos judiciales</t>
    </r>
  </si>
  <si>
    <r>
      <rPr>
        <sz val="10"/>
        <rFont val="Arial"/>
        <family val="2"/>
      </rPr>
      <t>Libranzas</t>
    </r>
  </si>
  <si>
    <r>
      <rPr>
        <sz val="10"/>
        <rFont val="Arial"/>
        <family val="2"/>
      </rPr>
      <t>Sindicatos</t>
    </r>
  </si>
  <si>
    <r>
      <rPr>
        <sz val="10"/>
        <rFont val="Arial"/>
        <family val="2"/>
      </rPr>
      <t>Cooperativas</t>
    </r>
  </si>
  <si>
    <r>
      <rPr>
        <sz val="10"/>
        <rFont val="Arial"/>
        <family val="2"/>
      </rPr>
      <t>Fondos</t>
    </r>
  </si>
  <si>
    <r>
      <rPr>
        <sz val="10"/>
        <rFont val="Arial"/>
        <family val="2"/>
      </rPr>
      <t>CUOTAS POR DEVOLVER</t>
    </r>
  </si>
  <si>
    <r>
      <rPr>
        <sz val="10"/>
        <rFont val="Arial"/>
        <family val="2"/>
      </rPr>
      <t>ACREEDORES VARIOS</t>
    </r>
  </si>
  <si>
    <r>
      <rPr>
        <sz val="10"/>
        <rFont val="Arial"/>
        <family val="2"/>
      </rPr>
      <t>Sociedad administradora - fondos de inversión</t>
    </r>
  </si>
  <si>
    <r>
      <rPr>
        <sz val="10"/>
        <rFont val="Arial"/>
        <family val="2"/>
      </rPr>
      <t>Reintegros por pagar</t>
    </r>
  </si>
  <si>
    <r>
      <rPr>
        <sz val="10"/>
        <rFont val="Arial"/>
        <family val="2"/>
      </rPr>
      <t>Fondo de perseverancia</t>
    </r>
  </si>
  <si>
    <r>
      <rPr>
        <sz val="10"/>
        <rFont val="Arial"/>
        <family val="2"/>
      </rPr>
      <t>Fondos de cesantías y/o pensiones</t>
    </r>
  </si>
  <si>
    <r>
      <rPr>
        <sz val="10"/>
        <rFont val="Arial"/>
        <family val="2"/>
      </rPr>
      <t>Donaciones asignadas por pagar</t>
    </r>
  </si>
  <si>
    <r>
      <rPr>
        <sz val="10"/>
        <rFont val="Arial"/>
        <family val="2"/>
      </rPr>
      <t>IMPUESTOS, GRAVÁMENES Y TASAS</t>
    </r>
  </si>
  <si>
    <r>
      <rPr>
        <sz val="10"/>
        <rFont val="Arial"/>
        <family val="2"/>
      </rPr>
      <t>DE RENTA Y COMPLEMENTARIOS</t>
    </r>
  </si>
  <si>
    <r>
      <rPr>
        <sz val="10"/>
        <rFont val="Arial"/>
        <family val="2"/>
      </rPr>
      <t>Vigencia fiscal corriente</t>
    </r>
  </si>
  <si>
    <r>
      <rPr>
        <sz val="10"/>
        <rFont val="Arial"/>
        <family val="2"/>
      </rPr>
      <t>Vigencias fiscales anteriores</t>
    </r>
  </si>
  <si>
    <r>
      <rPr>
        <sz val="10"/>
        <rFont val="Arial"/>
        <family val="2"/>
      </rPr>
      <t>IMPUESTO SOBRE LAS VENTAS POR PAGAR</t>
    </r>
  </si>
  <si>
    <r>
      <rPr>
        <sz val="10"/>
        <rFont val="Arial"/>
        <family val="2"/>
      </rPr>
      <t>DE INDUSTRIA Y COMERCIO</t>
    </r>
  </si>
  <si>
    <r>
      <rPr>
        <sz val="10"/>
        <rFont val="Arial"/>
        <family val="2"/>
      </rPr>
      <t>A LA PROPIEDAD RAÍZ</t>
    </r>
  </si>
  <si>
    <r>
      <rPr>
        <sz val="10"/>
        <rFont val="Arial"/>
        <family val="2"/>
      </rPr>
      <t>DERECHOS SOBRE INSTRUMENTOS PÚBLICOS</t>
    </r>
  </si>
  <si>
    <r>
      <rPr>
        <sz val="10"/>
        <rFont val="Arial"/>
        <family val="2"/>
      </rPr>
      <t>DE VALORIZACIÓN</t>
    </r>
  </si>
  <si>
    <r>
      <rPr>
        <sz val="10"/>
        <rFont val="Arial"/>
        <family val="2"/>
      </rPr>
      <t>DE TURISMO</t>
    </r>
  </si>
  <si>
    <r>
      <rPr>
        <sz val="10"/>
        <rFont val="Arial"/>
        <family val="2"/>
      </rPr>
      <t>TASA POR UTILIZACIÓN DE PUERTOS</t>
    </r>
  </si>
  <si>
    <r>
      <rPr>
        <sz val="10"/>
        <rFont val="Arial"/>
        <family val="2"/>
      </rPr>
      <t>DE VEHÍCULOS</t>
    </r>
  </si>
  <si>
    <r>
      <rPr>
        <sz val="10"/>
        <rFont val="Arial"/>
        <family val="2"/>
      </rPr>
      <t>DE ESPECTÁCULOS PÚBLICOS</t>
    </r>
  </si>
  <si>
    <r>
      <rPr>
        <sz val="10"/>
        <rFont val="Arial"/>
        <family val="2"/>
      </rPr>
      <t>DE HIDROCARBUROS Y MINAS</t>
    </r>
  </si>
  <si>
    <r>
      <rPr>
        <sz val="10"/>
        <rFont val="Arial"/>
        <family val="2"/>
      </rPr>
      <t>De hidrocarburos</t>
    </r>
  </si>
  <si>
    <r>
      <rPr>
        <sz val="10"/>
        <rFont val="Arial"/>
        <family val="2"/>
      </rPr>
      <t>De minas</t>
    </r>
  </si>
  <si>
    <r>
      <rPr>
        <sz val="10"/>
        <rFont val="Arial"/>
        <family val="2"/>
      </rPr>
      <t>REGALÍAS E IMPTOS A LA PEQUEÑA Y MEDIANA</t>
    </r>
  </si>
  <si>
    <r>
      <rPr>
        <sz val="10"/>
        <rFont val="Arial"/>
        <family val="2"/>
      </rPr>
      <t>A LAS EXPORTACIONES CAFETERAS</t>
    </r>
  </si>
  <si>
    <r>
      <rPr>
        <sz val="10"/>
        <rFont val="Arial"/>
        <family val="2"/>
      </rPr>
      <t>A LAS IMPORTACIONES</t>
    </r>
  </si>
  <si>
    <r>
      <rPr>
        <sz val="10"/>
        <rFont val="Arial"/>
        <family val="2"/>
      </rPr>
      <t>CUOTAS DE FOMENTO</t>
    </r>
  </si>
  <si>
    <r>
      <rPr>
        <sz val="10"/>
        <rFont val="Arial"/>
        <family val="2"/>
      </rPr>
      <t>DE LICORES CERVEZAS Y CIGARRILLOS</t>
    </r>
  </si>
  <si>
    <r>
      <rPr>
        <sz val="10"/>
        <rFont val="Arial"/>
        <family val="2"/>
      </rPr>
      <t>De licores</t>
    </r>
  </si>
  <si>
    <r>
      <rPr>
        <sz val="10"/>
        <rFont val="Arial"/>
        <family val="2"/>
      </rPr>
      <t>De cervezas</t>
    </r>
  </si>
  <si>
    <r>
      <rPr>
        <sz val="10"/>
        <rFont val="Arial"/>
        <family val="2"/>
      </rPr>
      <t>De cigarrillos</t>
    </r>
  </si>
  <si>
    <r>
      <rPr>
        <sz val="10"/>
        <rFont val="Arial"/>
        <family val="2"/>
      </rPr>
      <t>AL SACRIFICIO DE GANADO</t>
    </r>
  </si>
  <si>
    <r>
      <rPr>
        <sz val="10"/>
        <rFont val="Arial"/>
        <family val="2"/>
      </rPr>
      <t>AL AZAR Y JUEGOS</t>
    </r>
  </si>
  <si>
    <r>
      <rPr>
        <sz val="10"/>
        <rFont val="Arial"/>
        <family val="2"/>
      </rPr>
      <t>GRAVÁMENES Y REGALÍAS POR UTILIZ DEL SUEL</t>
    </r>
  </si>
  <si>
    <r>
      <rPr>
        <sz val="10"/>
        <rFont val="Arial"/>
        <family val="2"/>
      </rPr>
      <t>OTROS</t>
    </r>
  </si>
  <si>
    <r>
      <rPr>
        <sz val="10"/>
        <rFont val="Arial"/>
        <family val="2"/>
      </rPr>
      <t>OBLIGACIONES LABORALES</t>
    </r>
  </si>
  <si>
    <r>
      <rPr>
        <sz val="10"/>
        <rFont val="Arial"/>
        <family val="2"/>
      </rPr>
      <t>SALARIOS POR PAGAR</t>
    </r>
  </si>
  <si>
    <r>
      <rPr>
        <sz val="10"/>
        <rFont val="Arial"/>
        <family val="2"/>
      </rPr>
      <t>CESANTÍAS CONSOLIDADAS</t>
    </r>
  </si>
  <si>
    <r>
      <rPr>
        <sz val="10"/>
        <rFont val="Arial"/>
        <family val="2"/>
      </rPr>
      <t>Ley laboral anterior</t>
    </r>
  </si>
  <si>
    <r>
      <rPr>
        <sz val="10"/>
        <rFont val="Arial"/>
        <family val="2"/>
      </rPr>
      <t>Ley 50 de 1990 y normas posteriores</t>
    </r>
  </si>
  <si>
    <r>
      <rPr>
        <sz val="10"/>
        <rFont val="Arial"/>
        <family val="2"/>
      </rPr>
      <t>INTERESES SOBRE CESANTÍAS</t>
    </r>
  </si>
  <si>
    <r>
      <rPr>
        <sz val="10"/>
        <rFont val="Arial"/>
        <family val="2"/>
      </rPr>
      <t>PRIMA DE SERVICIOS</t>
    </r>
  </si>
  <si>
    <r>
      <rPr>
        <sz val="10"/>
        <rFont val="Arial"/>
        <family val="2"/>
      </rPr>
      <t>VACACIONES CONSOLIDADAS</t>
    </r>
  </si>
  <si>
    <r>
      <rPr>
        <sz val="10"/>
        <rFont val="Arial"/>
        <family val="2"/>
      </rPr>
      <t>PRESTACIONES EXTRALEGALES</t>
    </r>
  </si>
  <si>
    <r>
      <rPr>
        <sz val="10"/>
        <rFont val="Arial"/>
        <family val="2"/>
      </rPr>
      <t>Primas</t>
    </r>
  </si>
  <si>
    <r>
      <rPr>
        <sz val="10"/>
        <rFont val="Arial"/>
        <family val="2"/>
      </rPr>
      <t>Auxilios</t>
    </r>
  </si>
  <si>
    <r>
      <rPr>
        <sz val="10"/>
        <rFont val="Arial"/>
        <family val="2"/>
      </rPr>
      <t>Bonificaciones</t>
    </r>
  </si>
  <si>
    <r>
      <rPr>
        <sz val="10"/>
        <rFont val="Arial"/>
        <family val="2"/>
      </rPr>
      <t>PENSIONES POR PAGAR</t>
    </r>
  </si>
  <si>
    <r>
      <rPr>
        <sz val="10"/>
        <rFont val="Arial"/>
        <family val="2"/>
      </rPr>
      <t>CUOTAS PARTES PENSIONES DE JUBILACIÓN</t>
    </r>
  </si>
  <si>
    <r>
      <rPr>
        <sz val="10"/>
        <rFont val="Arial"/>
        <family val="2"/>
      </rPr>
      <t>INDEMNIZACIONES LABORALES</t>
    </r>
  </si>
  <si>
    <r>
      <rPr>
        <sz val="10"/>
        <rFont val="Arial"/>
        <family val="2"/>
      </rPr>
      <t>PASIVOS ESTIMADOS Y PROVISIONES</t>
    </r>
  </si>
  <si>
    <r>
      <rPr>
        <sz val="10"/>
        <rFont val="Arial"/>
        <family val="2"/>
      </rPr>
      <t>PARA COSTOS Y GASTOS</t>
    </r>
  </si>
  <si>
    <r>
      <rPr>
        <sz val="10"/>
        <rFont val="Arial"/>
        <family val="2"/>
      </rPr>
      <t>Regalías</t>
    </r>
  </si>
  <si>
    <r>
      <rPr>
        <sz val="10"/>
        <rFont val="Arial"/>
        <family val="2"/>
      </rPr>
      <t>Garantías</t>
    </r>
  </si>
  <si>
    <r>
      <rPr>
        <sz val="10"/>
        <rFont val="Arial"/>
        <family val="2"/>
      </rPr>
      <t>Materiales y repuestos</t>
    </r>
  </si>
  <si>
    <r>
      <rPr>
        <sz val="10"/>
        <rFont val="Arial"/>
        <family val="2"/>
      </rPr>
      <t>PARA OBLIGACIONES LABORALES</t>
    </r>
  </si>
  <si>
    <r>
      <rPr>
        <sz val="10"/>
        <rFont val="Arial"/>
        <family val="2"/>
      </rPr>
      <t>Cesantías</t>
    </r>
  </si>
  <si>
    <r>
      <rPr>
        <sz val="10"/>
        <rFont val="Arial"/>
        <family val="2"/>
      </rPr>
      <t>Intereses sobre cesantías</t>
    </r>
  </si>
  <si>
    <r>
      <rPr>
        <sz val="10"/>
        <rFont val="Arial"/>
        <family val="2"/>
      </rPr>
      <t>Vacaciones</t>
    </r>
  </si>
  <si>
    <r>
      <rPr>
        <sz val="10"/>
        <rFont val="Arial"/>
        <family val="2"/>
      </rPr>
      <t>Prima de servicios</t>
    </r>
  </si>
  <si>
    <r>
      <rPr>
        <sz val="10"/>
        <rFont val="Arial"/>
        <family val="2"/>
      </rPr>
      <t>Prestaciones extralegales</t>
    </r>
  </si>
  <si>
    <r>
      <rPr>
        <sz val="10"/>
        <rFont val="Arial"/>
        <family val="2"/>
      </rPr>
      <t>Viáticos</t>
    </r>
  </si>
  <si>
    <r>
      <rPr>
        <sz val="10"/>
        <rFont val="Arial"/>
        <family val="2"/>
      </rPr>
      <t>PARA OBLIGACIONES FISCALES</t>
    </r>
  </si>
  <si>
    <r>
      <rPr>
        <sz val="10"/>
        <rFont val="Arial"/>
        <family val="2"/>
      </rPr>
      <t>De renta y complementarios</t>
    </r>
  </si>
  <si>
    <r>
      <rPr>
        <sz val="10"/>
        <rFont val="Arial"/>
        <family val="2"/>
      </rPr>
      <t>De industria y comercio</t>
    </r>
  </si>
  <si>
    <r>
      <rPr>
        <sz val="10"/>
        <rFont val="Arial"/>
        <family val="2"/>
      </rPr>
      <t>Tasa por utilización de puertos</t>
    </r>
  </si>
  <si>
    <r>
      <rPr>
        <sz val="10"/>
        <rFont val="Arial"/>
        <family val="2"/>
      </rPr>
      <t>De vehículos</t>
    </r>
  </si>
  <si>
    <r>
      <rPr>
        <sz val="10"/>
        <rFont val="Arial"/>
        <family val="2"/>
      </rPr>
      <t>De hidrocarburos y minas</t>
    </r>
  </si>
  <si>
    <r>
      <rPr>
        <sz val="10"/>
        <rFont val="Arial"/>
        <family val="2"/>
      </rPr>
      <t>PENSIONES DE JUBILACIÓN</t>
    </r>
  </si>
  <si>
    <r>
      <rPr>
        <sz val="10"/>
        <rFont val="Arial"/>
        <family val="2"/>
      </rPr>
      <t>Cálculo actuarial pensiones de jubilación</t>
    </r>
  </si>
  <si>
    <r>
      <rPr>
        <sz val="10"/>
        <rFont val="Arial"/>
        <family val="2"/>
      </rPr>
      <t>Pensiones de jubilación por amortizar (DB)</t>
    </r>
  </si>
  <si>
    <r>
      <rPr>
        <sz val="10"/>
        <rFont val="Arial"/>
        <family val="2"/>
      </rPr>
      <t>PARA OBRAS DE URBANISMO</t>
    </r>
  </si>
  <si>
    <r>
      <rPr>
        <sz val="10"/>
        <rFont val="Arial"/>
        <family val="2"/>
      </rPr>
      <t>Acueducto y alcantarillado</t>
    </r>
  </si>
  <si>
    <r>
      <rPr>
        <sz val="10"/>
        <rFont val="Arial"/>
        <family val="2"/>
      </rPr>
      <t>Energía eléctrica</t>
    </r>
  </si>
  <si>
    <r>
      <rPr>
        <sz val="10"/>
        <rFont val="Arial"/>
        <family val="2"/>
      </rPr>
      <t>Teléfonos</t>
    </r>
  </si>
  <si>
    <r>
      <rPr>
        <sz val="10"/>
        <rFont val="Arial"/>
        <family val="2"/>
      </rPr>
      <t>PARA MANTENIMIENTO Y REPARACIONES</t>
    </r>
  </si>
  <si>
    <r>
      <rPr>
        <sz val="10"/>
        <rFont val="Arial"/>
        <family val="2"/>
      </rPr>
      <t>PARA CONTINGENCIAS</t>
    </r>
  </si>
  <si>
    <r>
      <rPr>
        <sz val="10"/>
        <rFont val="Arial"/>
        <family val="2"/>
      </rPr>
      <t>Multas y sanciones autoridades administrativa</t>
    </r>
  </si>
  <si>
    <r>
      <rPr>
        <sz val="10"/>
        <rFont val="Arial"/>
        <family val="2"/>
      </rPr>
      <t>Intereses por multas y sanciones</t>
    </r>
  </si>
  <si>
    <r>
      <rPr>
        <sz val="10"/>
        <rFont val="Arial"/>
        <family val="2"/>
      </rPr>
      <t>Reclamos</t>
    </r>
  </si>
  <si>
    <r>
      <rPr>
        <sz val="10"/>
        <rFont val="Arial"/>
        <family val="2"/>
      </rPr>
      <t>Laborales</t>
    </r>
  </si>
  <si>
    <r>
      <rPr>
        <sz val="10"/>
        <rFont val="Arial"/>
        <family val="2"/>
      </rPr>
      <t>Civiles</t>
    </r>
  </si>
  <si>
    <r>
      <rPr>
        <sz val="10"/>
        <rFont val="Arial"/>
        <family val="2"/>
      </rPr>
      <t>Penales</t>
    </r>
  </si>
  <si>
    <r>
      <rPr>
        <sz val="10"/>
        <rFont val="Arial"/>
        <family val="2"/>
      </rPr>
      <t>Administrativos</t>
    </r>
  </si>
  <si>
    <r>
      <rPr>
        <sz val="10"/>
        <rFont val="Arial"/>
        <family val="2"/>
      </rPr>
      <t>Comerciales</t>
    </r>
  </si>
  <si>
    <r>
      <rPr>
        <sz val="10"/>
        <rFont val="Arial"/>
        <family val="2"/>
      </rPr>
      <t>PARA OBLIGACIONES DE GARANTÍAS</t>
    </r>
  </si>
  <si>
    <r>
      <rPr>
        <sz val="10"/>
        <rFont val="Arial"/>
        <family val="2"/>
      </rPr>
      <t>PROVISIONES DIVERSAS</t>
    </r>
  </si>
  <si>
    <r>
      <rPr>
        <sz val="10"/>
        <rFont val="Arial"/>
        <family val="2"/>
      </rPr>
      <t>Para beneficencia</t>
    </r>
  </si>
  <si>
    <r>
      <rPr>
        <sz val="10"/>
        <rFont val="Arial"/>
        <family val="2"/>
      </rPr>
      <t>Para comunicaciones</t>
    </r>
  </si>
  <si>
    <r>
      <rPr>
        <sz val="10"/>
        <rFont val="Arial"/>
        <family val="2"/>
      </rPr>
      <t>Para pérdida en transporte</t>
    </r>
  </si>
  <si>
    <r>
      <rPr>
        <sz val="10"/>
        <rFont val="Arial"/>
        <family val="2"/>
      </rPr>
      <t>Para operación</t>
    </r>
  </si>
  <si>
    <r>
      <rPr>
        <sz val="10"/>
        <rFont val="Arial"/>
        <family val="2"/>
      </rPr>
      <t>Para protección de bienes agotables</t>
    </r>
  </si>
  <si>
    <r>
      <rPr>
        <sz val="10"/>
        <rFont val="Arial"/>
        <family val="2"/>
      </rPr>
      <t>Para ajustes en redención de unidades</t>
    </r>
  </si>
  <si>
    <r>
      <rPr>
        <sz val="10"/>
        <rFont val="Arial"/>
        <family val="2"/>
      </rPr>
      <t>Autoseguro</t>
    </r>
  </si>
  <si>
    <r>
      <rPr>
        <sz val="10"/>
        <rFont val="Arial"/>
        <family val="2"/>
      </rPr>
      <t>Planes y programas de reforest y electrific/n</t>
    </r>
  </si>
  <si>
    <r>
      <rPr>
        <sz val="10"/>
        <rFont val="Arial"/>
        <family val="2"/>
      </rPr>
      <t>INGRESOS RECIBIDOS POR ANTICIPADO</t>
    </r>
  </si>
  <si>
    <r>
      <rPr>
        <sz val="10"/>
        <rFont val="Arial"/>
        <family val="2"/>
      </rPr>
      <t>De suscriptores</t>
    </r>
  </si>
  <si>
    <r>
      <rPr>
        <sz val="10"/>
        <rFont val="Arial"/>
        <family val="2"/>
      </rPr>
      <t>Mercancía en transito ya vendida</t>
    </r>
  </si>
  <si>
    <r>
      <rPr>
        <sz val="10"/>
        <rFont val="Arial"/>
        <family val="2"/>
      </rPr>
      <t>Matriculas y pensiones</t>
    </r>
  </si>
  <si>
    <r>
      <rPr>
        <sz val="10"/>
        <rFont val="Arial"/>
        <family val="2"/>
      </rPr>
      <t>Cuotas de administración</t>
    </r>
  </si>
  <si>
    <r>
      <rPr>
        <sz val="10"/>
        <rFont val="Arial"/>
        <family val="2"/>
      </rPr>
      <t>ABONOS DIFERIDOS</t>
    </r>
  </si>
  <si>
    <r>
      <rPr>
        <sz val="10"/>
        <rFont val="Arial"/>
        <family val="2"/>
      </rPr>
      <t>Reajuste del sistema</t>
    </r>
  </si>
  <si>
    <r>
      <rPr>
        <sz val="10"/>
        <rFont val="Arial"/>
        <family val="2"/>
      </rPr>
      <t>UTILIDAD DIFERIDA EN VENTAS A PLAZOS</t>
    </r>
  </si>
  <si>
    <r>
      <rPr>
        <sz val="10"/>
        <rFont val="Arial"/>
        <family val="2"/>
      </rPr>
      <t>CRÉDITO POR CORRECCIÓN MONETARIA DIFERI</t>
    </r>
  </si>
  <si>
    <r>
      <rPr>
        <sz val="10"/>
        <rFont val="Arial"/>
        <family val="2"/>
      </rPr>
      <t>IMPUESTOS DIFERIDOS</t>
    </r>
  </si>
  <si>
    <r>
      <rPr>
        <sz val="10"/>
        <rFont val="Arial"/>
        <family val="2"/>
      </rPr>
      <t>Por depreciación flexible</t>
    </r>
  </si>
  <si>
    <r>
      <rPr>
        <sz val="10"/>
        <rFont val="Arial"/>
        <family val="2"/>
      </rPr>
      <t>OTROS PASIVOS</t>
    </r>
  </si>
  <si>
    <r>
      <rPr>
        <sz val="10"/>
        <rFont val="Arial"/>
        <family val="2"/>
      </rPr>
      <t>ANTICIPOS Y AVANCES RECIBIDOS</t>
    </r>
  </si>
  <si>
    <r>
      <rPr>
        <sz val="10"/>
        <rFont val="Arial"/>
        <family val="2"/>
      </rPr>
      <t>De clientes</t>
    </r>
  </si>
  <si>
    <r>
      <rPr>
        <sz val="10"/>
        <rFont val="Arial"/>
        <family val="2"/>
      </rPr>
      <t>Sobre contratos</t>
    </r>
  </si>
  <si>
    <r>
      <rPr>
        <sz val="10"/>
        <rFont val="Arial"/>
        <family val="2"/>
      </rPr>
      <t>Para obras en proceso</t>
    </r>
  </si>
  <si>
    <r>
      <rPr>
        <sz val="10"/>
        <rFont val="Arial"/>
        <family val="2"/>
      </rPr>
      <t>DEPÓSITOS RECIBIDOS</t>
    </r>
  </si>
  <si>
    <r>
      <rPr>
        <sz val="10"/>
        <rFont val="Arial"/>
        <family val="2"/>
      </rPr>
      <t>Para futura suscripción de acciones</t>
    </r>
  </si>
  <si>
    <r>
      <rPr>
        <sz val="10"/>
        <rFont val="Arial"/>
        <family val="2"/>
      </rPr>
      <t>Para futuro pago de cuotas o derechos soc/les</t>
    </r>
  </si>
  <si>
    <r>
      <rPr>
        <sz val="10"/>
        <rFont val="Arial"/>
        <family val="2"/>
      </rPr>
      <t>Para garantía en la prestación de servicios</t>
    </r>
  </si>
  <si>
    <r>
      <rPr>
        <sz val="10"/>
        <rFont val="Arial"/>
        <family val="2"/>
      </rPr>
      <t>Para garantía de contratos</t>
    </r>
  </si>
  <si>
    <r>
      <rPr>
        <sz val="10"/>
        <rFont val="Arial"/>
        <family val="2"/>
      </rPr>
      <t>De licitaciones</t>
    </r>
  </si>
  <si>
    <r>
      <rPr>
        <sz val="10"/>
        <rFont val="Arial"/>
        <family val="2"/>
      </rPr>
      <t>De manejo de bienes</t>
    </r>
  </si>
  <si>
    <r>
      <rPr>
        <sz val="10"/>
        <rFont val="Arial"/>
        <family val="2"/>
      </rPr>
      <t>Fondo de reserva</t>
    </r>
  </si>
  <si>
    <r>
      <rPr>
        <sz val="10"/>
        <rFont val="Arial"/>
        <family val="2"/>
      </rPr>
      <t>INGRESOS RECIBIDOS PARA TERCEROS</t>
    </r>
  </si>
  <si>
    <r>
      <rPr>
        <sz val="10"/>
        <rFont val="Arial"/>
        <family val="2"/>
      </rPr>
      <t>Valores recibidos para terceros</t>
    </r>
  </si>
  <si>
    <r>
      <rPr>
        <sz val="10"/>
        <rFont val="Arial"/>
        <family val="2"/>
      </rPr>
      <t>Venta por cuenta de terceros</t>
    </r>
  </si>
  <si>
    <r>
      <rPr>
        <sz val="10"/>
        <rFont val="Arial"/>
        <family val="2"/>
      </rPr>
      <t>RETENCIONES A TERCEROS SOBRE CONTRATAT</t>
    </r>
  </si>
  <si>
    <r>
      <rPr>
        <sz val="10"/>
        <rFont val="Arial"/>
        <family val="2"/>
      </rPr>
      <t>Cumplimiento obligaciones laborales</t>
    </r>
  </si>
  <si>
    <r>
      <rPr>
        <sz val="10"/>
        <rFont val="Arial"/>
        <family val="2"/>
      </rPr>
      <t>Para estabilidad de obra</t>
    </r>
  </si>
  <si>
    <r>
      <rPr>
        <sz val="10"/>
        <rFont val="Arial"/>
        <family val="2"/>
      </rPr>
      <t>Garantía cumplimiento de contratos</t>
    </r>
  </si>
  <si>
    <r>
      <rPr>
        <sz val="10"/>
        <rFont val="Arial"/>
        <family val="2"/>
      </rPr>
      <t>EMBARGOS JUDICIALES</t>
    </r>
  </si>
  <si>
    <r>
      <rPr>
        <sz val="10"/>
        <rFont val="Arial"/>
        <family val="2"/>
      </rPr>
      <t>Indemnizaciones</t>
    </r>
  </si>
  <si>
    <r>
      <rPr>
        <sz val="10"/>
        <rFont val="Arial"/>
        <family val="2"/>
      </rPr>
      <t>Depósitos judiciales</t>
    </r>
  </si>
  <si>
    <r>
      <rPr>
        <sz val="10"/>
        <rFont val="Arial"/>
        <family val="2"/>
      </rPr>
      <t>ACREEDORES DEL SISTEMA</t>
    </r>
  </si>
  <si>
    <r>
      <rPr>
        <sz val="10"/>
        <rFont val="Arial"/>
        <family val="2"/>
      </rPr>
      <t>Cuotas netas</t>
    </r>
  </si>
  <si>
    <r>
      <rPr>
        <sz val="10"/>
        <rFont val="Arial"/>
        <family val="2"/>
      </rPr>
      <t>Grupos en formación</t>
    </r>
  </si>
  <si>
    <r>
      <rPr>
        <sz val="10"/>
        <rFont val="Arial"/>
        <family val="2"/>
      </rPr>
      <t>Préstamos de productos</t>
    </r>
  </si>
  <si>
    <r>
      <rPr>
        <sz val="10"/>
        <rFont val="Arial"/>
        <family val="2"/>
      </rPr>
      <t>Reembolso de costos exploratorios</t>
    </r>
  </si>
  <si>
    <r>
      <rPr>
        <sz val="10"/>
        <rFont val="Arial"/>
        <family val="2"/>
      </rPr>
      <t>Programa de extensión agropecuaria</t>
    </r>
  </si>
  <si>
    <r>
      <rPr>
        <sz val="10"/>
        <rFont val="Arial"/>
        <family val="2"/>
      </rPr>
      <t>BONOS Y PAPELES COMERCIALES</t>
    </r>
  </si>
  <si>
    <r>
      <rPr>
        <sz val="10"/>
        <rFont val="Arial"/>
        <family val="2"/>
      </rPr>
      <t>BONOS EN CIRCULACIÓN</t>
    </r>
  </si>
  <si>
    <r>
      <rPr>
        <sz val="10"/>
        <rFont val="Arial"/>
        <family val="2"/>
      </rPr>
      <t>BONOS OBLIGATORIAMENTE CONVERTIBLES EN</t>
    </r>
  </si>
  <si>
    <r>
      <rPr>
        <sz val="10"/>
        <rFont val="Arial"/>
        <family val="2"/>
      </rPr>
      <t>BONOS PENSIONALES</t>
    </r>
  </si>
  <si>
    <r>
      <rPr>
        <sz val="10"/>
        <rFont val="Arial"/>
        <family val="2"/>
      </rPr>
      <t>Valor bonos pensionales</t>
    </r>
  </si>
  <si>
    <r>
      <rPr>
        <sz val="10"/>
        <rFont val="Arial"/>
        <family val="2"/>
      </rPr>
      <t>Bonos pensionales por amortizar (DB)</t>
    </r>
  </si>
  <si>
    <r>
      <rPr>
        <sz val="10"/>
        <rFont val="Arial"/>
        <family val="2"/>
      </rPr>
      <t>Intereses causados sobre bonos pensionales</t>
    </r>
  </si>
  <si>
    <r>
      <rPr>
        <sz val="10"/>
        <rFont val="Arial"/>
        <family val="2"/>
      </rPr>
      <t>TÍTULOS PENSIONALES</t>
    </r>
  </si>
  <si>
    <r>
      <rPr>
        <sz val="10"/>
        <rFont val="Arial"/>
        <family val="2"/>
      </rPr>
      <t>Valor títulos pensionales</t>
    </r>
  </si>
  <si>
    <r>
      <rPr>
        <sz val="10"/>
        <rFont val="Arial"/>
        <family val="2"/>
      </rPr>
      <t>Títulos pensionales por amortizar (DB)</t>
    </r>
  </si>
  <si>
    <r>
      <rPr>
        <sz val="10"/>
        <rFont val="Arial"/>
        <family val="2"/>
      </rPr>
      <t>Intereses causados sobre títulos pensionales</t>
    </r>
  </si>
  <si>
    <r>
      <rPr>
        <sz val="10"/>
        <rFont val="Arial"/>
        <family val="2"/>
      </rPr>
      <t>PATRIMONIO</t>
    </r>
  </si>
  <si>
    <r>
      <rPr>
        <sz val="10"/>
        <rFont val="Arial"/>
        <family val="2"/>
      </rPr>
      <t>CAPITAL SOCIAL</t>
    </r>
  </si>
  <si>
    <r>
      <rPr>
        <sz val="10"/>
        <rFont val="Arial"/>
        <family val="2"/>
      </rPr>
      <t>CAPITAL SUSCRITO Y PAGADO</t>
    </r>
  </si>
  <si>
    <r>
      <rPr>
        <sz val="10"/>
        <rFont val="Arial"/>
        <family val="2"/>
      </rPr>
      <t>Capital autorizado</t>
    </r>
  </si>
  <si>
    <r>
      <rPr>
        <sz val="10"/>
        <rFont val="Arial"/>
        <family val="2"/>
      </rPr>
      <t>Capital por suscribir (DB)</t>
    </r>
  </si>
  <si>
    <r>
      <rPr>
        <sz val="10"/>
        <rFont val="Arial"/>
        <family val="2"/>
      </rPr>
      <t>Capital suscrito por cobrar (DB)</t>
    </r>
  </si>
  <si>
    <r>
      <rPr>
        <sz val="10"/>
        <rFont val="Arial"/>
        <family val="2"/>
      </rPr>
      <t>APORTES SOCIALES</t>
    </r>
  </si>
  <si>
    <r>
      <rPr>
        <sz val="10"/>
        <rFont val="Arial"/>
        <family val="2"/>
      </rPr>
      <t>Aportes de socios-fondo mutuo de inversión</t>
    </r>
  </si>
  <si>
    <r>
      <rPr>
        <sz val="10"/>
        <rFont val="Arial"/>
        <family val="2"/>
      </rPr>
      <t>Contribuc de la empresa-fondo mutuo inversión</t>
    </r>
  </si>
  <si>
    <r>
      <rPr>
        <sz val="10"/>
        <rFont val="Arial"/>
        <family val="2"/>
      </rPr>
      <t>Suscripciones del público</t>
    </r>
  </si>
  <si>
    <r>
      <rPr>
        <sz val="10"/>
        <rFont val="Arial"/>
        <family val="2"/>
      </rPr>
      <t>CAPITAL ASIGNADO</t>
    </r>
  </si>
  <si>
    <r>
      <rPr>
        <sz val="10"/>
        <rFont val="Arial"/>
        <family val="2"/>
      </rPr>
      <t>INVERSIÓN SUPLEMENTARIA AL CAPITAL ASIGNA</t>
    </r>
  </si>
  <si>
    <r>
      <rPr>
        <sz val="10"/>
        <rFont val="Arial"/>
        <family val="2"/>
      </rPr>
      <t>CAPITAL DE PERSONAS NATURALES</t>
    </r>
  </si>
  <si>
    <r>
      <rPr>
        <sz val="10"/>
        <rFont val="Arial"/>
        <family val="2"/>
      </rPr>
      <t>APORTES DEL ESTADO</t>
    </r>
  </si>
  <si>
    <r>
      <rPr>
        <sz val="10"/>
        <rFont val="Arial"/>
        <family val="2"/>
      </rPr>
      <t>FONDO SOCIAL</t>
    </r>
  </si>
  <si>
    <r>
      <rPr>
        <sz val="10"/>
        <rFont val="Arial"/>
        <family val="2"/>
      </rPr>
      <t>SUPERÁVIT DE CAPITAL</t>
    </r>
  </si>
  <si>
    <r>
      <rPr>
        <sz val="10"/>
        <rFont val="Arial"/>
        <family val="2"/>
      </rPr>
      <t>PRIMA EN COLOCAC DE ACCIONES,CUOTAS O P</t>
    </r>
  </si>
  <si>
    <r>
      <rPr>
        <sz val="10"/>
        <rFont val="Arial"/>
        <family val="2"/>
      </rPr>
      <t>Prima en colocación de acciones</t>
    </r>
  </si>
  <si>
    <r>
      <rPr>
        <sz val="10"/>
        <rFont val="Arial"/>
        <family val="2"/>
      </rPr>
      <t>Prima en colocac de acciones por cobrar (DB)</t>
    </r>
  </si>
  <si>
    <r>
      <rPr>
        <sz val="10"/>
        <rFont val="Arial"/>
        <family val="2"/>
      </rPr>
      <t>Prima en colocac de cuotas o part de ints soc</t>
    </r>
  </si>
  <si>
    <r>
      <rPr>
        <sz val="10"/>
        <rFont val="Arial"/>
        <family val="2"/>
      </rPr>
      <t>DONACIONES</t>
    </r>
  </si>
  <si>
    <r>
      <rPr>
        <sz val="10"/>
        <rFont val="Arial"/>
        <family val="2"/>
      </rPr>
      <t>En dinero</t>
    </r>
  </si>
  <si>
    <r>
      <rPr>
        <sz val="10"/>
        <rFont val="Arial"/>
        <family val="2"/>
      </rPr>
      <t>En valores mobiliarios</t>
    </r>
  </si>
  <si>
    <r>
      <rPr>
        <sz val="10"/>
        <rFont val="Arial"/>
        <family val="2"/>
      </rPr>
      <t>En bienes muebles</t>
    </r>
  </si>
  <si>
    <r>
      <rPr>
        <sz val="10"/>
        <rFont val="Arial"/>
        <family val="2"/>
      </rPr>
      <t>En bienes inmuebles</t>
    </r>
  </si>
  <si>
    <r>
      <rPr>
        <sz val="10"/>
        <rFont val="Arial"/>
        <family val="2"/>
      </rPr>
      <t>En intangibles</t>
    </r>
  </si>
  <si>
    <r>
      <rPr>
        <sz val="10"/>
        <rFont val="Arial"/>
        <family val="2"/>
      </rPr>
      <t>SUPERÁVIT MÉTODO DE PARTICIPACIÓN</t>
    </r>
  </si>
  <si>
    <r>
      <rPr>
        <sz val="10"/>
        <rFont val="Arial"/>
        <family val="2"/>
      </rPr>
      <t>De acciones</t>
    </r>
  </si>
  <si>
    <r>
      <rPr>
        <sz val="10"/>
        <rFont val="Arial"/>
        <family val="2"/>
      </rPr>
      <t>De cuotas o partes de interés social</t>
    </r>
  </si>
  <si>
    <r>
      <rPr>
        <sz val="10"/>
        <rFont val="Arial"/>
        <family val="2"/>
      </rPr>
      <t>RESERVAS</t>
    </r>
  </si>
  <si>
    <r>
      <rPr>
        <sz val="10"/>
        <rFont val="Arial"/>
        <family val="2"/>
      </rPr>
      <t>RESERVA OBLIGATORIAS</t>
    </r>
  </si>
  <si>
    <r>
      <rPr>
        <sz val="10"/>
        <rFont val="Arial"/>
        <family val="2"/>
      </rPr>
      <t>Reserva legal</t>
    </r>
  </si>
  <si>
    <r>
      <rPr>
        <sz val="10"/>
        <rFont val="Arial"/>
        <family val="2"/>
      </rPr>
      <t>Reserva por disposiciones fiscales</t>
    </r>
  </si>
  <si>
    <r>
      <rPr>
        <sz val="10"/>
        <rFont val="Arial"/>
        <family val="2"/>
      </rPr>
      <t>Reserva para readquisición de acciones</t>
    </r>
  </si>
  <si>
    <r>
      <rPr>
        <sz val="10"/>
        <rFont val="Arial"/>
        <family val="2"/>
      </rPr>
      <t>Acciones propias readquiridas (DB)</t>
    </r>
  </si>
  <si>
    <r>
      <rPr>
        <sz val="10"/>
        <rFont val="Arial"/>
        <family val="2"/>
      </rPr>
      <t>Reserva para readq cuotas partes de int/s soc</t>
    </r>
  </si>
  <si>
    <r>
      <rPr>
        <sz val="10"/>
        <rFont val="Arial"/>
        <family val="2"/>
      </rPr>
      <t>Cuotas o partes de int. social prop readq(DB)</t>
    </r>
  </si>
  <si>
    <r>
      <rPr>
        <sz val="10"/>
        <rFont val="Arial"/>
        <family val="2"/>
      </rPr>
      <t>Reserva para extensión agropecuaria</t>
    </r>
  </si>
  <si>
    <r>
      <rPr>
        <sz val="10"/>
        <rFont val="Arial"/>
        <family val="2"/>
      </rPr>
      <t>Reserva ley 78 de 1990</t>
    </r>
  </si>
  <si>
    <r>
      <rPr>
        <sz val="10"/>
        <rFont val="Arial"/>
        <family val="2"/>
      </rPr>
      <t>Reserva para reposición de semovientes</t>
    </r>
  </si>
  <si>
    <r>
      <rPr>
        <sz val="10"/>
        <rFont val="Arial"/>
        <family val="2"/>
      </rPr>
      <t>Reserva ley 4ta de 1980</t>
    </r>
  </si>
  <si>
    <r>
      <rPr>
        <sz val="10"/>
        <rFont val="Arial"/>
        <family val="2"/>
      </rPr>
      <t>RESERVA ESTATUTARIAS</t>
    </r>
  </si>
  <si>
    <r>
      <rPr>
        <sz val="10"/>
        <rFont val="Arial"/>
        <family val="2"/>
      </rPr>
      <t>Para futuras capitalizaciones</t>
    </r>
  </si>
  <si>
    <r>
      <rPr>
        <sz val="10"/>
        <rFont val="Arial"/>
        <family val="2"/>
      </rPr>
      <t>Para reposición de activos</t>
    </r>
  </si>
  <si>
    <r>
      <rPr>
        <sz val="10"/>
        <rFont val="Arial"/>
        <family val="2"/>
      </rPr>
      <t>Para futuros ensanches</t>
    </r>
  </si>
  <si>
    <r>
      <rPr>
        <sz val="10"/>
        <rFont val="Arial"/>
        <family val="2"/>
      </rPr>
      <t>RESERVA OCASIONALES</t>
    </r>
  </si>
  <si>
    <r>
      <rPr>
        <sz val="10"/>
        <rFont val="Arial"/>
        <family val="2"/>
      </rPr>
      <t>Para beneficencia y civismo</t>
    </r>
  </si>
  <si>
    <r>
      <rPr>
        <sz val="10"/>
        <rFont val="Arial"/>
        <family val="2"/>
      </rPr>
      <t>Para adquisic o reposic de prop plant equipo</t>
    </r>
  </si>
  <si>
    <r>
      <rPr>
        <sz val="10"/>
        <rFont val="Arial"/>
        <family val="2"/>
      </rPr>
      <t>Para investigación y desarrollo</t>
    </r>
  </si>
  <si>
    <r>
      <rPr>
        <sz val="10"/>
        <rFont val="Arial"/>
        <family val="2"/>
      </rPr>
      <t>Para fomento económico</t>
    </r>
  </si>
  <si>
    <r>
      <rPr>
        <sz val="10"/>
        <rFont val="Arial"/>
        <family val="2"/>
      </rPr>
      <t>Para capital de trabajo</t>
    </r>
  </si>
  <si>
    <r>
      <rPr>
        <sz val="10"/>
        <rFont val="Arial"/>
        <family val="2"/>
      </rPr>
      <t>Para estabilización de rendimientos</t>
    </r>
  </si>
  <si>
    <r>
      <rPr>
        <sz val="10"/>
        <rFont val="Arial"/>
        <family val="2"/>
      </rPr>
      <t>A disposición del máximo órgano social</t>
    </r>
  </si>
  <si>
    <r>
      <rPr>
        <sz val="10"/>
        <rFont val="Arial"/>
        <family val="2"/>
      </rPr>
      <t>REVALORIZACIÓN DEL PATRIMONIO</t>
    </r>
  </si>
  <si>
    <r>
      <rPr>
        <sz val="10"/>
        <rFont val="Arial"/>
        <family val="2"/>
      </rPr>
      <t>AJUSTES POR INFLACIÓN</t>
    </r>
  </si>
  <si>
    <r>
      <rPr>
        <sz val="10"/>
        <rFont val="Arial"/>
        <family val="2"/>
      </rPr>
      <t>De capital social</t>
    </r>
  </si>
  <si>
    <r>
      <rPr>
        <sz val="10"/>
        <rFont val="Arial"/>
        <family val="2"/>
      </rPr>
      <t>De superávit de capital</t>
    </r>
  </si>
  <si>
    <r>
      <rPr>
        <sz val="10"/>
        <rFont val="Arial"/>
        <family val="2"/>
      </rPr>
      <t>De reservas</t>
    </r>
  </si>
  <si>
    <r>
      <rPr>
        <sz val="10"/>
        <rFont val="Arial"/>
        <family val="2"/>
      </rPr>
      <t>De resultados de ejercicios anteriores</t>
    </r>
  </si>
  <si>
    <r>
      <rPr>
        <sz val="10"/>
        <rFont val="Arial"/>
        <family val="2"/>
      </rPr>
      <t>De activos en período improductivo</t>
    </r>
  </si>
  <si>
    <r>
      <rPr>
        <sz val="10"/>
        <rFont val="Arial"/>
        <family val="2"/>
      </rPr>
      <t>De saneamiento fiscal</t>
    </r>
  </si>
  <si>
    <r>
      <rPr>
        <sz val="10"/>
        <rFont val="Arial"/>
        <family val="2"/>
      </rPr>
      <t>De ajustes decreto 3019 de 1989</t>
    </r>
  </si>
  <si>
    <r>
      <rPr>
        <sz val="10"/>
        <rFont val="Arial"/>
        <family val="2"/>
      </rPr>
      <t>De divid y partic decr en accs, cuot o partes</t>
    </r>
  </si>
  <si>
    <r>
      <rPr>
        <sz val="10"/>
        <rFont val="Arial"/>
        <family val="2"/>
      </rPr>
      <t>Superávit método de participación</t>
    </r>
  </si>
  <si>
    <r>
      <rPr>
        <sz val="10"/>
        <rFont val="Arial"/>
        <family val="2"/>
      </rPr>
      <t>SANEAMIENTO FISCAL</t>
    </r>
  </si>
  <si>
    <r>
      <rPr>
        <sz val="10"/>
        <rFont val="Arial"/>
        <family val="2"/>
      </rPr>
      <t>DIVIDENDS O PARTICIPAC DECRETADAS EN ACC</t>
    </r>
  </si>
  <si>
    <r>
      <rPr>
        <sz val="10"/>
        <rFont val="Arial"/>
        <family val="2"/>
      </rPr>
      <t>DIVIDENDOS DECRETADOS EN ACCIONES</t>
    </r>
  </si>
  <si>
    <r>
      <rPr>
        <sz val="10"/>
        <rFont val="Arial"/>
        <family val="2"/>
      </rPr>
      <t>PARTIC/N DECRETS EN CUOTAS  O PART INTS S</t>
    </r>
  </si>
  <si>
    <r>
      <rPr>
        <sz val="10"/>
        <rFont val="Arial"/>
        <family val="2"/>
      </rPr>
      <t>RESULTADOS DEL EJERCICIO</t>
    </r>
  </si>
  <si>
    <r>
      <rPr>
        <sz val="10"/>
        <rFont val="Arial"/>
        <family val="2"/>
      </rPr>
      <t>UTILIDAD DEL EJERCICIO</t>
    </r>
  </si>
  <si>
    <r>
      <rPr>
        <sz val="10"/>
        <rFont val="Arial"/>
        <family val="2"/>
      </rPr>
      <t>PÉRDIDA DEL EJERCICIO</t>
    </r>
  </si>
  <si>
    <r>
      <rPr>
        <sz val="10"/>
        <rFont val="Arial"/>
        <family val="2"/>
      </rPr>
      <t>Pérdida del ejercicio</t>
    </r>
  </si>
  <si>
    <r>
      <rPr>
        <sz val="10"/>
        <rFont val="Arial"/>
        <family val="2"/>
      </rPr>
      <t>Pérdida por exposición a la inflación</t>
    </r>
  </si>
  <si>
    <r>
      <rPr>
        <sz val="10"/>
        <rFont val="Arial"/>
        <family val="2"/>
      </rPr>
      <t>RESULTADOS DEL EJERCICIO ANTERIORES</t>
    </r>
  </si>
  <si>
    <r>
      <rPr>
        <sz val="10"/>
        <rFont val="Arial"/>
        <family val="2"/>
      </rPr>
      <t>UTILIDADES ACUMULADAS</t>
    </r>
  </si>
  <si>
    <r>
      <rPr>
        <sz val="10"/>
        <rFont val="Arial"/>
        <family val="2"/>
      </rPr>
      <t>PÉRDIDAS ACUMULADAS</t>
    </r>
  </si>
  <si>
    <r>
      <rPr>
        <sz val="10"/>
        <rFont val="Arial"/>
        <family val="2"/>
      </rPr>
      <t>SUPERÁVIT POR VALORACIONES</t>
    </r>
  </si>
  <si>
    <r>
      <rPr>
        <sz val="10"/>
        <rFont val="Arial"/>
        <family val="2"/>
      </rPr>
      <t>INGRESOS</t>
    </r>
  </si>
  <si>
    <r>
      <rPr>
        <sz val="10"/>
        <rFont val="Arial"/>
        <family val="2"/>
      </rPr>
      <t>OPERACIONALES</t>
    </r>
  </si>
  <si>
    <r>
      <rPr>
        <sz val="10"/>
        <rFont val="Arial"/>
        <family val="2"/>
      </rPr>
      <t>AGRICULTURA, GANADERÍA, CAZA Y SILVICULTU</t>
    </r>
  </si>
  <si>
    <r>
      <rPr>
        <sz val="10"/>
        <rFont val="Arial"/>
        <family val="2"/>
      </rPr>
      <t>Cultivo de cereales</t>
    </r>
  </si>
  <si>
    <r>
      <rPr>
        <sz val="10"/>
        <rFont val="Arial"/>
        <family val="2"/>
      </rPr>
      <t>Cultiv de hortalizas, legumbres y plant ornam</t>
    </r>
  </si>
  <si>
    <r>
      <rPr>
        <sz val="10"/>
        <rFont val="Arial"/>
        <family val="2"/>
      </rPr>
      <t>Cultiv de frutas, nueces y plantas aromáticas</t>
    </r>
  </si>
  <si>
    <r>
      <rPr>
        <sz val="10"/>
        <rFont val="Arial"/>
        <family val="2"/>
      </rPr>
      <t>Cultivo de café</t>
    </r>
  </si>
  <si>
    <r>
      <rPr>
        <sz val="10"/>
        <rFont val="Arial"/>
        <family val="2"/>
      </rPr>
      <t>Cultivo de flores</t>
    </r>
  </si>
  <si>
    <r>
      <rPr>
        <sz val="10"/>
        <rFont val="Arial"/>
        <family val="2"/>
      </rPr>
      <t>Cultivo de caña de azúcar</t>
    </r>
  </si>
  <si>
    <r>
      <rPr>
        <sz val="10"/>
        <rFont val="Arial"/>
        <family val="2"/>
      </rPr>
      <t>Cultivo de algodón y plantas para mat textil</t>
    </r>
  </si>
  <si>
    <r>
      <rPr>
        <sz val="10"/>
        <rFont val="Arial"/>
        <family val="2"/>
      </rPr>
      <t>Cultivo de banano</t>
    </r>
  </si>
  <si>
    <r>
      <rPr>
        <sz val="10"/>
        <rFont val="Arial"/>
        <family val="2"/>
      </rPr>
      <t>Otros cultivos agrícolas</t>
    </r>
  </si>
  <si>
    <r>
      <rPr>
        <sz val="10"/>
        <rFont val="Arial"/>
        <family val="2"/>
      </rPr>
      <t>Cría ovejas,cabras,asnos,mulas y burdéganos</t>
    </r>
  </si>
  <si>
    <r>
      <rPr>
        <sz val="10"/>
        <rFont val="Arial"/>
        <family val="2"/>
      </rPr>
      <t>Cría de ganado caballar y vacuno</t>
    </r>
  </si>
  <si>
    <r>
      <rPr>
        <sz val="10"/>
        <rFont val="Arial"/>
        <family val="2"/>
      </rPr>
      <t>Producción avícola</t>
    </r>
  </si>
  <si>
    <r>
      <rPr>
        <sz val="10"/>
        <rFont val="Arial"/>
        <family val="2"/>
      </rPr>
      <t>Cría de otros animales</t>
    </r>
  </si>
  <si>
    <r>
      <rPr>
        <sz val="10"/>
        <rFont val="Arial"/>
        <family val="2"/>
      </rPr>
      <t>Servicios agrícolas y ganaderos</t>
    </r>
  </si>
  <si>
    <r>
      <rPr>
        <sz val="10"/>
        <rFont val="Arial"/>
        <family val="2"/>
      </rPr>
      <t>Actividad de caza</t>
    </r>
  </si>
  <si>
    <r>
      <rPr>
        <sz val="10"/>
        <rFont val="Arial"/>
        <family val="2"/>
      </rPr>
      <t>Actividad de silvicultura</t>
    </r>
  </si>
  <si>
    <r>
      <rPr>
        <sz val="10"/>
        <rFont val="Arial"/>
        <family val="2"/>
      </rPr>
      <t>Actividades conexas</t>
    </r>
  </si>
  <si>
    <r>
      <rPr>
        <sz val="10"/>
        <rFont val="Arial"/>
        <family val="2"/>
      </rPr>
      <t>PESCA</t>
    </r>
  </si>
  <si>
    <r>
      <rPr>
        <sz val="10"/>
        <rFont val="Arial"/>
        <family val="2"/>
      </rPr>
      <t>Actividad de pesca</t>
    </r>
  </si>
  <si>
    <r>
      <rPr>
        <sz val="10"/>
        <rFont val="Arial"/>
        <family val="2"/>
      </rPr>
      <t>Explotación de criaderos de peces</t>
    </r>
  </si>
  <si>
    <r>
      <rPr>
        <sz val="10"/>
        <rFont val="Arial"/>
        <family val="2"/>
      </rPr>
      <t>EXPLOTACIÓN DE MINAS Y CANTERAS</t>
    </r>
  </si>
  <si>
    <r>
      <rPr>
        <sz val="10"/>
        <rFont val="Arial"/>
        <family val="2"/>
      </rPr>
      <t>Carbón</t>
    </r>
  </si>
  <si>
    <r>
      <rPr>
        <sz val="10"/>
        <rFont val="Arial"/>
        <family val="2"/>
      </rPr>
      <t>Petróleo crudo</t>
    </r>
  </si>
  <si>
    <r>
      <rPr>
        <sz val="10"/>
        <rFont val="Arial"/>
        <family val="2"/>
      </rPr>
      <t>Gas natural</t>
    </r>
  </si>
  <si>
    <r>
      <rPr>
        <sz val="10"/>
        <rFont val="Arial"/>
        <family val="2"/>
      </rPr>
      <t>Servicios relac con extracc de petróleo y gas</t>
    </r>
  </si>
  <si>
    <r>
      <rPr>
        <sz val="10"/>
        <rFont val="Arial"/>
        <family val="2"/>
      </rPr>
      <t>Minerales de hierro</t>
    </r>
  </si>
  <si>
    <r>
      <rPr>
        <sz val="10"/>
        <rFont val="Arial"/>
        <family val="2"/>
      </rPr>
      <t>Minerales metalíferos no ferrosos</t>
    </r>
  </si>
  <si>
    <r>
      <rPr>
        <sz val="10"/>
        <rFont val="Arial"/>
        <family val="2"/>
      </rPr>
      <t>Piedra, arena y arcilla</t>
    </r>
  </si>
  <si>
    <r>
      <rPr>
        <sz val="10"/>
        <rFont val="Arial"/>
        <family val="2"/>
      </rPr>
      <t>Piedras preciosas</t>
    </r>
  </si>
  <si>
    <r>
      <rPr>
        <sz val="10"/>
        <rFont val="Arial"/>
        <family val="2"/>
      </rPr>
      <t>Oro</t>
    </r>
  </si>
  <si>
    <r>
      <rPr>
        <sz val="10"/>
        <rFont val="Arial"/>
        <family val="2"/>
      </rPr>
      <t>Otras minas y canteras</t>
    </r>
  </si>
  <si>
    <r>
      <rPr>
        <sz val="10"/>
        <rFont val="Arial"/>
        <family val="2"/>
      </rPr>
      <t>Prestación de Servicios sector minero</t>
    </r>
  </si>
  <si>
    <r>
      <rPr>
        <sz val="10"/>
        <rFont val="Arial"/>
        <family val="2"/>
      </rPr>
      <t>INDUSTRIAS MANUFACTURERAS</t>
    </r>
  </si>
  <si>
    <r>
      <rPr>
        <sz val="10"/>
        <rFont val="Arial"/>
        <family val="2"/>
      </rPr>
      <t>Producc y proce/to de carnes y prods cárnicos</t>
    </r>
  </si>
  <si>
    <r>
      <rPr>
        <sz val="10"/>
        <rFont val="Arial"/>
        <family val="2"/>
      </rPr>
      <t>Productos de pescado</t>
    </r>
  </si>
  <si>
    <r>
      <rPr>
        <sz val="10"/>
        <rFont val="Arial"/>
        <family val="2"/>
      </rPr>
      <t>Productos de frutas ,legumbres y hortalizas</t>
    </r>
  </si>
  <si>
    <r>
      <rPr>
        <sz val="10"/>
        <rFont val="Arial"/>
        <family val="2"/>
      </rPr>
      <t>Elaboración de aceites y grasas</t>
    </r>
  </si>
  <si>
    <r>
      <rPr>
        <sz val="10"/>
        <rFont val="Arial"/>
        <family val="2"/>
      </rPr>
      <t>Elaboración de productos lácteos</t>
    </r>
  </si>
  <si>
    <r>
      <rPr>
        <sz val="10"/>
        <rFont val="Arial"/>
        <family val="2"/>
      </rPr>
      <t>Elaboración de productos de molinería</t>
    </r>
  </si>
  <si>
    <r>
      <rPr>
        <sz val="10"/>
        <rFont val="Arial"/>
        <family val="2"/>
      </rPr>
      <t>Elab. de almidones y derivados</t>
    </r>
  </si>
  <si>
    <r>
      <rPr>
        <sz val="10"/>
        <rFont val="Arial"/>
        <family val="2"/>
      </rPr>
      <t>Elab. de alimentos para animales</t>
    </r>
  </si>
  <si>
    <r>
      <rPr>
        <sz val="10"/>
        <rFont val="Arial"/>
        <family val="2"/>
      </rPr>
      <t>Elaboración de productos para panadería</t>
    </r>
  </si>
  <si>
    <r>
      <rPr>
        <sz val="10"/>
        <rFont val="Arial"/>
        <family val="2"/>
      </rPr>
      <t>Elaboración de azúcar y melazas</t>
    </r>
  </si>
  <si>
    <r>
      <rPr>
        <sz val="10"/>
        <rFont val="Arial"/>
        <family val="2"/>
      </rPr>
      <t>Elab. de cacao, chocolate y confitería</t>
    </r>
  </si>
  <si>
    <r>
      <rPr>
        <sz val="10"/>
        <rFont val="Arial"/>
        <family val="2"/>
      </rPr>
      <t>Elab. de pastas y productos farináceos</t>
    </r>
  </si>
  <si>
    <r>
      <rPr>
        <sz val="10"/>
        <rFont val="Arial"/>
        <family val="2"/>
      </rPr>
      <t>Elaboración de productos de café</t>
    </r>
  </si>
  <si>
    <r>
      <rPr>
        <sz val="10"/>
        <rFont val="Arial"/>
        <family val="2"/>
      </rPr>
      <t>Elab. de otros productos alimenticios</t>
    </r>
  </si>
  <si>
    <r>
      <rPr>
        <sz val="10"/>
        <rFont val="Arial"/>
        <family val="2"/>
      </rPr>
      <t>Elab. de bebidas alcohólica y alcohol etílico</t>
    </r>
  </si>
  <si>
    <r>
      <rPr>
        <sz val="10"/>
        <rFont val="Arial"/>
        <family val="2"/>
      </rPr>
      <t>Elaboración de vinos</t>
    </r>
  </si>
  <si>
    <r>
      <rPr>
        <sz val="10"/>
        <rFont val="Arial"/>
        <family val="2"/>
      </rPr>
      <t>Elab. de bebidas malteadas y de malta</t>
    </r>
  </si>
  <si>
    <r>
      <rPr>
        <sz val="10"/>
        <rFont val="Arial"/>
        <family val="2"/>
      </rPr>
      <t>Elab. de bebidas no alcohólicas</t>
    </r>
  </si>
  <si>
    <r>
      <rPr>
        <sz val="10"/>
        <rFont val="Arial"/>
        <family val="2"/>
      </rPr>
      <t>Elaboración de productos de tabaco</t>
    </r>
  </si>
  <si>
    <r>
      <rPr>
        <sz val="10"/>
        <rFont val="Arial"/>
        <family val="2"/>
      </rPr>
      <t>Preparac e hilatura de fibras text y tejedur</t>
    </r>
  </si>
  <si>
    <r>
      <rPr>
        <sz val="10"/>
        <rFont val="Arial"/>
        <family val="2"/>
      </rPr>
      <t>Acabado de productos textiles</t>
    </r>
  </si>
  <si>
    <r>
      <rPr>
        <sz val="10"/>
        <rFont val="Arial"/>
        <family val="2"/>
      </rPr>
      <t>Elab. de artículos de materiales textiles</t>
    </r>
  </si>
  <si>
    <r>
      <rPr>
        <sz val="10"/>
        <rFont val="Arial"/>
        <family val="2"/>
      </rPr>
      <t>Elaboración de tapices y alfombras</t>
    </r>
  </si>
  <si>
    <r>
      <rPr>
        <sz val="10"/>
        <rFont val="Arial"/>
        <family val="2"/>
      </rPr>
      <t>Elab. de cuerdas,cordeles,bramantes y redes</t>
    </r>
  </si>
  <si>
    <r>
      <rPr>
        <sz val="10"/>
        <rFont val="Arial"/>
        <family val="2"/>
      </rPr>
      <t>Elaboración de otros productos textiles</t>
    </r>
  </si>
  <si>
    <r>
      <rPr>
        <sz val="10"/>
        <rFont val="Arial"/>
        <family val="2"/>
      </rPr>
      <t>Elaboración de tejidos</t>
    </r>
  </si>
  <si>
    <r>
      <rPr>
        <sz val="10"/>
        <rFont val="Arial"/>
        <family val="2"/>
      </rPr>
      <t>Elaboración de prendas de vestir</t>
    </r>
  </si>
  <si>
    <r>
      <rPr>
        <sz val="10"/>
        <rFont val="Arial"/>
        <family val="2"/>
      </rPr>
      <t>Preparación, adobo y tejido de pieles</t>
    </r>
  </si>
  <si>
    <r>
      <rPr>
        <sz val="10"/>
        <rFont val="Arial"/>
        <family val="2"/>
      </rPr>
      <t>Curtido, adobo o preparación de cuero</t>
    </r>
  </si>
  <si>
    <r>
      <rPr>
        <sz val="10"/>
        <rFont val="Arial"/>
        <family val="2"/>
      </rPr>
      <t>Elaboración de maletas, bolsos y similares</t>
    </r>
  </si>
  <si>
    <r>
      <rPr>
        <sz val="10"/>
        <rFont val="Arial"/>
        <family val="2"/>
      </rPr>
      <t>Elaboración de calzado</t>
    </r>
  </si>
  <si>
    <r>
      <rPr>
        <sz val="10"/>
        <rFont val="Arial"/>
        <family val="2"/>
      </rPr>
      <t>Producc de madera, artic/s de madera y corcho</t>
    </r>
  </si>
  <si>
    <r>
      <rPr>
        <sz val="10"/>
        <rFont val="Arial"/>
        <family val="2"/>
      </rPr>
      <t>Elab. de pasta y prods madera, papel y cartón</t>
    </r>
  </si>
  <si>
    <r>
      <rPr>
        <sz val="10"/>
        <rFont val="Arial"/>
        <family val="2"/>
      </rPr>
      <t>Ediciones y publicaciones</t>
    </r>
  </si>
  <si>
    <r>
      <rPr>
        <sz val="10"/>
        <rFont val="Arial"/>
        <family val="2"/>
      </rPr>
      <t>Impresión</t>
    </r>
  </si>
  <si>
    <r>
      <rPr>
        <sz val="10"/>
        <rFont val="Arial"/>
        <family val="2"/>
      </rPr>
      <t>Servicios relac con la edición y la impresión</t>
    </r>
  </si>
  <si>
    <r>
      <rPr>
        <sz val="10"/>
        <rFont val="Arial"/>
        <family val="2"/>
      </rPr>
      <t>Reproducción de grabaciones</t>
    </r>
  </si>
  <si>
    <r>
      <rPr>
        <sz val="10"/>
        <rFont val="Arial"/>
        <family val="2"/>
      </rPr>
      <t>Elaboración de productos de horno de coque</t>
    </r>
  </si>
  <si>
    <r>
      <rPr>
        <sz val="10"/>
        <rFont val="Arial"/>
        <family val="2"/>
      </rPr>
      <t>Elab. de prods de la refinación de petróleo</t>
    </r>
  </si>
  <si>
    <r>
      <rPr>
        <sz val="10"/>
        <rFont val="Arial"/>
        <family val="2"/>
      </rPr>
      <t>Elab. de sustancias químicas básicas</t>
    </r>
  </si>
  <si>
    <r>
      <rPr>
        <sz val="10"/>
        <rFont val="Arial"/>
        <family val="2"/>
      </rPr>
      <t>Elab. de abonos y compuestos de nitrógeno</t>
    </r>
  </si>
  <si>
    <r>
      <rPr>
        <sz val="10"/>
        <rFont val="Arial"/>
        <family val="2"/>
      </rPr>
      <t>Elaboración de plástico y caucho sintético</t>
    </r>
  </si>
  <si>
    <r>
      <rPr>
        <sz val="10"/>
        <rFont val="Arial"/>
        <family val="2"/>
      </rPr>
      <t>Elab. de prods químicos de uso agropecuario</t>
    </r>
  </si>
  <si>
    <r>
      <rPr>
        <sz val="10"/>
        <rFont val="Arial"/>
        <family val="2"/>
      </rPr>
      <t>Elaboración de pinturas tintas y masillas</t>
    </r>
  </si>
  <si>
    <r>
      <rPr>
        <sz val="10"/>
        <rFont val="Arial"/>
        <family val="2"/>
      </rPr>
      <t>Elab. de productos farmacéuticos y botánicos</t>
    </r>
  </si>
  <si>
    <r>
      <rPr>
        <sz val="10"/>
        <rFont val="Arial"/>
        <family val="2"/>
      </rPr>
      <t>Elab. de jabon,detergente y prepar de tocador</t>
    </r>
  </si>
  <si>
    <r>
      <rPr>
        <sz val="10"/>
        <rFont val="Arial"/>
        <family val="2"/>
      </rPr>
      <t>Elab. de otros productos químicos</t>
    </r>
  </si>
  <si>
    <r>
      <rPr>
        <sz val="10"/>
        <rFont val="Arial"/>
        <family val="2"/>
      </rPr>
      <t>Elaboración de fibras</t>
    </r>
  </si>
  <si>
    <r>
      <rPr>
        <sz val="10"/>
        <rFont val="Arial"/>
        <family val="2"/>
      </rPr>
      <t>Elab. de otros productos de caucho</t>
    </r>
  </si>
  <si>
    <r>
      <rPr>
        <sz val="10"/>
        <rFont val="Arial"/>
        <family val="2"/>
      </rPr>
      <t>Elaboración de productos de plástico</t>
    </r>
  </si>
  <si>
    <r>
      <rPr>
        <sz val="10"/>
        <rFont val="Arial"/>
        <family val="2"/>
      </rPr>
      <t>Elaboración de vidrio y productos de vidrio</t>
    </r>
  </si>
  <si>
    <r>
      <rPr>
        <sz val="10"/>
        <rFont val="Arial"/>
        <family val="2"/>
      </rPr>
      <t>Elab. de prods de cerámica,loza,piedra y ot</t>
    </r>
  </si>
  <si>
    <r>
      <rPr>
        <sz val="10"/>
        <rFont val="Arial"/>
        <family val="2"/>
      </rPr>
      <t>Elaboración de cemento, cal y yeso</t>
    </r>
  </si>
  <si>
    <r>
      <rPr>
        <sz val="10"/>
        <rFont val="Arial"/>
        <family val="2"/>
      </rPr>
      <t>Elab. de arts de hormigón, cemento y yeso</t>
    </r>
  </si>
  <si>
    <r>
      <rPr>
        <sz val="10"/>
        <rFont val="Arial"/>
        <family val="2"/>
      </rPr>
      <t>Corte, tallado y acabado de la piedra</t>
    </r>
  </si>
  <si>
    <r>
      <rPr>
        <sz val="10"/>
        <rFont val="Arial"/>
        <family val="2"/>
      </rPr>
      <t>Elab. de otros prodcts minerales no metálicos</t>
    </r>
  </si>
  <si>
    <r>
      <rPr>
        <sz val="10"/>
        <rFont val="Arial"/>
        <family val="2"/>
      </rPr>
      <t>Ind básicas y fundición de hierro y acero</t>
    </r>
  </si>
  <si>
    <r>
      <rPr>
        <sz val="10"/>
        <rFont val="Arial"/>
        <family val="2"/>
      </rPr>
      <t>Prods primarios de metales prec y no ferrosos</t>
    </r>
  </si>
  <si>
    <r>
      <rPr>
        <sz val="10"/>
        <rFont val="Arial"/>
        <family val="2"/>
      </rPr>
      <t>Fundición de metales no ferrosos</t>
    </r>
  </si>
  <si>
    <r>
      <rPr>
        <sz val="10"/>
        <rFont val="Arial"/>
        <family val="2"/>
      </rPr>
      <t>Fabricac de prods metálicos para uso estruct</t>
    </r>
  </si>
  <si>
    <r>
      <rPr>
        <sz val="10"/>
        <rFont val="Arial"/>
        <family val="2"/>
      </rPr>
      <t>Forja,prens,estamp,laminado de metal y pulvim</t>
    </r>
  </si>
  <si>
    <r>
      <rPr>
        <sz val="10"/>
        <rFont val="Arial"/>
        <family val="2"/>
      </rPr>
      <t>Revest de metales y obras de ingen. mecánica</t>
    </r>
  </si>
  <si>
    <r>
      <rPr>
        <sz val="10"/>
        <rFont val="Arial"/>
        <family val="2"/>
      </rPr>
      <t>Fabricación de artículos de ferretería</t>
    </r>
  </si>
  <si>
    <r>
      <rPr>
        <sz val="10"/>
        <rFont val="Arial"/>
        <family val="2"/>
      </rPr>
      <t>Elab. de otros productos de metal</t>
    </r>
  </si>
  <si>
    <r>
      <rPr>
        <sz val="10"/>
        <rFont val="Arial"/>
        <family val="2"/>
      </rPr>
      <t>Fabricación de maquinaria y equipo</t>
    </r>
  </si>
  <si>
    <r>
      <rPr>
        <sz val="10"/>
        <rFont val="Arial"/>
        <family val="2"/>
      </rPr>
      <t>Fabricac de equipo de elevac y manipulación</t>
    </r>
  </si>
  <si>
    <r>
      <rPr>
        <sz val="10"/>
        <rFont val="Arial"/>
        <family val="2"/>
      </rPr>
      <t>Elab. de aparatos de uso doméstico</t>
    </r>
  </si>
  <si>
    <r>
      <rPr>
        <sz val="10"/>
        <rFont val="Arial"/>
        <family val="2"/>
      </rPr>
      <t>Elaboración de equipo de oficina</t>
    </r>
  </si>
  <si>
    <r>
      <rPr>
        <sz val="10"/>
        <rFont val="Arial"/>
        <family val="2"/>
      </rPr>
      <t>Elaboración de pilas y baterías primarias</t>
    </r>
  </si>
  <si>
    <r>
      <rPr>
        <sz val="10"/>
        <rFont val="Arial"/>
        <family val="2"/>
      </rPr>
      <t>Elaboración de equipo de iluminación</t>
    </r>
  </si>
  <si>
    <r>
      <rPr>
        <sz val="10"/>
        <rFont val="Arial"/>
        <family val="2"/>
      </rPr>
      <t>Elab. de otros tipos de equipo eléctrico</t>
    </r>
  </si>
  <si>
    <r>
      <rPr>
        <sz val="10"/>
        <rFont val="Arial"/>
        <family val="2"/>
      </rPr>
      <t>Fabricac/n de equipos de radio tv y comunicac</t>
    </r>
  </si>
  <si>
    <r>
      <rPr>
        <sz val="10"/>
        <rFont val="Arial"/>
        <family val="2"/>
      </rPr>
      <t>Fabricac/n de aparatos e instrumentos médicos</t>
    </r>
  </si>
  <si>
    <r>
      <rPr>
        <sz val="10"/>
        <rFont val="Arial"/>
        <family val="2"/>
      </rPr>
      <t>Fabricac/n de instrum de medición y control</t>
    </r>
  </si>
  <si>
    <r>
      <rPr>
        <sz val="10"/>
        <rFont val="Arial"/>
        <family val="2"/>
      </rPr>
      <t>Fabricac/n de instrum de óptica y equip fotog</t>
    </r>
  </si>
  <si>
    <r>
      <rPr>
        <sz val="10"/>
        <rFont val="Arial"/>
        <family val="2"/>
      </rPr>
      <t>Fabricación de relojes</t>
    </r>
  </si>
  <si>
    <r>
      <rPr>
        <sz val="10"/>
        <rFont val="Arial"/>
        <family val="2"/>
      </rPr>
      <t>Fabricación de vehículos automotores</t>
    </r>
  </si>
  <si>
    <r>
      <rPr>
        <sz val="10"/>
        <rFont val="Arial"/>
        <family val="2"/>
      </rPr>
      <t>Fabricación de carrocerías para autos</t>
    </r>
  </si>
  <si>
    <r>
      <rPr>
        <sz val="10"/>
        <rFont val="Arial"/>
        <family val="2"/>
      </rPr>
      <t>Fabric de partes piezas y accesor para autos</t>
    </r>
  </si>
  <si>
    <r>
      <rPr>
        <sz val="10"/>
        <rFont val="Arial"/>
        <family val="2"/>
      </rPr>
      <t>Fabricac/n y repar de buques y otras embarcac</t>
    </r>
  </si>
  <si>
    <r>
      <rPr>
        <sz val="10"/>
        <rFont val="Arial"/>
        <family val="2"/>
      </rPr>
      <t>Fabric de locomotor y material rodante ferroc</t>
    </r>
  </si>
  <si>
    <r>
      <rPr>
        <sz val="10"/>
        <rFont val="Arial"/>
        <family val="2"/>
      </rPr>
      <t>Fabricación de aeronaves</t>
    </r>
  </si>
  <si>
    <r>
      <rPr>
        <sz val="10"/>
        <rFont val="Arial"/>
        <family val="2"/>
      </rPr>
      <t>Fabricación de motocicletas</t>
    </r>
  </si>
  <si>
    <r>
      <rPr>
        <sz val="10"/>
        <rFont val="Arial"/>
        <family val="2"/>
      </rPr>
      <t>Fabricación de bicicletas y sillas de ruedas</t>
    </r>
  </si>
  <si>
    <r>
      <rPr>
        <sz val="10"/>
        <rFont val="Arial"/>
        <family val="2"/>
      </rPr>
      <t>Fabricación de otros tipos de transporte</t>
    </r>
  </si>
  <si>
    <r>
      <rPr>
        <sz val="10"/>
        <rFont val="Arial"/>
        <family val="2"/>
      </rPr>
      <t>Fabricación de muebles</t>
    </r>
  </si>
  <si>
    <r>
      <rPr>
        <sz val="10"/>
        <rFont val="Arial"/>
        <family val="2"/>
      </rPr>
      <t>Fabricación de joyas y artículos conexos</t>
    </r>
  </si>
  <si>
    <r>
      <rPr>
        <sz val="10"/>
        <rFont val="Arial"/>
        <family val="2"/>
      </rPr>
      <t>Fabricación de instrumentos de música</t>
    </r>
  </si>
  <si>
    <r>
      <rPr>
        <sz val="10"/>
        <rFont val="Arial"/>
        <family val="2"/>
      </rPr>
      <t>Fabricación de artíc/ls y equipo para deporte</t>
    </r>
  </si>
  <si>
    <r>
      <rPr>
        <sz val="10"/>
        <rFont val="Arial"/>
        <family val="2"/>
      </rPr>
      <t>Fabricación de juegos y juguetes</t>
    </r>
  </si>
  <si>
    <r>
      <rPr>
        <sz val="10"/>
        <rFont val="Arial"/>
        <family val="2"/>
      </rPr>
      <t>Reciclamiento de desperdicios</t>
    </r>
  </si>
  <si>
    <r>
      <rPr>
        <sz val="10"/>
        <rFont val="Arial"/>
        <family val="2"/>
      </rPr>
      <t>Productos de otras industrias manufactureras</t>
    </r>
  </si>
  <si>
    <r>
      <rPr>
        <sz val="10"/>
        <rFont val="Arial"/>
        <family val="2"/>
      </rPr>
      <t>SUMINISTRO DE ELECTRICIDAD,GAS Y AGUA</t>
    </r>
  </si>
  <si>
    <r>
      <rPr>
        <sz val="10"/>
        <rFont val="Arial"/>
        <family val="2"/>
      </rPr>
      <t>Generac captac y distrib de energía electrica</t>
    </r>
  </si>
  <si>
    <r>
      <rPr>
        <sz val="10"/>
        <rFont val="Arial"/>
        <family val="2"/>
      </rPr>
      <t>Fabric/n de gas y distrib de combust gaseosos</t>
    </r>
  </si>
  <si>
    <r>
      <rPr>
        <sz val="10"/>
        <rFont val="Arial"/>
        <family val="2"/>
      </rPr>
      <t>Captación,depuración y distribución de agua</t>
    </r>
  </si>
  <si>
    <r>
      <rPr>
        <sz val="10"/>
        <rFont val="Arial"/>
        <family val="2"/>
      </rPr>
      <t>CONSTRUCCIÓN</t>
    </r>
  </si>
  <si>
    <r>
      <rPr>
        <sz val="10"/>
        <rFont val="Arial"/>
        <family val="2"/>
      </rPr>
      <t>Preparación de terrenos</t>
    </r>
  </si>
  <si>
    <r>
      <rPr>
        <sz val="10"/>
        <rFont val="Arial"/>
        <family val="2"/>
      </rPr>
      <t>Construcc de edific y obras de ingenier civil</t>
    </r>
  </si>
  <si>
    <r>
      <rPr>
        <sz val="10"/>
        <rFont val="Arial"/>
        <family val="2"/>
      </rPr>
      <t>Acondicionamiento de edificios</t>
    </r>
  </si>
  <si>
    <r>
      <rPr>
        <sz val="10"/>
        <rFont val="Arial"/>
        <family val="2"/>
      </rPr>
      <t>Terminación de edificaciones</t>
    </r>
  </si>
  <si>
    <r>
      <rPr>
        <sz val="10"/>
        <rFont val="Arial"/>
        <family val="2"/>
      </rPr>
      <t>Alquiler de equipo con operario</t>
    </r>
  </si>
  <si>
    <r>
      <rPr>
        <sz val="10"/>
        <rFont val="Arial"/>
        <family val="2"/>
      </rPr>
      <t>COMERCIO AL POR MAYOR Y AL POR MENOR</t>
    </r>
  </si>
  <si>
    <r>
      <rPr>
        <sz val="10"/>
        <rFont val="Arial"/>
        <family val="2"/>
      </rPr>
      <t>Venta de vehículos automotores</t>
    </r>
  </si>
  <si>
    <r>
      <rPr>
        <sz val="10"/>
        <rFont val="Arial"/>
        <family val="2"/>
      </rPr>
      <t>Manten/to, reparac y lavado de vehic automots</t>
    </r>
  </si>
  <si>
    <r>
      <rPr>
        <sz val="10"/>
        <rFont val="Arial"/>
        <family val="2"/>
      </rPr>
      <t>Venta de partes piezas y acces de veh automot</t>
    </r>
  </si>
  <si>
    <r>
      <rPr>
        <sz val="10"/>
        <rFont val="Arial"/>
        <family val="2"/>
      </rPr>
      <t>Venta de combust sólidos, líquidos, gaseosos</t>
    </r>
  </si>
  <si>
    <r>
      <rPr>
        <sz val="10"/>
        <rFont val="Arial"/>
        <family val="2"/>
      </rPr>
      <t>Venta de lubric aditivos llantas y lujos auto</t>
    </r>
  </si>
  <si>
    <r>
      <rPr>
        <sz val="10"/>
        <rFont val="Arial"/>
        <family val="2"/>
      </rPr>
      <t>Venta a cambio de retribución o por contrata</t>
    </r>
  </si>
  <si>
    <r>
      <rPr>
        <sz val="10"/>
        <rFont val="Arial"/>
        <family val="2"/>
      </rPr>
      <t>Venta de insum materias prim agrop y flores</t>
    </r>
  </si>
  <si>
    <r>
      <rPr>
        <sz val="10"/>
        <rFont val="Arial"/>
        <family val="2"/>
      </rPr>
      <t>Vta de otros insum y materias primas no agrop</t>
    </r>
  </si>
  <si>
    <r>
      <rPr>
        <sz val="10"/>
        <rFont val="Arial"/>
        <family val="2"/>
      </rPr>
      <t>Venta de animales vivos y cueros</t>
    </r>
  </si>
  <si>
    <r>
      <rPr>
        <sz val="10"/>
        <rFont val="Arial"/>
        <family val="2"/>
      </rPr>
      <t>Venta de prods en almacenes no especializados</t>
    </r>
  </si>
  <si>
    <r>
      <rPr>
        <sz val="10"/>
        <rFont val="Arial"/>
        <family val="2"/>
      </rPr>
      <t>Venta de productos agropecuarios</t>
    </r>
  </si>
  <si>
    <r>
      <rPr>
        <sz val="10"/>
        <rFont val="Arial"/>
        <family val="2"/>
      </rPr>
      <t>Venta de prods textiles vest cuero y calzado</t>
    </r>
  </si>
  <si>
    <r>
      <rPr>
        <sz val="10"/>
        <rFont val="Arial"/>
        <family val="2"/>
      </rPr>
      <t>Venta de papel y cartón</t>
    </r>
  </si>
  <si>
    <r>
      <rPr>
        <sz val="10"/>
        <rFont val="Arial"/>
        <family val="2"/>
      </rPr>
      <t>Venta de libr rev elem pap 'útiles y text esc</t>
    </r>
  </si>
  <si>
    <r>
      <rPr>
        <sz val="10"/>
        <rFont val="Arial"/>
        <family val="2"/>
      </rPr>
      <t>Venta de juegos, juguetes y artícs deportivos</t>
    </r>
  </si>
  <si>
    <r>
      <rPr>
        <sz val="10"/>
        <rFont val="Arial"/>
        <family val="2"/>
      </rPr>
      <t>Venta de instrum quirúrgicos y ortopédicos</t>
    </r>
  </si>
  <si>
    <r>
      <rPr>
        <sz val="10"/>
        <rFont val="Arial"/>
        <family val="2"/>
      </rPr>
      <t>Venta de artículos en relojerías y joyerías</t>
    </r>
  </si>
  <si>
    <r>
      <rPr>
        <sz val="10"/>
        <rFont val="Arial"/>
        <family val="2"/>
      </rPr>
      <t>Venta de electrodomésticos y muebles</t>
    </r>
  </si>
  <si>
    <r>
      <rPr>
        <sz val="10"/>
        <rFont val="Arial"/>
        <family val="2"/>
      </rPr>
      <t>Vta de prods de aseo,farmac,medicin y art toc</t>
    </r>
  </si>
  <si>
    <r>
      <rPr>
        <sz val="10"/>
        <rFont val="Arial"/>
        <family val="2"/>
      </rPr>
      <t>Vta de cubiertos,vajillas,cristalería,porcel,</t>
    </r>
  </si>
  <si>
    <r>
      <rPr>
        <sz val="10"/>
        <rFont val="Arial"/>
        <family val="2"/>
      </rPr>
      <t>Vta de material de const fontan. y calefacc/n</t>
    </r>
  </si>
  <si>
    <r>
      <rPr>
        <sz val="10"/>
        <rFont val="Arial"/>
        <family val="2"/>
      </rPr>
      <t>Venta de pinturas y lacas</t>
    </r>
  </si>
  <si>
    <r>
      <rPr>
        <sz val="10"/>
        <rFont val="Arial"/>
        <family val="2"/>
      </rPr>
      <t>Venta de productos de vidrios y marquetería</t>
    </r>
  </si>
  <si>
    <r>
      <rPr>
        <sz val="10"/>
        <rFont val="Arial"/>
        <family val="2"/>
      </rPr>
      <t>Vta de herramientas y artículos de ferretería</t>
    </r>
  </si>
  <si>
    <r>
      <rPr>
        <sz val="10"/>
        <rFont val="Arial"/>
        <family val="2"/>
      </rPr>
      <t>Venta de químicos</t>
    </r>
  </si>
  <si>
    <r>
      <rPr>
        <sz val="10"/>
        <rFont val="Arial"/>
        <family val="2"/>
      </rPr>
      <t>Venta de prod interm,desperdicios y desechos</t>
    </r>
  </si>
  <si>
    <r>
      <rPr>
        <sz val="10"/>
        <rFont val="Arial"/>
        <family val="2"/>
      </rPr>
      <t>Venta de maq. equipo de ofic progr computador</t>
    </r>
  </si>
  <si>
    <r>
      <rPr>
        <sz val="10"/>
        <rFont val="Arial"/>
        <family val="2"/>
      </rPr>
      <t>Vta de artículs en cacharrerías y misceláneas</t>
    </r>
  </si>
  <si>
    <r>
      <rPr>
        <sz val="10"/>
        <rFont val="Arial"/>
        <family val="2"/>
      </rPr>
      <t>Venta de instrumentos musicales</t>
    </r>
  </si>
  <si>
    <r>
      <rPr>
        <sz val="10"/>
        <rFont val="Arial"/>
        <family val="2"/>
      </rPr>
      <t>Venta de arts en casas de empeño y prenderías</t>
    </r>
  </si>
  <si>
    <r>
      <rPr>
        <sz val="10"/>
        <rFont val="Arial"/>
        <family val="2"/>
      </rPr>
      <t>Venta de equipo fotográfico</t>
    </r>
  </si>
  <si>
    <r>
      <rPr>
        <sz val="10"/>
        <rFont val="Arial"/>
        <family val="2"/>
      </rPr>
      <t>Venta de equipo óptico y de precisión</t>
    </r>
  </si>
  <si>
    <r>
      <rPr>
        <sz val="10"/>
        <rFont val="Arial"/>
        <family val="2"/>
      </rPr>
      <t>Venta de empaques</t>
    </r>
  </si>
  <si>
    <r>
      <rPr>
        <sz val="10"/>
        <rFont val="Arial"/>
        <family val="2"/>
      </rPr>
      <t>Venta de equipo profesional y científico</t>
    </r>
  </si>
  <si>
    <r>
      <rPr>
        <sz val="10"/>
        <rFont val="Arial"/>
        <family val="2"/>
      </rPr>
      <t>Vta de loterías rifas chance apuestas y simil</t>
    </r>
  </si>
  <si>
    <r>
      <rPr>
        <sz val="10"/>
        <rFont val="Arial"/>
        <family val="2"/>
      </rPr>
      <t>Reparac de efectos personal y electrodoméstic</t>
    </r>
  </si>
  <si>
    <r>
      <rPr>
        <sz val="10"/>
        <rFont val="Arial"/>
        <family val="2"/>
      </rPr>
      <t>Venta de otros productos</t>
    </r>
  </si>
  <si>
    <r>
      <rPr>
        <sz val="10"/>
        <rFont val="Arial"/>
        <family val="2"/>
      </rPr>
      <t>HOTELES Y RESTAURANTES</t>
    </r>
  </si>
  <si>
    <r>
      <rPr>
        <sz val="10"/>
        <rFont val="Arial"/>
        <family val="2"/>
      </rPr>
      <t>Hotelería</t>
    </r>
  </si>
  <si>
    <r>
      <rPr>
        <sz val="10"/>
        <rFont val="Arial"/>
        <family val="2"/>
      </rPr>
      <t>Campamento y otros tipos de hospedaje</t>
    </r>
  </si>
  <si>
    <r>
      <rPr>
        <sz val="10"/>
        <rFont val="Arial"/>
        <family val="2"/>
      </rPr>
      <t>Restaurantes</t>
    </r>
  </si>
  <si>
    <r>
      <rPr>
        <sz val="10"/>
        <rFont val="Arial"/>
        <family val="2"/>
      </rPr>
      <t>Bares y cantinas</t>
    </r>
  </si>
  <si>
    <r>
      <rPr>
        <sz val="10"/>
        <rFont val="Arial"/>
        <family val="2"/>
      </rPr>
      <t>TRANSPORTE, ALMACENAMIENTO Y COMUNICAC</t>
    </r>
  </si>
  <si>
    <r>
      <rPr>
        <sz val="10"/>
        <rFont val="Arial"/>
        <family val="2"/>
      </rPr>
      <t>Servicio de transporte por carretera</t>
    </r>
  </si>
  <si>
    <r>
      <rPr>
        <sz val="10"/>
        <rFont val="Arial"/>
        <family val="2"/>
      </rPr>
      <t>Servicio de transporte por vía férrea</t>
    </r>
  </si>
  <si>
    <r>
      <rPr>
        <sz val="10"/>
        <rFont val="Arial"/>
        <family val="2"/>
      </rPr>
      <t>Servicio de transporte por vía acuática</t>
    </r>
  </si>
  <si>
    <r>
      <rPr>
        <sz val="10"/>
        <rFont val="Arial"/>
        <family val="2"/>
      </rPr>
      <t>Servicio de transporte por vía aérea</t>
    </r>
  </si>
  <si>
    <r>
      <rPr>
        <sz val="10"/>
        <rFont val="Arial"/>
        <family val="2"/>
      </rPr>
      <t>Servicio de transporte por tuberías</t>
    </r>
  </si>
  <si>
    <r>
      <rPr>
        <sz val="10"/>
        <rFont val="Arial"/>
        <family val="2"/>
      </rPr>
      <t>Manipulación de carga</t>
    </r>
  </si>
  <si>
    <r>
      <rPr>
        <sz val="10"/>
        <rFont val="Arial"/>
        <family val="2"/>
      </rPr>
      <t>Almacenamiento y depósito</t>
    </r>
  </si>
  <si>
    <r>
      <rPr>
        <sz val="10"/>
        <rFont val="Arial"/>
        <family val="2"/>
      </rPr>
      <t>Servicios complementarios para el transporte</t>
    </r>
  </si>
  <si>
    <r>
      <rPr>
        <sz val="10"/>
        <rFont val="Arial"/>
        <family val="2"/>
      </rPr>
      <t>Agencias de viaje</t>
    </r>
  </si>
  <si>
    <r>
      <rPr>
        <sz val="10"/>
        <rFont val="Arial"/>
        <family val="2"/>
      </rPr>
      <t>Otras agencias de transporte</t>
    </r>
  </si>
  <si>
    <r>
      <rPr>
        <sz val="10"/>
        <rFont val="Arial"/>
        <family val="2"/>
      </rPr>
      <t>Servicio postal y de correo</t>
    </r>
  </si>
  <si>
    <r>
      <rPr>
        <sz val="10"/>
        <rFont val="Arial"/>
        <family val="2"/>
      </rPr>
      <t>Servicio telefónico</t>
    </r>
  </si>
  <si>
    <r>
      <rPr>
        <sz val="10"/>
        <rFont val="Arial"/>
        <family val="2"/>
      </rPr>
      <t>Servicio de telégrafo</t>
    </r>
  </si>
  <si>
    <r>
      <rPr>
        <sz val="10"/>
        <rFont val="Arial"/>
        <family val="2"/>
      </rPr>
      <t>Servicio de transmisión de datos</t>
    </r>
  </si>
  <si>
    <r>
      <rPr>
        <sz val="10"/>
        <rFont val="Arial"/>
        <family val="2"/>
      </rPr>
      <t>Servicio de radio y televisión por cable</t>
    </r>
  </si>
  <si>
    <r>
      <rPr>
        <sz val="10"/>
        <rFont val="Arial"/>
        <family val="2"/>
      </rPr>
      <t>Transmisión de sonido e imágenes por contrato</t>
    </r>
  </si>
  <si>
    <r>
      <rPr>
        <sz val="10"/>
        <rFont val="Arial"/>
        <family val="2"/>
      </rPr>
      <t>ACTIVIDAD FINANCIERA</t>
    </r>
  </si>
  <si>
    <r>
      <rPr>
        <sz val="10"/>
        <rFont val="Arial"/>
        <family val="2"/>
      </rPr>
      <t>Venta de inversiones</t>
    </r>
  </si>
  <si>
    <r>
      <rPr>
        <sz val="10"/>
        <rFont val="Arial"/>
        <family val="2"/>
      </rPr>
      <t>Dividendos de socieds anónimas y/o asimiladas</t>
    </r>
  </si>
  <si>
    <r>
      <rPr>
        <sz val="10"/>
        <rFont val="Arial"/>
        <family val="2"/>
      </rPr>
      <t>Participación de socieds ltdas y/o asimilada</t>
    </r>
  </si>
  <si>
    <r>
      <rPr>
        <sz val="10"/>
        <rFont val="Arial"/>
        <family val="2"/>
      </rPr>
      <t>Reajuste monetario-UPAC</t>
    </r>
  </si>
  <si>
    <r>
      <rPr>
        <sz val="10"/>
        <rFont val="Arial"/>
        <family val="2"/>
      </rPr>
      <t>Operaciones de descuento</t>
    </r>
  </si>
  <si>
    <r>
      <rPr>
        <sz val="10"/>
        <rFont val="Arial"/>
        <family val="2"/>
      </rPr>
      <t>Cuotas de inscripción-consorcios</t>
    </r>
  </si>
  <si>
    <r>
      <rPr>
        <sz val="10"/>
        <rFont val="Arial"/>
        <family val="2"/>
      </rPr>
      <t>Cuotas de administración-consorcios</t>
    </r>
  </si>
  <si>
    <r>
      <rPr>
        <sz val="10"/>
        <rFont val="Arial"/>
        <family val="2"/>
      </rPr>
      <t>Reajuste del sistema-consorcios</t>
    </r>
  </si>
  <si>
    <r>
      <rPr>
        <sz val="10"/>
        <rFont val="Arial"/>
        <family val="2"/>
      </rPr>
      <t>Eliminación de suscriptores-consorcios</t>
    </r>
  </si>
  <si>
    <r>
      <rPr>
        <sz val="10"/>
        <rFont val="Arial"/>
        <family val="2"/>
      </rPr>
      <t>Cuotas de ingreso o retiro-soc.administradora</t>
    </r>
  </si>
  <si>
    <r>
      <rPr>
        <sz val="10"/>
        <rFont val="Arial"/>
        <family val="2"/>
      </rPr>
      <t>Servicios a comisionistas</t>
    </r>
  </si>
  <si>
    <r>
      <rPr>
        <sz val="10"/>
        <rFont val="Arial"/>
        <family val="2"/>
      </rPr>
      <t>Inscripciones y cuotas</t>
    </r>
  </si>
  <si>
    <r>
      <rPr>
        <sz val="10"/>
        <rFont val="Arial"/>
        <family val="2"/>
      </rPr>
      <t>Recuperación de garantias</t>
    </r>
  </si>
  <si>
    <r>
      <rPr>
        <sz val="10"/>
        <rFont val="Arial"/>
        <family val="2"/>
      </rPr>
      <t>Ingreso método de participación</t>
    </r>
  </si>
  <si>
    <r>
      <rPr>
        <sz val="10"/>
        <rFont val="Arial"/>
        <family val="2"/>
      </rPr>
      <t>ACTIVIDADES INMOBIL/S,EMPRESAR/S Y DE ALQ</t>
    </r>
  </si>
  <si>
    <r>
      <rPr>
        <sz val="10"/>
        <rFont val="Arial"/>
        <family val="2"/>
      </rPr>
      <t>Arrendamiento de bienes inmuebles</t>
    </r>
  </si>
  <si>
    <r>
      <rPr>
        <sz val="10"/>
        <rFont val="Arial"/>
        <family val="2"/>
      </rPr>
      <t>Inmobiliarias por retribución o contrata</t>
    </r>
  </si>
  <si>
    <r>
      <rPr>
        <sz val="10"/>
        <rFont val="Arial"/>
        <family val="2"/>
      </rPr>
      <t>Alquiler equipo de transporte</t>
    </r>
  </si>
  <si>
    <r>
      <rPr>
        <sz val="10"/>
        <rFont val="Arial"/>
        <family val="2"/>
      </rPr>
      <t>Alquiler maquinaria y equipo</t>
    </r>
  </si>
  <si>
    <r>
      <rPr>
        <sz val="10"/>
        <rFont val="Arial"/>
        <family val="2"/>
      </rPr>
      <t>Alquiler de efectos personales y ens doméstic</t>
    </r>
  </si>
  <si>
    <r>
      <rPr>
        <sz val="10"/>
        <rFont val="Arial"/>
        <family val="2"/>
      </rPr>
      <t>Consultoría en equipo y progr de informática</t>
    </r>
  </si>
  <si>
    <r>
      <rPr>
        <sz val="10"/>
        <rFont val="Arial"/>
        <family val="2"/>
      </rPr>
      <t>Procesamiento de datos</t>
    </r>
  </si>
  <si>
    <r>
      <rPr>
        <sz val="10"/>
        <rFont val="Arial"/>
        <family val="2"/>
      </rPr>
      <t>Manten/to y reparac de maquinaria de oficina</t>
    </r>
  </si>
  <si>
    <r>
      <rPr>
        <sz val="10"/>
        <rFont val="Arial"/>
        <family val="2"/>
      </rPr>
      <t>Investigaciones científicas y de desarrollo</t>
    </r>
  </si>
  <si>
    <r>
      <rPr>
        <sz val="10"/>
        <rFont val="Arial"/>
        <family val="2"/>
      </rPr>
      <t>Actividades empresariales de consultoría</t>
    </r>
  </si>
  <si>
    <r>
      <rPr>
        <sz val="10"/>
        <rFont val="Arial"/>
        <family val="2"/>
      </rPr>
      <t>Publicidad</t>
    </r>
  </si>
  <si>
    <r>
      <rPr>
        <sz val="10"/>
        <rFont val="Arial"/>
        <family val="2"/>
      </rPr>
      <t>Dotación de personal</t>
    </r>
  </si>
  <si>
    <r>
      <rPr>
        <sz val="10"/>
        <rFont val="Arial"/>
        <family val="2"/>
      </rPr>
      <t>Investigación y seguridad</t>
    </r>
  </si>
  <si>
    <r>
      <rPr>
        <sz val="10"/>
        <rFont val="Arial"/>
        <family val="2"/>
      </rPr>
      <t>Limpieza de inmuebles</t>
    </r>
  </si>
  <si>
    <r>
      <rPr>
        <sz val="10"/>
        <rFont val="Arial"/>
        <family val="2"/>
      </rPr>
      <t>Fotografía</t>
    </r>
  </si>
  <si>
    <r>
      <rPr>
        <sz val="10"/>
        <rFont val="Arial"/>
        <family val="2"/>
      </rPr>
      <t>Envase y empaque</t>
    </r>
  </si>
  <si>
    <r>
      <rPr>
        <sz val="10"/>
        <rFont val="Arial"/>
        <family val="2"/>
      </rPr>
      <t>Fotocopiado</t>
    </r>
  </si>
  <si>
    <r>
      <rPr>
        <sz val="10"/>
        <rFont val="Arial"/>
        <family val="2"/>
      </rPr>
      <t>Manten/to y reparac. de maquinaria y equipo</t>
    </r>
  </si>
  <si>
    <r>
      <rPr>
        <sz val="10"/>
        <rFont val="Arial"/>
        <family val="2"/>
      </rPr>
      <t>ENSEÑANZA</t>
    </r>
  </si>
  <si>
    <r>
      <rPr>
        <sz val="10"/>
        <rFont val="Arial"/>
        <family val="2"/>
      </rPr>
      <t>Actividades relacionadas con la educación</t>
    </r>
  </si>
  <si>
    <r>
      <rPr>
        <sz val="10"/>
        <rFont val="Arial"/>
        <family val="2"/>
      </rPr>
      <t>SERVICIOS SOCIALES Y DE SALUD</t>
    </r>
  </si>
  <si>
    <r>
      <rPr>
        <sz val="10"/>
        <rFont val="Arial"/>
        <family val="2"/>
      </rPr>
      <t>Servicio hospitalario</t>
    </r>
  </si>
  <si>
    <r>
      <rPr>
        <sz val="10"/>
        <rFont val="Arial"/>
        <family val="2"/>
      </rPr>
      <t>Servicio médico</t>
    </r>
  </si>
  <si>
    <r>
      <rPr>
        <sz val="10"/>
        <rFont val="Arial"/>
        <family val="2"/>
      </rPr>
      <t>Servicio odontológico</t>
    </r>
  </si>
  <si>
    <r>
      <rPr>
        <sz val="10"/>
        <rFont val="Arial"/>
        <family val="2"/>
      </rPr>
      <t>Servicio de laboratorio</t>
    </r>
  </si>
  <si>
    <r>
      <rPr>
        <sz val="10"/>
        <rFont val="Arial"/>
        <family val="2"/>
      </rPr>
      <t>Actividades veterinarias</t>
    </r>
  </si>
  <si>
    <r>
      <rPr>
        <sz val="10"/>
        <rFont val="Arial"/>
        <family val="2"/>
      </rPr>
      <t>Actividades de servicios sociales</t>
    </r>
  </si>
  <si>
    <r>
      <rPr>
        <sz val="10"/>
        <rFont val="Arial"/>
        <family val="2"/>
      </rPr>
      <t>OTRAS ACTIVIDS DE SERVICS COMUNIT,SOC/L Y</t>
    </r>
  </si>
  <si>
    <r>
      <rPr>
        <sz val="10"/>
        <rFont val="Arial"/>
        <family val="2"/>
      </rPr>
      <t>Eliminación de desperdic y aguas residuales</t>
    </r>
  </si>
  <si>
    <r>
      <rPr>
        <sz val="10"/>
        <rFont val="Arial"/>
        <family val="2"/>
      </rPr>
      <t>Actividades de asociación</t>
    </r>
  </si>
  <si>
    <r>
      <rPr>
        <sz val="10"/>
        <rFont val="Arial"/>
        <family val="2"/>
      </rPr>
      <t>Producción y distribución de filmes y videoc.</t>
    </r>
  </si>
  <si>
    <r>
      <rPr>
        <sz val="10"/>
        <rFont val="Arial"/>
        <family val="2"/>
      </rPr>
      <t>Exhibición de filmes y videocintas</t>
    </r>
  </si>
  <si>
    <r>
      <rPr>
        <sz val="10"/>
        <rFont val="Arial"/>
        <family val="2"/>
      </rPr>
      <t>Actividad de radio y televisión</t>
    </r>
  </si>
  <si>
    <r>
      <rPr>
        <sz val="10"/>
        <rFont val="Arial"/>
        <family val="2"/>
      </rPr>
      <t>Actividad teatral, musical y artística</t>
    </r>
  </si>
  <si>
    <r>
      <rPr>
        <sz val="10"/>
        <rFont val="Arial"/>
        <family val="2"/>
      </rPr>
      <t>Grabación y producción de discos</t>
    </r>
  </si>
  <si>
    <r>
      <rPr>
        <sz val="10"/>
        <rFont val="Arial"/>
        <family val="2"/>
      </rPr>
      <t>Entretenimiento y esparcimiento</t>
    </r>
  </si>
  <si>
    <r>
      <rPr>
        <sz val="10"/>
        <rFont val="Arial"/>
        <family val="2"/>
      </rPr>
      <t>Agencias de noticias</t>
    </r>
  </si>
  <si>
    <r>
      <rPr>
        <sz val="10"/>
        <rFont val="Arial"/>
        <family val="2"/>
      </rPr>
      <t>Lavanderías y similares</t>
    </r>
  </si>
  <si>
    <r>
      <rPr>
        <sz val="10"/>
        <rFont val="Arial"/>
        <family val="2"/>
      </rPr>
      <t>Peluquerías y similares</t>
    </r>
  </si>
  <si>
    <r>
      <rPr>
        <sz val="10"/>
        <rFont val="Arial"/>
        <family val="2"/>
      </rPr>
      <t>Servicios funerarios</t>
    </r>
  </si>
  <si>
    <r>
      <rPr>
        <sz val="10"/>
        <rFont val="Arial"/>
        <family val="2"/>
      </rPr>
      <t>Zonas francas</t>
    </r>
  </si>
  <si>
    <r>
      <rPr>
        <sz val="10"/>
        <rFont val="Arial"/>
        <family val="2"/>
      </rPr>
      <t>DEVOLUCIONES EN VENTAS (DB)</t>
    </r>
  </si>
  <si>
    <r>
      <rPr>
        <sz val="10"/>
        <rFont val="Arial"/>
        <family val="2"/>
      </rPr>
      <t>NO OPERACIONALES</t>
    </r>
  </si>
  <si>
    <r>
      <rPr>
        <sz val="10"/>
        <rFont val="Arial"/>
        <family val="2"/>
      </rPr>
      <t>OTRAS VENTAS</t>
    </r>
  </si>
  <si>
    <r>
      <rPr>
        <sz val="10"/>
        <rFont val="Arial"/>
        <family val="2"/>
      </rPr>
      <t>Materia prima</t>
    </r>
  </si>
  <si>
    <r>
      <rPr>
        <sz val="10"/>
        <rFont val="Arial"/>
        <family val="2"/>
      </rPr>
      <t>Material de desecho</t>
    </r>
  </si>
  <si>
    <r>
      <rPr>
        <sz val="10"/>
        <rFont val="Arial"/>
        <family val="2"/>
      </rPr>
      <t>Material varios</t>
    </r>
  </si>
  <si>
    <r>
      <rPr>
        <sz val="10"/>
        <rFont val="Arial"/>
        <family val="2"/>
      </rPr>
      <t>Productos de diversificación</t>
    </r>
  </si>
  <si>
    <r>
      <rPr>
        <sz val="10"/>
        <rFont val="Arial"/>
        <family val="2"/>
      </rPr>
      <t>Excedentes de exportación</t>
    </r>
  </si>
  <si>
    <r>
      <rPr>
        <sz val="10"/>
        <rFont val="Arial"/>
        <family val="2"/>
      </rPr>
      <t>Productos agrícolas</t>
    </r>
  </si>
  <si>
    <r>
      <rPr>
        <sz val="10"/>
        <rFont val="Arial"/>
        <family val="2"/>
      </rPr>
      <t>De propaganda</t>
    </r>
  </si>
  <si>
    <r>
      <rPr>
        <sz val="10"/>
        <rFont val="Arial"/>
        <family val="2"/>
      </rPr>
      <t>Productos en remate</t>
    </r>
  </si>
  <si>
    <r>
      <rPr>
        <sz val="10"/>
        <rFont val="Arial"/>
        <family val="2"/>
      </rPr>
      <t>Combustibles y lubricantes</t>
    </r>
  </si>
  <si>
    <r>
      <rPr>
        <sz val="10"/>
        <rFont val="Arial"/>
        <family val="2"/>
      </rPr>
      <t>FINANCIEROS</t>
    </r>
  </si>
  <si>
    <r>
      <rPr>
        <sz val="10"/>
        <rFont val="Arial"/>
        <family val="2"/>
      </rPr>
      <t>Descuentos amortizados</t>
    </r>
  </si>
  <si>
    <r>
      <rPr>
        <sz val="10"/>
        <rFont val="Arial"/>
        <family val="2"/>
      </rPr>
      <t>Diferencia en cambio</t>
    </r>
  </si>
  <si>
    <r>
      <rPr>
        <sz val="10"/>
        <rFont val="Arial"/>
        <family val="2"/>
      </rPr>
      <t>Financiación vehículos</t>
    </r>
  </si>
  <si>
    <r>
      <rPr>
        <sz val="10"/>
        <rFont val="Arial"/>
        <family val="2"/>
      </rPr>
      <t>Financiación sistemas de viajes</t>
    </r>
  </si>
  <si>
    <r>
      <rPr>
        <sz val="10"/>
        <rFont val="Arial"/>
        <family val="2"/>
      </rPr>
      <t>Descuentos comerciales condicionados</t>
    </r>
  </si>
  <si>
    <r>
      <rPr>
        <sz val="10"/>
        <rFont val="Arial"/>
        <family val="2"/>
      </rPr>
      <t>Descuentos bancarios</t>
    </r>
  </si>
  <si>
    <r>
      <rPr>
        <sz val="10"/>
        <rFont val="Arial"/>
        <family val="2"/>
      </rPr>
      <t>Comisiones cheques de otras plazas</t>
    </r>
  </si>
  <si>
    <r>
      <rPr>
        <sz val="10"/>
        <rFont val="Arial"/>
        <family val="2"/>
      </rPr>
      <t>Multas y recargos</t>
    </r>
  </si>
  <si>
    <r>
      <rPr>
        <sz val="10"/>
        <rFont val="Arial"/>
        <family val="2"/>
      </rPr>
      <t>Sanciones cheques devueltos</t>
    </r>
  </si>
  <si>
    <r>
      <rPr>
        <sz val="10"/>
        <rFont val="Arial"/>
        <family val="2"/>
      </rPr>
      <t>DIVIDENDOS Y PARTICIPACIONES</t>
    </r>
  </si>
  <si>
    <r>
      <rPr>
        <sz val="10"/>
        <rFont val="Arial"/>
        <family val="2"/>
      </rPr>
      <t>De sociedades anónimas y/o asimiladas</t>
    </r>
  </si>
  <si>
    <r>
      <rPr>
        <sz val="10"/>
        <rFont val="Arial"/>
        <family val="2"/>
      </rPr>
      <t>De sociedades limitadas y/o asimiladas</t>
    </r>
  </si>
  <si>
    <r>
      <rPr>
        <sz val="10"/>
        <rFont val="Arial"/>
        <family val="2"/>
      </rPr>
      <t>INGRESOS MÉTODO DE PARTICIPACIÓN</t>
    </r>
  </si>
  <si>
    <r>
      <rPr>
        <sz val="10"/>
        <rFont val="Arial"/>
        <family val="2"/>
      </rPr>
      <t>ARRENDAMIENTOS</t>
    </r>
  </si>
  <si>
    <r>
      <rPr>
        <sz val="10"/>
        <rFont val="Arial"/>
        <family val="2"/>
      </rPr>
      <t>Construcciones y edificios</t>
    </r>
  </si>
  <si>
    <r>
      <rPr>
        <sz val="10"/>
        <rFont val="Arial"/>
        <family val="2"/>
      </rPr>
      <t>COMISIONES</t>
    </r>
  </si>
  <si>
    <r>
      <rPr>
        <sz val="10"/>
        <rFont val="Arial"/>
        <family val="2"/>
      </rPr>
      <t>Sobre inversiones</t>
    </r>
  </si>
  <si>
    <r>
      <rPr>
        <sz val="10"/>
        <rFont val="Arial"/>
        <family val="2"/>
      </rPr>
      <t>De concesionarios</t>
    </r>
  </si>
  <si>
    <r>
      <rPr>
        <sz val="10"/>
        <rFont val="Arial"/>
        <family val="2"/>
      </rPr>
      <t>De Actividades financieras</t>
    </r>
  </si>
  <si>
    <r>
      <rPr>
        <sz val="10"/>
        <rFont val="Arial"/>
        <family val="2"/>
      </rPr>
      <t>Por venta de Servicios de taller</t>
    </r>
  </si>
  <si>
    <r>
      <rPr>
        <sz val="10"/>
        <rFont val="Arial"/>
        <family val="2"/>
      </rPr>
      <t>Por venta de seguros</t>
    </r>
  </si>
  <si>
    <r>
      <rPr>
        <sz val="10"/>
        <rFont val="Arial"/>
        <family val="2"/>
      </rPr>
      <t>Por ingresos para terceros</t>
    </r>
  </si>
  <si>
    <r>
      <rPr>
        <sz val="10"/>
        <rFont val="Arial"/>
        <family val="2"/>
      </rPr>
      <t>Por distribución de películas</t>
    </r>
  </si>
  <si>
    <r>
      <rPr>
        <sz val="10"/>
        <rFont val="Arial"/>
        <family val="2"/>
      </rPr>
      <t>Derechos de programación</t>
    </r>
  </si>
  <si>
    <r>
      <rPr>
        <sz val="10"/>
        <rFont val="Arial"/>
        <family val="2"/>
      </rPr>
      <t>HONORARIOS</t>
    </r>
  </si>
  <si>
    <r>
      <rPr>
        <sz val="10"/>
        <rFont val="Arial"/>
        <family val="2"/>
      </rPr>
      <t>Asesorías</t>
    </r>
  </si>
  <si>
    <r>
      <rPr>
        <sz val="10"/>
        <rFont val="Arial"/>
        <family val="2"/>
      </rPr>
      <t>Asistencia técnica</t>
    </r>
  </si>
  <si>
    <r>
      <rPr>
        <sz val="10"/>
        <rFont val="Arial"/>
        <family val="2"/>
      </rPr>
      <t>Administración de vinculadas</t>
    </r>
  </si>
  <si>
    <r>
      <rPr>
        <sz val="10"/>
        <rFont val="Arial"/>
        <family val="2"/>
      </rPr>
      <t>SERVICIOS</t>
    </r>
  </si>
  <si>
    <r>
      <rPr>
        <sz val="10"/>
        <rFont val="Arial"/>
        <family val="2"/>
      </rPr>
      <t>De báscula</t>
    </r>
  </si>
  <si>
    <r>
      <rPr>
        <sz val="10"/>
        <rFont val="Arial"/>
        <family val="2"/>
      </rPr>
      <t>De transporte</t>
    </r>
  </si>
  <si>
    <r>
      <rPr>
        <sz val="10"/>
        <rFont val="Arial"/>
        <family val="2"/>
      </rPr>
      <t>De prensa</t>
    </r>
  </si>
  <si>
    <r>
      <rPr>
        <sz val="10"/>
        <rFont val="Arial"/>
        <family val="2"/>
      </rPr>
      <t>Técnicos</t>
    </r>
  </si>
  <si>
    <r>
      <rPr>
        <sz val="10"/>
        <rFont val="Arial"/>
        <family val="2"/>
      </rPr>
      <t>De computación</t>
    </r>
  </si>
  <si>
    <r>
      <rPr>
        <sz val="10"/>
        <rFont val="Arial"/>
        <family val="2"/>
      </rPr>
      <t>De Telefax</t>
    </r>
  </si>
  <si>
    <r>
      <rPr>
        <sz val="10"/>
        <rFont val="Arial"/>
        <family val="2"/>
      </rPr>
      <t>Taller de vehículos</t>
    </r>
  </si>
  <si>
    <r>
      <rPr>
        <sz val="10"/>
        <rFont val="Arial"/>
        <family val="2"/>
      </rPr>
      <t>De recepción de aeronaves</t>
    </r>
  </si>
  <si>
    <r>
      <rPr>
        <sz val="10"/>
        <rFont val="Arial"/>
        <family val="2"/>
      </rPr>
      <t>De transporte programa gas natural</t>
    </r>
  </si>
  <si>
    <r>
      <rPr>
        <sz val="10"/>
        <rFont val="Arial"/>
        <family val="2"/>
      </rPr>
      <t>Por contratos</t>
    </r>
  </si>
  <si>
    <r>
      <rPr>
        <sz val="10"/>
        <rFont val="Arial"/>
        <family val="2"/>
      </rPr>
      <t>De trilla</t>
    </r>
  </si>
  <si>
    <r>
      <rPr>
        <sz val="10"/>
        <rFont val="Arial"/>
        <family val="2"/>
      </rPr>
      <t>De mantenimiento</t>
    </r>
  </si>
  <si>
    <r>
      <rPr>
        <sz val="10"/>
        <rFont val="Arial"/>
        <family val="2"/>
      </rPr>
      <t>Al personal</t>
    </r>
  </si>
  <si>
    <r>
      <rPr>
        <sz val="10"/>
        <rFont val="Arial"/>
        <family val="2"/>
      </rPr>
      <t>De casino</t>
    </r>
  </si>
  <si>
    <r>
      <rPr>
        <sz val="10"/>
        <rFont val="Arial"/>
        <family val="2"/>
      </rPr>
      <t>Fletes</t>
    </r>
  </si>
  <si>
    <r>
      <rPr>
        <sz val="10"/>
        <rFont val="Arial"/>
        <family val="2"/>
      </rPr>
      <t>Entre compañías</t>
    </r>
  </si>
  <si>
    <r>
      <rPr>
        <sz val="10"/>
        <rFont val="Arial"/>
        <family val="2"/>
      </rPr>
      <t>UTILIDAD EN VENTA DE INVERSIONES</t>
    </r>
  </si>
  <si>
    <r>
      <rPr>
        <sz val="10"/>
        <rFont val="Arial"/>
        <family val="2"/>
      </rPr>
      <t>UTILIDAD EN VENTA DE PROPIED PLANTA Y EQU</t>
    </r>
  </si>
  <si>
    <r>
      <rPr>
        <sz val="10"/>
        <rFont val="Arial"/>
        <family val="2"/>
      </rPr>
      <t>Materiales industria petrolera</t>
    </r>
  </si>
  <si>
    <r>
      <rPr>
        <sz val="10"/>
        <rFont val="Arial"/>
        <family val="2"/>
      </rPr>
      <t>UTILIDAD EN VENTA DE OTROS BIENES</t>
    </r>
  </si>
  <si>
    <r>
      <rPr>
        <sz val="10"/>
        <rFont val="Arial"/>
        <family val="2"/>
      </rPr>
      <t>Intangible</t>
    </r>
  </si>
  <si>
    <r>
      <rPr>
        <sz val="10"/>
        <rFont val="Arial"/>
        <family val="2"/>
      </rPr>
      <t>Otros activos</t>
    </r>
  </si>
  <si>
    <r>
      <rPr>
        <sz val="10"/>
        <rFont val="Arial"/>
        <family val="2"/>
      </rPr>
      <t>RECUPERACIONES</t>
    </r>
  </si>
  <si>
    <r>
      <rPr>
        <sz val="10"/>
        <rFont val="Arial"/>
        <family val="2"/>
      </rPr>
      <t>Deudas malas</t>
    </r>
  </si>
  <si>
    <r>
      <rPr>
        <sz val="10"/>
        <rFont val="Arial"/>
        <family val="2"/>
      </rPr>
      <t>Reintegro por personal en comisión</t>
    </r>
  </si>
  <si>
    <r>
      <rPr>
        <sz val="10"/>
        <rFont val="Arial"/>
        <family val="2"/>
      </rPr>
      <t>Reintegro garantías</t>
    </r>
  </si>
  <si>
    <r>
      <rPr>
        <sz val="10"/>
        <rFont val="Arial"/>
        <family val="2"/>
      </rPr>
      <t>Descuentos concedidos</t>
    </r>
  </si>
  <si>
    <r>
      <rPr>
        <sz val="10"/>
        <rFont val="Arial"/>
        <family val="2"/>
      </rPr>
      <t>Reintegro provisiones</t>
    </r>
  </si>
  <si>
    <r>
      <rPr>
        <sz val="10"/>
        <rFont val="Arial"/>
        <family val="2"/>
      </rPr>
      <t>Gastos bancarios</t>
    </r>
  </si>
  <si>
    <r>
      <rPr>
        <sz val="10"/>
        <rFont val="Arial"/>
        <family val="2"/>
      </rPr>
      <t>De depreciación</t>
    </r>
  </si>
  <si>
    <r>
      <rPr>
        <sz val="10"/>
        <rFont val="Arial"/>
        <family val="2"/>
      </rPr>
      <t>Reintegro de otros costos y gastos</t>
    </r>
  </si>
  <si>
    <r>
      <rPr>
        <sz val="10"/>
        <rFont val="Arial"/>
        <family val="2"/>
      </rPr>
      <t>INDEMNIZACIONES</t>
    </r>
  </si>
  <si>
    <r>
      <rPr>
        <sz val="10"/>
        <rFont val="Arial"/>
        <family val="2"/>
      </rPr>
      <t>Por siniestro</t>
    </r>
  </si>
  <si>
    <r>
      <rPr>
        <sz val="10"/>
        <rFont val="Arial"/>
        <family val="2"/>
      </rPr>
      <t>Por suministros</t>
    </r>
  </si>
  <si>
    <r>
      <rPr>
        <sz val="10"/>
        <rFont val="Arial"/>
        <family val="2"/>
      </rPr>
      <t>Lucro cesante compañías de seguros</t>
    </r>
  </si>
  <si>
    <r>
      <rPr>
        <sz val="10"/>
        <rFont val="Arial"/>
        <family val="2"/>
      </rPr>
      <t>Daño emergente compañías de seguros</t>
    </r>
  </si>
  <si>
    <r>
      <rPr>
        <sz val="10"/>
        <rFont val="Arial"/>
        <family val="2"/>
      </rPr>
      <t>Por pérdida de mercancía</t>
    </r>
  </si>
  <si>
    <r>
      <rPr>
        <sz val="10"/>
        <rFont val="Arial"/>
        <family val="2"/>
      </rPr>
      <t>Por incumplimiento de contratos</t>
    </r>
  </si>
  <si>
    <r>
      <rPr>
        <sz val="10"/>
        <rFont val="Arial"/>
        <family val="2"/>
      </rPr>
      <t>De terceros</t>
    </r>
  </si>
  <si>
    <r>
      <rPr>
        <sz val="10"/>
        <rFont val="Arial"/>
        <family val="2"/>
      </rPr>
      <t>Por incapacidades I.S.S</t>
    </r>
  </si>
  <si>
    <r>
      <rPr>
        <sz val="10"/>
        <rFont val="Arial"/>
        <family val="2"/>
      </rPr>
      <t>PARTICIPACIONES EN CONCESIONES</t>
    </r>
  </si>
  <si>
    <r>
      <rPr>
        <sz val="10"/>
        <rFont val="Arial"/>
        <family val="2"/>
      </rPr>
      <t>INGRESOS DE EJERCICIOS ANTERIORES</t>
    </r>
  </si>
  <si>
    <r>
      <rPr>
        <sz val="10"/>
        <rFont val="Arial"/>
        <family val="2"/>
      </rPr>
      <t>DEVOLUCIONES EN OTRAS VENTAS (DB)</t>
    </r>
  </si>
  <si>
    <r>
      <rPr>
        <sz val="10"/>
        <rFont val="Arial"/>
        <family val="2"/>
      </rPr>
      <t>CERT</t>
    </r>
  </si>
  <si>
    <r>
      <rPr>
        <sz val="10"/>
        <rFont val="Arial"/>
        <family val="2"/>
      </rPr>
      <t>Aprovechamientos</t>
    </r>
  </si>
  <si>
    <r>
      <rPr>
        <sz val="10"/>
        <rFont val="Arial"/>
        <family val="2"/>
      </rPr>
      <t>Subvenciones</t>
    </r>
  </si>
  <si>
    <r>
      <rPr>
        <sz val="10"/>
        <rFont val="Arial"/>
        <family val="2"/>
      </rPr>
      <t>Ingresos por investigación y desarrollo</t>
    </r>
  </si>
  <si>
    <r>
      <rPr>
        <sz val="10"/>
        <rFont val="Arial"/>
        <family val="2"/>
      </rPr>
      <t>Por trabajos ejecutados</t>
    </r>
  </si>
  <si>
    <r>
      <rPr>
        <sz val="10"/>
        <rFont val="Arial"/>
        <family val="2"/>
      </rPr>
      <t>Derivados de las exportaciones</t>
    </r>
  </si>
  <si>
    <r>
      <rPr>
        <sz val="10"/>
        <rFont val="Arial"/>
        <family val="2"/>
      </rPr>
      <t>Otros ingresos de explotación</t>
    </r>
  </si>
  <si>
    <r>
      <rPr>
        <sz val="10"/>
        <rFont val="Arial"/>
        <family val="2"/>
      </rPr>
      <t>De la actividad ganadera</t>
    </r>
  </si>
  <si>
    <r>
      <rPr>
        <sz val="10"/>
        <rFont val="Arial"/>
        <family val="2"/>
      </rPr>
      <t>Derechos y licitaciones</t>
    </r>
  </si>
  <si>
    <r>
      <rPr>
        <sz val="10"/>
        <rFont val="Arial"/>
        <family val="2"/>
      </rPr>
      <t>Ingresos por elementos perdidos</t>
    </r>
  </si>
  <si>
    <r>
      <rPr>
        <sz val="10"/>
        <rFont val="Arial"/>
        <family val="2"/>
      </rPr>
      <t>Preavisos descontados</t>
    </r>
  </si>
  <si>
    <r>
      <rPr>
        <sz val="10"/>
        <rFont val="Arial"/>
        <family val="2"/>
      </rPr>
      <t>Recobro de daños</t>
    </r>
  </si>
  <si>
    <r>
      <rPr>
        <sz val="10"/>
        <rFont val="Arial"/>
        <family val="2"/>
      </rPr>
      <t>Premios</t>
    </r>
  </si>
  <si>
    <r>
      <rPr>
        <sz val="10"/>
        <rFont val="Arial"/>
        <family val="2"/>
      </rPr>
      <t>Productos descontados</t>
    </r>
  </si>
  <si>
    <r>
      <rPr>
        <sz val="10"/>
        <rFont val="Arial"/>
        <family val="2"/>
      </rPr>
      <t>Reconocimientos ISS</t>
    </r>
  </si>
  <si>
    <r>
      <rPr>
        <sz val="10"/>
        <rFont val="Arial"/>
        <family val="2"/>
      </rPr>
      <t>Excedentes</t>
    </r>
  </si>
  <si>
    <r>
      <rPr>
        <sz val="10"/>
        <rFont val="Arial"/>
        <family val="2"/>
      </rPr>
      <t>Sobrantes de caja</t>
    </r>
  </si>
  <si>
    <r>
      <rPr>
        <sz val="10"/>
        <rFont val="Arial"/>
        <family val="2"/>
      </rPr>
      <t>Sobrantes en liquidación fletes</t>
    </r>
  </si>
  <si>
    <r>
      <rPr>
        <sz val="10"/>
        <rFont val="Arial"/>
        <family val="2"/>
      </rPr>
      <t>Subsidios estatales</t>
    </r>
  </si>
  <si>
    <r>
      <rPr>
        <sz val="10"/>
        <rFont val="Arial"/>
        <family val="2"/>
      </rPr>
      <t>Capacitación distribuidores</t>
    </r>
  </si>
  <si>
    <r>
      <rPr>
        <sz val="10"/>
        <rFont val="Arial"/>
        <family val="2"/>
      </rPr>
      <t>De escrituración</t>
    </r>
  </si>
  <si>
    <r>
      <rPr>
        <sz val="10"/>
        <rFont val="Arial"/>
        <family val="2"/>
      </rPr>
      <t>Registro promesas de venta</t>
    </r>
  </si>
  <si>
    <r>
      <rPr>
        <sz val="10"/>
        <rFont val="Arial"/>
        <family val="2"/>
      </rPr>
      <t>Útiles, papelería y fotocopias</t>
    </r>
  </si>
  <si>
    <r>
      <rPr>
        <sz val="10"/>
        <rFont val="Arial"/>
        <family val="2"/>
      </rPr>
      <t>Resultados matriculas y traspasos</t>
    </r>
  </si>
  <si>
    <r>
      <rPr>
        <sz val="10"/>
        <rFont val="Arial"/>
        <family val="2"/>
      </rPr>
      <t>Decoraciones</t>
    </r>
  </si>
  <si>
    <r>
      <rPr>
        <sz val="10"/>
        <rFont val="Arial"/>
        <family val="2"/>
      </rPr>
      <t>Manejo de carga</t>
    </r>
  </si>
  <si>
    <r>
      <rPr>
        <sz val="10"/>
        <rFont val="Arial"/>
        <family val="2"/>
      </rPr>
      <t>Historia clínica</t>
    </r>
  </si>
  <si>
    <r>
      <rPr>
        <sz val="10"/>
        <rFont val="Arial"/>
        <family val="2"/>
      </rPr>
      <t>Ajuste al peso</t>
    </r>
  </si>
  <si>
    <r>
      <rPr>
        <sz val="10"/>
        <rFont val="Arial"/>
        <family val="2"/>
      </rPr>
      <t>LLamadas telefónicas</t>
    </r>
  </si>
  <si>
    <r>
      <rPr>
        <sz val="10"/>
        <rFont val="Arial"/>
        <family val="2"/>
      </rPr>
      <t>CORRECCIÓN MONETARIA</t>
    </r>
  </si>
  <si>
    <r>
      <rPr>
        <sz val="10"/>
        <rFont val="Arial"/>
        <family val="2"/>
      </rPr>
      <t>Inversiones (CR)</t>
    </r>
  </si>
  <si>
    <r>
      <rPr>
        <sz val="10"/>
        <rFont val="Arial"/>
        <family val="2"/>
      </rPr>
      <t>Inventarios (CR)</t>
    </r>
  </si>
  <si>
    <r>
      <rPr>
        <sz val="10"/>
        <rFont val="Arial"/>
        <family val="2"/>
      </rPr>
      <t>Propiedades, planta y equipo (CR)</t>
    </r>
  </si>
  <si>
    <r>
      <rPr>
        <sz val="10"/>
        <rFont val="Arial"/>
        <family val="2"/>
      </rPr>
      <t>Intangibles (CR)</t>
    </r>
  </si>
  <si>
    <r>
      <rPr>
        <sz val="10"/>
        <rFont val="Arial"/>
        <family val="2"/>
      </rPr>
      <t>Activos diferidos</t>
    </r>
  </si>
  <si>
    <r>
      <rPr>
        <sz val="10"/>
        <rFont val="Arial"/>
        <family val="2"/>
      </rPr>
      <t>Otros activos (CR)</t>
    </r>
  </si>
  <si>
    <r>
      <rPr>
        <sz val="10"/>
        <rFont val="Arial"/>
        <family val="2"/>
      </rPr>
      <t>Pasivos sujetos de ajuste</t>
    </r>
  </si>
  <si>
    <r>
      <rPr>
        <sz val="10"/>
        <rFont val="Arial"/>
        <family val="2"/>
      </rPr>
      <t>Patrimonio</t>
    </r>
  </si>
  <si>
    <r>
      <rPr>
        <sz val="10"/>
        <rFont val="Arial"/>
        <family val="2"/>
      </rPr>
      <t>Depreciación acumulada (DB)</t>
    </r>
  </si>
  <si>
    <r>
      <rPr>
        <sz val="10"/>
        <rFont val="Arial"/>
        <family val="2"/>
      </rPr>
      <t>Depreciación diferida (CR)</t>
    </r>
  </si>
  <si>
    <r>
      <rPr>
        <sz val="10"/>
        <rFont val="Arial"/>
        <family val="2"/>
      </rPr>
      <t>Agotamiento acumulado (DB)</t>
    </r>
  </si>
  <si>
    <r>
      <rPr>
        <sz val="10"/>
        <rFont val="Arial"/>
        <family val="2"/>
      </rPr>
      <t>Amortización acumulada (DB)</t>
    </r>
  </si>
  <si>
    <r>
      <rPr>
        <sz val="10"/>
        <rFont val="Arial"/>
        <family val="2"/>
      </rPr>
      <t>Ingresos operacionales (DB)</t>
    </r>
  </si>
  <si>
    <r>
      <rPr>
        <sz val="10"/>
        <rFont val="Arial"/>
        <family val="2"/>
      </rPr>
      <t>Devoluciones en ventas (CR)</t>
    </r>
  </si>
  <si>
    <r>
      <rPr>
        <sz val="10"/>
        <rFont val="Arial"/>
        <family val="2"/>
      </rPr>
      <t>Ingresos no operacionales (DB)</t>
    </r>
  </si>
  <si>
    <r>
      <rPr>
        <sz val="10"/>
        <rFont val="Arial"/>
        <family val="2"/>
      </rPr>
      <t>Gastos operacionales de administración (CR)</t>
    </r>
  </si>
  <si>
    <r>
      <rPr>
        <sz val="10"/>
        <rFont val="Arial"/>
        <family val="2"/>
      </rPr>
      <t>Gastos operacionales de ventas (CR)</t>
    </r>
  </si>
  <si>
    <r>
      <rPr>
        <sz val="10"/>
        <rFont val="Arial"/>
        <family val="2"/>
      </rPr>
      <t>Gastos no operacionales (CR)</t>
    </r>
  </si>
  <si>
    <r>
      <rPr>
        <sz val="10"/>
        <rFont val="Arial"/>
        <family val="2"/>
      </rPr>
      <t>Compras (CR)</t>
    </r>
  </si>
  <si>
    <r>
      <rPr>
        <sz val="10"/>
        <rFont val="Arial"/>
        <family val="2"/>
      </rPr>
      <t>Devoluciones en compras (DB)</t>
    </r>
  </si>
  <si>
    <r>
      <rPr>
        <sz val="10"/>
        <rFont val="Arial"/>
        <family val="2"/>
      </rPr>
      <t>Costo de ventas (CR)</t>
    </r>
  </si>
  <si>
    <r>
      <rPr>
        <sz val="10"/>
        <rFont val="Arial"/>
        <family val="2"/>
      </rPr>
      <t>Costos de producción o de operación (CR)</t>
    </r>
  </si>
  <si>
    <r>
      <rPr>
        <sz val="10"/>
        <rFont val="Arial"/>
        <family val="2"/>
      </rPr>
      <t>GASTOS</t>
    </r>
  </si>
  <si>
    <r>
      <rPr>
        <sz val="10"/>
        <rFont val="Arial"/>
        <family val="2"/>
      </rPr>
      <t>OPERACIONALES DE ADMINISTRACIÓN</t>
    </r>
  </si>
  <si>
    <r>
      <rPr>
        <sz val="10"/>
        <rFont val="Arial"/>
        <family val="2"/>
      </rPr>
      <t>GASTOS DE PERSONAL</t>
    </r>
  </si>
  <si>
    <r>
      <rPr>
        <sz val="10"/>
        <rFont val="Arial"/>
        <family val="2"/>
      </rPr>
      <t>Salario integral</t>
    </r>
  </si>
  <si>
    <r>
      <rPr>
        <sz val="10"/>
        <rFont val="Arial"/>
        <family val="2"/>
      </rPr>
      <t>Sueldos</t>
    </r>
  </si>
  <si>
    <r>
      <rPr>
        <sz val="10"/>
        <rFont val="Arial"/>
        <family val="2"/>
      </rPr>
      <t>Jornales</t>
    </r>
  </si>
  <si>
    <r>
      <rPr>
        <sz val="10"/>
        <rFont val="Arial"/>
        <family val="2"/>
      </rPr>
      <t>Horas extras y recargos</t>
    </r>
  </si>
  <si>
    <r>
      <rPr>
        <sz val="10"/>
        <rFont val="Arial"/>
        <family val="2"/>
      </rPr>
      <t>Incapacidades</t>
    </r>
  </si>
  <si>
    <r>
      <rPr>
        <sz val="10"/>
        <rFont val="Arial"/>
        <family val="2"/>
      </rPr>
      <t>Auxilio de transporte</t>
    </r>
  </si>
  <si>
    <r>
      <rPr>
        <sz val="10"/>
        <rFont val="Arial"/>
        <family val="2"/>
      </rPr>
      <t>Primas extralegales</t>
    </r>
  </si>
  <si>
    <r>
      <rPr>
        <sz val="10"/>
        <rFont val="Arial"/>
        <family val="2"/>
      </rPr>
      <t>Cuotas partes pensiones de jubilación</t>
    </r>
  </si>
  <si>
    <r>
      <rPr>
        <sz val="10"/>
        <rFont val="Arial"/>
        <family val="2"/>
      </rPr>
      <t>Amortiz cálculo actuarial pens de jubilación</t>
    </r>
  </si>
  <si>
    <r>
      <rPr>
        <sz val="10"/>
        <rFont val="Arial"/>
        <family val="2"/>
      </rPr>
      <t>Pensiones de jubilación</t>
    </r>
  </si>
  <si>
    <r>
      <rPr>
        <sz val="10"/>
        <rFont val="Arial"/>
        <family val="2"/>
      </rPr>
      <t>Indemnizaciones laborales</t>
    </r>
  </si>
  <si>
    <r>
      <rPr>
        <sz val="10"/>
        <rFont val="Arial"/>
        <family val="2"/>
      </rPr>
      <t>Amortización bonos pensionales</t>
    </r>
  </si>
  <si>
    <r>
      <rPr>
        <sz val="10"/>
        <rFont val="Arial"/>
        <family val="2"/>
      </rPr>
      <t>Amortización títulos pensionales</t>
    </r>
  </si>
  <si>
    <r>
      <rPr>
        <sz val="10"/>
        <rFont val="Arial"/>
        <family val="2"/>
      </rPr>
      <t>Capacitación al personal</t>
    </r>
  </si>
  <si>
    <r>
      <rPr>
        <sz val="10"/>
        <rFont val="Arial"/>
        <family val="2"/>
      </rPr>
      <t>Gastos deportivos y de recreación</t>
    </r>
  </si>
  <si>
    <r>
      <rPr>
        <sz val="10"/>
        <rFont val="Arial"/>
        <family val="2"/>
      </rPr>
      <t>Aportes a fondos de pensiones y/o cesantías</t>
    </r>
  </si>
  <si>
    <r>
      <rPr>
        <sz val="10"/>
        <rFont val="Arial"/>
        <family val="2"/>
      </rPr>
      <t>Aportes cajas de compensación familiar</t>
    </r>
  </si>
  <si>
    <r>
      <rPr>
        <sz val="10"/>
        <rFont val="Arial"/>
        <family val="2"/>
      </rPr>
      <t>Aportes ICBF</t>
    </r>
  </si>
  <si>
    <r>
      <rPr>
        <sz val="10"/>
        <rFont val="Arial"/>
        <family val="2"/>
      </rPr>
      <t>SENA</t>
    </r>
  </si>
  <si>
    <r>
      <rPr>
        <sz val="10"/>
        <rFont val="Arial"/>
        <family val="2"/>
      </rPr>
      <t>Aportes sindicales</t>
    </r>
  </si>
  <si>
    <r>
      <rPr>
        <sz val="10"/>
        <rFont val="Arial"/>
        <family val="2"/>
      </rPr>
      <t>Gastos médicos y drogas</t>
    </r>
  </si>
  <si>
    <r>
      <rPr>
        <sz val="10"/>
        <rFont val="Arial"/>
        <family val="2"/>
      </rPr>
      <t>Junta directiva</t>
    </r>
  </si>
  <si>
    <r>
      <rPr>
        <sz val="10"/>
        <rFont val="Arial"/>
        <family val="2"/>
      </rPr>
      <t>Revisoría fiscal</t>
    </r>
  </si>
  <si>
    <r>
      <rPr>
        <sz val="10"/>
        <rFont val="Arial"/>
        <family val="2"/>
      </rPr>
      <t>Auditoría externa</t>
    </r>
  </si>
  <si>
    <r>
      <rPr>
        <sz val="10"/>
        <rFont val="Arial"/>
        <family val="2"/>
      </rPr>
      <t>Avalúos</t>
    </r>
  </si>
  <si>
    <r>
      <rPr>
        <sz val="10"/>
        <rFont val="Arial"/>
        <family val="2"/>
      </rPr>
      <t>Asesoría jurídica</t>
    </r>
  </si>
  <si>
    <r>
      <rPr>
        <sz val="10"/>
        <rFont val="Arial"/>
        <family val="2"/>
      </rPr>
      <t>Asesoría financiera</t>
    </r>
  </si>
  <si>
    <r>
      <rPr>
        <sz val="10"/>
        <rFont val="Arial"/>
        <family val="2"/>
      </rPr>
      <t>Asesoría técnica</t>
    </r>
  </si>
  <si>
    <r>
      <rPr>
        <sz val="10"/>
        <rFont val="Arial"/>
        <family val="2"/>
      </rPr>
      <t>IMPUESTOS</t>
    </r>
  </si>
  <si>
    <r>
      <rPr>
        <sz val="10"/>
        <rFont val="Arial"/>
        <family val="2"/>
      </rPr>
      <t>Industria y comercio</t>
    </r>
  </si>
  <si>
    <r>
      <rPr>
        <sz val="10"/>
        <rFont val="Arial"/>
        <family val="2"/>
      </rPr>
      <t>De timbres</t>
    </r>
  </si>
  <si>
    <r>
      <rPr>
        <sz val="10"/>
        <rFont val="Arial"/>
        <family val="2"/>
      </rPr>
      <t>A la propiedad raíz</t>
    </r>
  </si>
  <si>
    <r>
      <rPr>
        <sz val="10"/>
        <rFont val="Arial"/>
        <family val="2"/>
      </rPr>
      <t>Derechos sobre instrumentos públicos</t>
    </r>
  </si>
  <si>
    <r>
      <rPr>
        <sz val="10"/>
        <rFont val="Arial"/>
        <family val="2"/>
      </rPr>
      <t>De valorización</t>
    </r>
  </si>
  <si>
    <r>
      <rPr>
        <sz val="10"/>
        <rFont val="Arial"/>
        <family val="2"/>
      </rPr>
      <t>De turismo</t>
    </r>
  </si>
  <si>
    <r>
      <rPr>
        <sz val="10"/>
        <rFont val="Arial"/>
        <family val="2"/>
      </rPr>
      <t>Espectáculos públicos</t>
    </r>
  </si>
  <si>
    <r>
      <rPr>
        <sz val="10"/>
        <rFont val="Arial"/>
        <family val="2"/>
      </rPr>
      <t>Cuotas de fomento</t>
    </r>
  </si>
  <si>
    <r>
      <rPr>
        <sz val="10"/>
        <rFont val="Arial"/>
        <family val="2"/>
      </rPr>
      <t>IVA descontable</t>
    </r>
  </si>
  <si>
    <r>
      <rPr>
        <sz val="10"/>
        <rFont val="Arial"/>
        <family val="2"/>
      </rPr>
      <t>CONTRIBUCIONES Y AFILIACIONES</t>
    </r>
  </si>
  <si>
    <r>
      <rPr>
        <sz val="10"/>
        <rFont val="Arial"/>
        <family val="2"/>
      </rPr>
      <t>Afiliaciones y sostenimiento</t>
    </r>
  </si>
  <si>
    <r>
      <rPr>
        <sz val="10"/>
        <rFont val="Arial"/>
        <family val="2"/>
      </rPr>
      <t>SEGUROS</t>
    </r>
  </si>
  <si>
    <r>
      <rPr>
        <sz val="10"/>
        <rFont val="Arial"/>
        <family val="2"/>
      </rPr>
      <t>Manejo</t>
    </r>
  </si>
  <si>
    <r>
      <rPr>
        <sz val="10"/>
        <rFont val="Arial"/>
        <family val="2"/>
      </rPr>
      <t>Cumplimiento</t>
    </r>
  </si>
  <si>
    <r>
      <rPr>
        <sz val="10"/>
        <rFont val="Arial"/>
        <family val="2"/>
      </rPr>
      <t>Corriente débil</t>
    </r>
  </si>
  <si>
    <r>
      <rPr>
        <sz val="10"/>
        <rFont val="Arial"/>
        <family val="2"/>
      </rPr>
      <t>Vida colectiva</t>
    </r>
  </si>
  <si>
    <r>
      <rPr>
        <sz val="10"/>
        <rFont val="Arial"/>
        <family val="2"/>
      </rPr>
      <t>Incendio</t>
    </r>
  </si>
  <si>
    <r>
      <rPr>
        <sz val="10"/>
        <rFont val="Arial"/>
        <family val="2"/>
      </rPr>
      <t>Terremoto</t>
    </r>
  </si>
  <si>
    <r>
      <rPr>
        <sz val="10"/>
        <rFont val="Arial"/>
        <family val="2"/>
      </rPr>
      <t>Sustracción y hurto</t>
    </r>
  </si>
  <si>
    <r>
      <rPr>
        <sz val="10"/>
        <rFont val="Arial"/>
        <family val="2"/>
      </rPr>
      <t>Responsabilidad civil y extracontractual</t>
    </r>
  </si>
  <si>
    <r>
      <rPr>
        <sz val="10"/>
        <rFont val="Arial"/>
        <family val="2"/>
      </rPr>
      <t>Vuelo</t>
    </r>
  </si>
  <si>
    <r>
      <rPr>
        <sz val="10"/>
        <rFont val="Arial"/>
        <family val="2"/>
      </rPr>
      <t>Rotura de maquinaria</t>
    </r>
  </si>
  <si>
    <r>
      <rPr>
        <sz val="10"/>
        <rFont val="Arial"/>
        <family val="2"/>
      </rPr>
      <t>Obligatorio accidente de tránsito</t>
    </r>
  </si>
  <si>
    <r>
      <rPr>
        <sz val="10"/>
        <rFont val="Arial"/>
        <family val="2"/>
      </rPr>
      <t>Lucro cesante</t>
    </r>
  </si>
  <si>
    <r>
      <rPr>
        <sz val="10"/>
        <rFont val="Arial"/>
        <family val="2"/>
      </rPr>
      <t>Transporte de mercancía</t>
    </r>
  </si>
  <si>
    <r>
      <rPr>
        <sz val="10"/>
        <rFont val="Arial"/>
        <family val="2"/>
      </rPr>
      <t>Aseo y vigilancia</t>
    </r>
  </si>
  <si>
    <r>
      <rPr>
        <sz val="10"/>
        <rFont val="Arial"/>
        <family val="2"/>
      </rPr>
      <t>Temporales</t>
    </r>
  </si>
  <si>
    <r>
      <rPr>
        <sz val="10"/>
        <rFont val="Arial"/>
        <family val="2"/>
      </rPr>
      <t>Procesamiento electrónico de datos</t>
    </r>
  </si>
  <si>
    <r>
      <rPr>
        <sz val="10"/>
        <rFont val="Arial"/>
        <family val="2"/>
      </rPr>
      <t>Teléfono</t>
    </r>
  </si>
  <si>
    <r>
      <rPr>
        <sz val="10"/>
        <rFont val="Arial"/>
        <family val="2"/>
      </rPr>
      <t>Correo, portes y telegramas</t>
    </r>
  </si>
  <si>
    <r>
      <rPr>
        <sz val="10"/>
        <rFont val="Arial"/>
        <family val="2"/>
      </rPr>
      <t>Fax y télex</t>
    </r>
  </si>
  <si>
    <r>
      <rPr>
        <sz val="10"/>
        <rFont val="Arial"/>
        <family val="2"/>
      </rPr>
      <t>Transporte, fletes y acarreos</t>
    </r>
  </si>
  <si>
    <r>
      <rPr>
        <sz val="10"/>
        <rFont val="Arial"/>
        <family val="2"/>
      </rPr>
      <t>Gas</t>
    </r>
  </si>
  <si>
    <r>
      <rPr>
        <sz val="10"/>
        <rFont val="Arial"/>
        <family val="2"/>
      </rPr>
      <t>GASTOS LEGALES</t>
    </r>
  </si>
  <si>
    <r>
      <rPr>
        <sz val="10"/>
        <rFont val="Arial"/>
        <family val="2"/>
      </rPr>
      <t>Notariales</t>
    </r>
  </si>
  <si>
    <r>
      <rPr>
        <sz val="10"/>
        <rFont val="Arial"/>
        <family val="2"/>
      </rPr>
      <t>Registro mercantil</t>
    </r>
  </si>
  <si>
    <r>
      <rPr>
        <sz val="10"/>
        <rFont val="Arial"/>
        <family val="2"/>
      </rPr>
      <t>Trámites y licencias</t>
    </r>
  </si>
  <si>
    <r>
      <rPr>
        <sz val="10"/>
        <rFont val="Arial"/>
        <family val="2"/>
      </rPr>
      <t>Aduaneros</t>
    </r>
  </si>
  <si>
    <r>
      <rPr>
        <sz val="10"/>
        <rFont val="Arial"/>
        <family val="2"/>
      </rPr>
      <t>Consulares</t>
    </r>
  </si>
  <si>
    <r>
      <rPr>
        <sz val="10"/>
        <rFont val="Arial"/>
        <family val="2"/>
      </rPr>
      <t>MANTENIMIENTO Y REPARACIONES</t>
    </r>
  </si>
  <si>
    <r>
      <rPr>
        <sz val="10"/>
        <rFont val="Arial"/>
        <family val="2"/>
      </rPr>
      <t>ADECUACIÓN E INSTALACIÓN</t>
    </r>
  </si>
  <si>
    <r>
      <rPr>
        <sz val="10"/>
        <rFont val="Arial"/>
        <family val="2"/>
      </rPr>
      <t>Instalaciones eléctricas</t>
    </r>
  </si>
  <si>
    <r>
      <rPr>
        <sz val="10"/>
        <rFont val="Arial"/>
        <family val="2"/>
      </rPr>
      <t>Arreglos ornamentales</t>
    </r>
  </si>
  <si>
    <r>
      <rPr>
        <sz val="10"/>
        <rFont val="Arial"/>
        <family val="2"/>
      </rPr>
      <t>Reparaciones locativas</t>
    </r>
  </si>
  <si>
    <r>
      <rPr>
        <sz val="10"/>
        <rFont val="Arial"/>
        <family val="2"/>
      </rPr>
      <t>GASTOS DE VIAJE</t>
    </r>
  </si>
  <si>
    <r>
      <rPr>
        <sz val="10"/>
        <rFont val="Arial"/>
        <family val="2"/>
      </rPr>
      <t>Alojamiento y manutención</t>
    </r>
  </si>
  <si>
    <r>
      <rPr>
        <sz val="10"/>
        <rFont val="Arial"/>
        <family val="2"/>
      </rPr>
      <t>Pasajes fluviales y/o marítimos</t>
    </r>
  </si>
  <si>
    <r>
      <rPr>
        <sz val="10"/>
        <rFont val="Arial"/>
        <family val="2"/>
      </rPr>
      <t>Pasajes aéreos</t>
    </r>
  </si>
  <si>
    <r>
      <rPr>
        <sz val="10"/>
        <rFont val="Arial"/>
        <family val="2"/>
      </rPr>
      <t>Pasajes terrestres</t>
    </r>
  </si>
  <si>
    <r>
      <rPr>
        <sz val="10"/>
        <rFont val="Arial"/>
        <family val="2"/>
      </rPr>
      <t>Pasajes férreos</t>
    </r>
  </si>
  <si>
    <r>
      <rPr>
        <sz val="10"/>
        <rFont val="Arial"/>
        <family val="2"/>
      </rPr>
      <t>DEPRECIACIONES</t>
    </r>
  </si>
  <si>
    <r>
      <rPr>
        <sz val="10"/>
        <rFont val="Arial"/>
        <family val="2"/>
      </rPr>
      <t>AMORTIZACIONES</t>
    </r>
  </si>
  <si>
    <r>
      <rPr>
        <sz val="10"/>
        <rFont val="Arial"/>
        <family val="2"/>
      </rPr>
      <t>Intangibles</t>
    </r>
  </si>
  <si>
    <r>
      <rPr>
        <sz val="10"/>
        <rFont val="Arial"/>
        <family val="2"/>
      </rPr>
      <t>Cargos diferidos</t>
    </r>
  </si>
  <si>
    <r>
      <rPr>
        <sz val="10"/>
        <rFont val="Arial"/>
        <family val="2"/>
      </rPr>
      <t>Música ambiental</t>
    </r>
  </si>
  <si>
    <r>
      <rPr>
        <sz val="10"/>
        <rFont val="Arial"/>
        <family val="2"/>
      </rPr>
      <t>Taxis y buses</t>
    </r>
  </si>
  <si>
    <r>
      <rPr>
        <sz val="10"/>
        <rFont val="Arial"/>
        <family val="2"/>
      </rPr>
      <t>Microfilmación</t>
    </r>
  </si>
  <si>
    <r>
      <rPr>
        <sz val="10"/>
        <rFont val="Arial"/>
        <family val="2"/>
      </rPr>
      <t>Casino y restaurante</t>
    </r>
  </si>
  <si>
    <r>
      <rPr>
        <sz val="10"/>
        <rFont val="Arial"/>
        <family val="2"/>
      </rPr>
      <t>Parqueaderos</t>
    </r>
  </si>
  <si>
    <r>
      <rPr>
        <sz val="10"/>
        <rFont val="Arial"/>
        <family val="2"/>
      </rPr>
      <t>Indemnización por daños a terceros</t>
    </r>
  </si>
  <si>
    <r>
      <rPr>
        <sz val="10"/>
        <rFont val="Arial"/>
        <family val="2"/>
      </rPr>
      <t>Pólvora y similares</t>
    </r>
  </si>
  <si>
    <r>
      <rPr>
        <sz val="10"/>
        <rFont val="Arial"/>
        <family val="2"/>
      </rPr>
      <t>Inversiones</t>
    </r>
  </si>
  <si>
    <r>
      <rPr>
        <sz val="10"/>
        <rFont val="Arial"/>
        <family val="2"/>
      </rPr>
      <t>Deudores</t>
    </r>
  </si>
  <si>
    <r>
      <rPr>
        <sz val="10"/>
        <rFont val="Arial"/>
        <family val="2"/>
      </rPr>
      <t>Propiedades, planta y equipo</t>
    </r>
  </si>
  <si>
    <r>
      <rPr>
        <sz val="10"/>
        <rFont val="Arial"/>
        <family val="2"/>
      </rPr>
      <t>OPERACIONALES DE VENTAS</t>
    </r>
  </si>
  <si>
    <r>
      <rPr>
        <sz val="10"/>
        <rFont val="Arial"/>
        <family val="2"/>
      </rPr>
      <t>Prima de Servicios</t>
    </r>
  </si>
  <si>
    <r>
      <rPr>
        <sz val="10"/>
        <rFont val="Arial"/>
        <family val="2"/>
      </rPr>
      <t>Auditoria externa</t>
    </r>
  </si>
  <si>
    <r>
      <rPr>
        <sz val="10"/>
        <rFont val="Arial"/>
        <family val="2"/>
      </rPr>
      <t>Avaluos</t>
    </r>
  </si>
  <si>
    <r>
      <rPr>
        <sz val="10"/>
        <rFont val="Arial"/>
        <family val="2"/>
      </rPr>
      <t>De espectáculos públicos</t>
    </r>
  </si>
  <si>
    <r>
      <rPr>
        <sz val="10"/>
        <rFont val="Arial"/>
        <family val="2"/>
      </rPr>
      <t>Licores</t>
    </r>
  </si>
  <si>
    <r>
      <rPr>
        <sz val="10"/>
        <rFont val="Arial"/>
        <family val="2"/>
      </rPr>
      <t>Cervezas</t>
    </r>
  </si>
  <si>
    <r>
      <rPr>
        <sz val="10"/>
        <rFont val="Arial"/>
        <family val="2"/>
      </rPr>
      <t>Cigarrillos</t>
    </r>
  </si>
  <si>
    <r>
      <rPr>
        <sz val="10"/>
        <rFont val="Arial"/>
        <family val="2"/>
      </rPr>
      <t>Flota y equípo de transporte</t>
    </r>
  </si>
  <si>
    <r>
      <rPr>
        <sz val="10"/>
        <rFont val="Arial"/>
        <family val="2"/>
      </rPr>
      <t>Publicidad, propaganda y promoción</t>
    </r>
  </si>
  <si>
    <r>
      <rPr>
        <sz val="10"/>
        <rFont val="Arial"/>
        <family val="2"/>
      </rPr>
      <t>FINANCIEROS-REAJUSTE DEL SISTEMA</t>
    </r>
  </si>
  <si>
    <r>
      <rPr>
        <sz val="10"/>
        <rFont val="Arial"/>
        <family val="2"/>
      </rPr>
      <t>PÉRDIDAS MÉTODO DE PARTICIPACIÓN</t>
    </r>
  </si>
  <si>
    <r>
      <rPr>
        <sz val="10"/>
        <rFont val="Arial"/>
        <family val="2"/>
      </rPr>
      <t>Inventarios</t>
    </r>
  </si>
  <si>
    <r>
      <rPr>
        <sz val="10"/>
        <rFont val="Arial"/>
        <family val="2"/>
      </rPr>
      <t>Gastos en negociac/n certificados de cambio</t>
    </r>
  </si>
  <si>
    <r>
      <rPr>
        <sz val="10"/>
        <rFont val="Arial"/>
        <family val="2"/>
      </rPr>
      <t>Gastos manejo y emisión de bonos</t>
    </r>
  </si>
  <si>
    <r>
      <rPr>
        <sz val="10"/>
        <rFont val="Arial"/>
        <family val="2"/>
      </rPr>
      <t>Prima amortizada</t>
    </r>
  </si>
  <si>
    <r>
      <rPr>
        <sz val="10"/>
        <rFont val="Arial"/>
        <family val="2"/>
      </rPr>
      <t>PÉRDIDA EN VENTA Y RETIRO DE BIENES</t>
    </r>
  </si>
  <si>
    <r>
      <rPr>
        <sz val="10"/>
        <rFont val="Arial"/>
        <family val="2"/>
      </rPr>
      <t>Venta de cartera</t>
    </r>
  </si>
  <si>
    <r>
      <rPr>
        <sz val="10"/>
        <rFont val="Arial"/>
        <family val="2"/>
      </rPr>
      <t>Venta de propiedades, planta y equipo</t>
    </r>
  </si>
  <si>
    <r>
      <rPr>
        <sz val="10"/>
        <rFont val="Arial"/>
        <family val="2"/>
      </rPr>
      <t>Venta de intangibles</t>
    </r>
  </si>
  <si>
    <r>
      <rPr>
        <sz val="10"/>
        <rFont val="Arial"/>
        <family val="2"/>
      </rPr>
      <t>Venta de otros activos</t>
    </r>
  </si>
  <si>
    <r>
      <rPr>
        <sz val="10"/>
        <rFont val="Arial"/>
        <family val="2"/>
      </rPr>
      <t>Retiro de propiedes, planta y equipo</t>
    </r>
  </si>
  <si>
    <r>
      <rPr>
        <sz val="10"/>
        <rFont val="Arial"/>
        <family val="2"/>
      </rPr>
      <t>Retiro de otros activos</t>
    </r>
  </si>
  <si>
    <r>
      <rPr>
        <sz val="10"/>
        <rFont val="Arial"/>
        <family val="2"/>
      </rPr>
      <t>Pérdidas por siniestros</t>
    </r>
  </si>
  <si>
    <r>
      <rPr>
        <sz val="10"/>
        <rFont val="Arial"/>
        <family val="2"/>
      </rPr>
      <t>GASTOS EXTRAORDINARIOS</t>
    </r>
  </si>
  <si>
    <r>
      <rPr>
        <sz val="10"/>
        <rFont val="Arial"/>
        <family val="2"/>
      </rPr>
      <t>Costas y procesos judiciales</t>
    </r>
  </si>
  <si>
    <r>
      <rPr>
        <sz val="10"/>
        <rFont val="Arial"/>
        <family val="2"/>
      </rPr>
      <t>Actividades culturales y cívicas</t>
    </r>
  </si>
  <si>
    <r>
      <rPr>
        <sz val="10"/>
        <rFont val="Arial"/>
        <family val="2"/>
      </rPr>
      <t>Costos y gastos de ejercicios anteriores</t>
    </r>
  </si>
  <si>
    <r>
      <rPr>
        <sz val="10"/>
        <rFont val="Arial"/>
        <family val="2"/>
      </rPr>
      <t>Impuestos asumidos</t>
    </r>
  </si>
  <si>
    <r>
      <rPr>
        <sz val="10"/>
        <rFont val="Arial"/>
        <family val="2"/>
      </rPr>
      <t>GASTOS DIVERSOS</t>
    </r>
  </si>
  <si>
    <r>
      <rPr>
        <sz val="10"/>
        <rFont val="Arial"/>
        <family val="2"/>
      </rPr>
      <t>Demandas laborales</t>
    </r>
  </si>
  <si>
    <r>
      <rPr>
        <sz val="10"/>
        <rFont val="Arial"/>
        <family val="2"/>
      </rPr>
      <t>Demandas por incumplimiento de contratos</t>
    </r>
  </si>
  <si>
    <r>
      <rPr>
        <sz val="10"/>
        <rFont val="Arial"/>
        <family val="2"/>
      </rPr>
      <t>Multas, sanciones y litigios</t>
    </r>
  </si>
  <si>
    <r>
      <rPr>
        <sz val="10"/>
        <rFont val="Arial"/>
        <family val="2"/>
      </rPr>
      <t>Donaciones</t>
    </r>
  </si>
  <si>
    <r>
      <rPr>
        <sz val="10"/>
        <rFont val="Arial"/>
        <family val="2"/>
      </rPr>
      <t>Constitución de garantías</t>
    </r>
  </si>
  <si>
    <r>
      <rPr>
        <sz val="10"/>
        <rFont val="Arial"/>
        <family val="2"/>
      </rPr>
      <t>Amortiz de bienes entregados en comodato</t>
    </r>
  </si>
  <si>
    <r>
      <rPr>
        <sz val="10"/>
        <rFont val="Arial"/>
        <family val="2"/>
      </rPr>
      <t>IMPUESTO DE RENTA Y COMPLEMENTARIOS</t>
    </r>
  </si>
  <si>
    <r>
      <rPr>
        <sz val="10"/>
        <rFont val="Arial"/>
        <family val="2"/>
      </rPr>
      <t>Impuesto de renta y complementarios</t>
    </r>
  </si>
  <si>
    <r>
      <rPr>
        <sz val="10"/>
        <rFont val="Arial"/>
        <family val="2"/>
      </rPr>
      <t>GANANCIAS Y PÉRDIDAS</t>
    </r>
  </si>
  <si>
    <r>
      <rPr>
        <sz val="10"/>
        <rFont val="Arial"/>
        <family val="2"/>
      </rPr>
      <t>Ganancias y pérdidas</t>
    </r>
  </si>
  <si>
    <r>
      <rPr>
        <sz val="10"/>
        <rFont val="Arial"/>
        <family val="2"/>
      </rPr>
      <t>COSTOS DE VENTAS</t>
    </r>
  </si>
  <si>
    <r>
      <rPr>
        <sz val="10"/>
        <rFont val="Arial"/>
        <family val="2"/>
      </rPr>
      <t>COSTO DE VENTAS Y DE PRESTACIÓN DE SERVI</t>
    </r>
  </si>
  <si>
    <r>
      <rPr>
        <sz val="10"/>
        <rFont val="Arial"/>
        <family val="2"/>
      </rPr>
      <t>Cultivos de cereales</t>
    </r>
  </si>
  <si>
    <r>
      <rPr>
        <sz val="10"/>
        <rFont val="Arial"/>
        <family val="2"/>
      </rPr>
      <t>Cultiv de hortalizas legumbres y plant ornam</t>
    </r>
  </si>
  <si>
    <r>
      <rPr>
        <sz val="10"/>
        <rFont val="Arial"/>
        <family val="2"/>
      </rPr>
      <t>Cultivos de frutas nueces y plantas aromática</t>
    </r>
  </si>
  <si>
    <r>
      <rPr>
        <sz val="10"/>
        <rFont val="Arial"/>
        <family val="2"/>
      </rPr>
      <t>Cría ovejas,cabras,asnos mulas y burdéganos</t>
    </r>
  </si>
  <si>
    <r>
      <rPr>
        <sz val="10"/>
        <rFont val="Arial"/>
        <family val="2"/>
      </rPr>
      <t>Producc/n y proces/to de carnes y prods cárn</t>
    </r>
  </si>
  <si>
    <r>
      <rPr>
        <sz val="10"/>
        <rFont val="Arial"/>
        <family val="2"/>
      </rPr>
      <t>Productos de frutas, legumbres y hortalizas</t>
    </r>
  </si>
  <si>
    <r>
      <rPr>
        <sz val="10"/>
        <rFont val="Arial"/>
        <family val="2"/>
      </rPr>
      <t>Elaboración de almidones y derivados</t>
    </r>
  </si>
  <si>
    <r>
      <rPr>
        <sz val="10"/>
        <rFont val="Arial"/>
        <family val="2"/>
      </rPr>
      <t>Elaboración de alimentos para animales</t>
    </r>
  </si>
  <si>
    <r>
      <rPr>
        <sz val="10"/>
        <rFont val="Arial"/>
        <family val="2"/>
      </rPr>
      <t>Elaboración de cacao, chocolate y confitería</t>
    </r>
  </si>
  <si>
    <r>
      <rPr>
        <sz val="10"/>
        <rFont val="Arial"/>
        <family val="2"/>
      </rPr>
      <t>Elaboración de pastas y productos farináceos</t>
    </r>
  </si>
  <si>
    <r>
      <rPr>
        <sz val="10"/>
        <rFont val="Arial"/>
        <family val="2"/>
      </rPr>
      <t>Elaboración de otros productos alimenticios</t>
    </r>
  </si>
  <si>
    <r>
      <rPr>
        <sz val="10"/>
        <rFont val="Arial"/>
        <family val="2"/>
      </rPr>
      <t>Elaboración de bebidas malteadas y de malta</t>
    </r>
  </si>
  <si>
    <r>
      <rPr>
        <sz val="10"/>
        <rFont val="Arial"/>
        <family val="2"/>
      </rPr>
      <t>Elaboración de bebidas no alcohólicas</t>
    </r>
  </si>
  <si>
    <r>
      <rPr>
        <sz val="10"/>
        <rFont val="Arial"/>
        <family val="2"/>
      </rPr>
      <t>Prep e hilatura de fibras textils y tejeduría</t>
    </r>
  </si>
  <si>
    <r>
      <rPr>
        <sz val="10"/>
        <rFont val="Arial"/>
        <family val="2"/>
      </rPr>
      <t>Preparación, adobo y teñido de pieles</t>
    </r>
  </si>
  <si>
    <r>
      <rPr>
        <sz val="10"/>
        <rFont val="Arial"/>
        <family val="2"/>
      </rPr>
      <t>Producc/n de madera,arts de madera y corcho</t>
    </r>
  </si>
  <si>
    <r>
      <rPr>
        <sz val="10"/>
        <rFont val="Arial"/>
        <family val="2"/>
      </rPr>
      <t>Elab. de pasta y productos de madera pap cart</t>
    </r>
  </si>
  <si>
    <r>
      <rPr>
        <sz val="10"/>
        <rFont val="Arial"/>
        <family val="2"/>
      </rPr>
      <t>Elab. de productos de horno de coque</t>
    </r>
  </si>
  <si>
    <r>
      <rPr>
        <sz val="10"/>
        <rFont val="Arial"/>
        <family val="2"/>
      </rPr>
      <t>Elab. de productos de la refinac de petróleo</t>
    </r>
  </si>
  <si>
    <r>
      <rPr>
        <sz val="10"/>
        <rFont val="Arial"/>
        <family val="2"/>
      </rPr>
      <t>Elab. de sustancias quimicas básicas</t>
    </r>
  </si>
  <si>
    <r>
      <rPr>
        <sz val="10"/>
        <rFont val="Arial"/>
        <family val="2"/>
      </rPr>
      <t>Elab. de productos farmacéutic y botánicos</t>
    </r>
  </si>
  <si>
    <r>
      <rPr>
        <sz val="10"/>
        <rFont val="Arial"/>
        <family val="2"/>
      </rPr>
      <t>Elab.de jabones,detergentes y prep de tocador</t>
    </r>
  </si>
  <si>
    <r>
      <rPr>
        <sz val="10"/>
        <rFont val="Arial"/>
        <family val="2"/>
      </rPr>
      <t>Fabricación de prods metal para uso estructur</t>
    </r>
  </si>
  <si>
    <r>
      <rPr>
        <sz val="10"/>
        <rFont val="Arial"/>
        <family val="2"/>
      </rPr>
      <t>Elaboración de otros productos de metal</t>
    </r>
  </si>
  <si>
    <r>
      <rPr>
        <sz val="10"/>
        <rFont val="Arial"/>
        <family val="2"/>
      </rPr>
      <t>Fabricación de equip de elevac y manipulación</t>
    </r>
  </si>
  <si>
    <r>
      <rPr>
        <sz val="10"/>
        <rFont val="Arial"/>
        <family val="2"/>
      </rPr>
      <t>Elaboración de aparatos de uso doméstico</t>
    </r>
  </si>
  <si>
    <r>
      <rPr>
        <sz val="10"/>
        <rFont val="Arial"/>
        <family val="2"/>
      </rPr>
      <t>Fabricación de equipo de radio t.v y comunic</t>
    </r>
  </si>
  <si>
    <r>
      <rPr>
        <sz val="10"/>
        <rFont val="Arial"/>
        <family val="2"/>
      </rPr>
      <t>Fabricación de aparatos e instrumento médicos</t>
    </r>
  </si>
  <si>
    <r>
      <rPr>
        <sz val="10"/>
        <rFont val="Arial"/>
        <family val="2"/>
      </rPr>
      <t>Fabricación de instrum de medición y control</t>
    </r>
  </si>
  <si>
    <r>
      <rPr>
        <sz val="10"/>
        <rFont val="Arial"/>
        <family val="2"/>
      </rPr>
      <t>Fabric/n de instrum de óptica y equip fotogr</t>
    </r>
  </si>
  <si>
    <r>
      <rPr>
        <sz val="10"/>
        <rFont val="Arial"/>
        <family val="2"/>
      </rPr>
      <t>Fabricaci de partes, piez y acces para autos</t>
    </r>
  </si>
  <si>
    <r>
      <rPr>
        <sz val="10"/>
        <rFont val="Arial"/>
        <family val="2"/>
      </rPr>
      <t>Fabric/n de locomot y material rodante ferroc</t>
    </r>
  </si>
  <si>
    <r>
      <rPr>
        <sz val="10"/>
        <rFont val="Arial"/>
        <family val="2"/>
      </rPr>
      <t>SUMINISTRO DE ELECTRICIDAD, GAS Y AGUA</t>
    </r>
  </si>
  <si>
    <r>
      <rPr>
        <sz val="10"/>
        <rFont val="Arial"/>
        <family val="2"/>
      </rPr>
      <t>Generac captac y distrib de energía eléctrica</t>
    </r>
  </si>
  <si>
    <r>
      <rPr>
        <sz val="10"/>
        <rFont val="Arial"/>
        <family val="2"/>
      </rPr>
      <t>Manten/to reparac y lavado de vehic automots</t>
    </r>
  </si>
  <si>
    <r>
      <rPr>
        <sz val="10"/>
        <rFont val="Arial"/>
        <family val="2"/>
      </rPr>
      <t>Venta de combust sólidos líquidos gaseosos</t>
    </r>
  </si>
  <si>
    <r>
      <rPr>
        <sz val="10"/>
        <rFont val="Arial"/>
        <family val="2"/>
      </rPr>
      <t>Vta de insum materias primas agrop y flores</t>
    </r>
  </si>
  <si>
    <r>
      <rPr>
        <sz val="10"/>
        <rFont val="Arial"/>
        <family val="2"/>
      </rPr>
      <t>Vta de otros insum y materias prim no agrop.</t>
    </r>
  </si>
  <si>
    <r>
      <rPr>
        <sz val="10"/>
        <rFont val="Arial"/>
        <family val="2"/>
      </rPr>
      <t>Venta de prods textiles vest cuero  y calzado</t>
    </r>
  </si>
  <si>
    <r>
      <rPr>
        <sz val="10"/>
        <rFont val="Arial"/>
        <family val="2"/>
      </rPr>
      <t>Venta de libr rev elem pap útiles y texto esc</t>
    </r>
  </si>
  <si>
    <r>
      <rPr>
        <sz val="10"/>
        <rFont val="Arial"/>
        <family val="2"/>
      </rPr>
      <t>Venta de juegos juguetes y art deportivos</t>
    </r>
  </si>
  <si>
    <r>
      <rPr>
        <sz val="10"/>
        <rFont val="Arial"/>
        <family val="2"/>
      </rPr>
      <t>Venta de artículos de relojerías y joyerías</t>
    </r>
  </si>
  <si>
    <r>
      <rPr>
        <sz val="10"/>
        <rFont val="Arial"/>
        <family val="2"/>
      </rPr>
      <t>Vta de prods de aseo,farmac,médicin y art toc</t>
    </r>
  </si>
  <si>
    <r>
      <rPr>
        <sz val="10"/>
        <rFont val="Arial"/>
        <family val="2"/>
      </rPr>
      <t>Vta de cubiertos,vajillas,cristalería,porcel</t>
    </r>
  </si>
  <si>
    <r>
      <rPr>
        <sz val="10"/>
        <rFont val="Arial"/>
        <family val="2"/>
      </rPr>
      <t>Vta de mater de construcc fontan y calefacc</t>
    </r>
  </si>
  <si>
    <r>
      <rPr>
        <sz val="10"/>
        <rFont val="Arial"/>
        <family val="2"/>
      </rPr>
      <t>Venta de prods de vidrios y marquetería</t>
    </r>
  </si>
  <si>
    <r>
      <rPr>
        <sz val="10"/>
        <rFont val="Arial"/>
        <family val="2"/>
      </rPr>
      <t>Venta de herramientas y artícul de ferretería</t>
    </r>
  </si>
  <si>
    <r>
      <rPr>
        <sz val="10"/>
        <rFont val="Arial"/>
        <family val="2"/>
      </rPr>
      <t>Venta de maq. equipo de ofic. progr computad.</t>
    </r>
  </si>
  <si>
    <r>
      <rPr>
        <sz val="10"/>
        <rFont val="Arial"/>
        <family val="2"/>
      </rPr>
      <t>Venta de art en cacharrerías y misceláneas</t>
    </r>
  </si>
  <si>
    <r>
      <rPr>
        <sz val="10"/>
        <rFont val="Arial"/>
        <family val="2"/>
      </rPr>
      <t>Vta de loterías,rifas,chance,apuestas y sim</t>
    </r>
  </si>
  <si>
    <r>
      <rPr>
        <sz val="10"/>
        <rFont val="Arial"/>
        <family val="2"/>
      </rPr>
      <t>Reparac de efectos personales y electrodomést</t>
    </r>
  </si>
  <si>
    <r>
      <rPr>
        <sz val="10"/>
        <rFont val="Arial"/>
        <family val="2"/>
      </rPr>
      <t>De inversiones</t>
    </r>
  </si>
  <si>
    <r>
      <rPr>
        <sz val="10"/>
        <rFont val="Arial"/>
        <family val="2"/>
      </rPr>
      <t>De servicio de bolsa</t>
    </r>
  </si>
  <si>
    <r>
      <rPr>
        <sz val="10"/>
        <rFont val="Arial"/>
        <family val="2"/>
      </rPr>
      <t>ACTIVIDADES INMOBIL/S, EMPRESAR/S Y DE ALQ</t>
    </r>
  </si>
  <si>
    <r>
      <rPr>
        <sz val="10"/>
        <rFont val="Arial"/>
        <family val="2"/>
      </rPr>
      <t>Actividad de servicios sociales</t>
    </r>
  </si>
  <si>
    <r>
      <rPr>
        <sz val="10"/>
        <rFont val="Arial"/>
        <family val="2"/>
      </rPr>
      <t>Producc y distribucc de filmes y videocintas</t>
    </r>
  </si>
  <si>
    <r>
      <rPr>
        <sz val="10"/>
        <rFont val="Arial"/>
        <family val="2"/>
      </rPr>
      <t>COMPRAS</t>
    </r>
  </si>
  <si>
    <r>
      <rPr>
        <sz val="10"/>
        <rFont val="Arial"/>
        <family val="2"/>
      </rPr>
      <t>DE MERCANCÍAS</t>
    </r>
  </si>
  <si>
    <r>
      <rPr>
        <sz val="10"/>
        <rFont val="Arial"/>
        <family val="2"/>
      </rPr>
      <t>DE MATERIAS PRIMAS</t>
    </r>
  </si>
  <si>
    <r>
      <rPr>
        <sz val="10"/>
        <rFont val="Arial"/>
        <family val="2"/>
      </rPr>
      <t>DE MATERIALES INDIRECTOS</t>
    </r>
  </si>
  <si>
    <r>
      <rPr>
        <sz val="10"/>
        <rFont val="Arial"/>
        <family val="2"/>
      </rPr>
      <t>COMPRA DE ENERGÍA</t>
    </r>
  </si>
  <si>
    <r>
      <rPr>
        <sz val="10"/>
        <rFont val="Arial"/>
        <family val="2"/>
      </rPr>
      <t>DEVOLUCIONES EN COMPRAS (CR)</t>
    </r>
  </si>
  <si>
    <r>
      <rPr>
        <sz val="10"/>
        <rFont val="Arial"/>
        <family val="2"/>
      </rPr>
      <t>COSTOS DE PRODUCCIÓN O DE OPERACIÓN</t>
    </r>
  </si>
  <si>
    <r>
      <rPr>
        <sz val="10"/>
        <rFont val="Arial"/>
        <family val="2"/>
      </rPr>
      <t>MATERIA PRIMA</t>
    </r>
  </si>
  <si>
    <r>
      <rPr>
        <sz val="10"/>
        <rFont val="Arial"/>
        <family val="2"/>
      </rPr>
      <t>MANO DE OBRA DIRECTA</t>
    </r>
  </si>
  <si>
    <r>
      <rPr>
        <sz val="10"/>
        <rFont val="Arial"/>
        <family val="2"/>
      </rPr>
      <t>COSTOS INDIRECTOS</t>
    </r>
  </si>
  <si>
    <r>
      <rPr>
        <sz val="10"/>
        <rFont val="Arial"/>
        <family val="2"/>
      </rPr>
      <t>CONTRATOS DE SERVICIOS</t>
    </r>
  </si>
  <si>
    <r>
      <rPr>
        <sz val="10"/>
        <rFont val="Arial"/>
        <family val="2"/>
      </rPr>
      <t>CUENTAS DE ORDEN DEUDORAS</t>
    </r>
  </si>
  <si>
    <r>
      <rPr>
        <sz val="10"/>
        <rFont val="Arial"/>
        <family val="2"/>
      </rPr>
      <t>DERECHOS CONTINGENTES</t>
    </r>
  </si>
  <si>
    <r>
      <rPr>
        <sz val="10"/>
        <rFont val="Arial"/>
        <family val="2"/>
      </rPr>
      <t>BIENES Y VALORES ENTREGADOS EN CUSTODIA</t>
    </r>
  </si>
  <si>
    <r>
      <rPr>
        <sz val="10"/>
        <rFont val="Arial"/>
        <family val="2"/>
      </rPr>
      <t>Valores mobiliarios</t>
    </r>
  </si>
  <si>
    <r>
      <rPr>
        <sz val="10"/>
        <rFont val="Arial"/>
        <family val="2"/>
      </rPr>
      <t>Bienes muebles</t>
    </r>
  </si>
  <si>
    <r>
      <rPr>
        <sz val="10"/>
        <rFont val="Arial"/>
        <family val="2"/>
      </rPr>
      <t>BIENES Y VALORES ENTREGADOS EN GARANTÍA</t>
    </r>
  </si>
  <si>
    <r>
      <rPr>
        <sz val="10"/>
        <rFont val="Arial"/>
        <family val="2"/>
      </rPr>
      <t>Bienes inmuebles</t>
    </r>
  </si>
  <si>
    <r>
      <rPr>
        <sz val="10"/>
        <rFont val="Arial"/>
        <family val="2"/>
      </rPr>
      <t>Contratos de ganado en participación</t>
    </r>
  </si>
  <si>
    <r>
      <rPr>
        <sz val="10"/>
        <rFont val="Arial"/>
        <family val="2"/>
      </rPr>
      <t>BIENES Y VALORES EN PODER DE TERCEROS</t>
    </r>
  </si>
  <si>
    <r>
      <rPr>
        <sz val="10"/>
        <rFont val="Arial"/>
        <family val="2"/>
      </rPr>
      <t>En arrendamiento</t>
    </r>
  </si>
  <si>
    <r>
      <rPr>
        <sz val="10"/>
        <rFont val="Arial"/>
        <family val="2"/>
      </rPr>
      <t>En préstamo</t>
    </r>
  </si>
  <si>
    <r>
      <rPr>
        <sz val="10"/>
        <rFont val="Arial"/>
        <family val="2"/>
      </rPr>
      <t>En depósito</t>
    </r>
  </si>
  <si>
    <r>
      <rPr>
        <sz val="10"/>
        <rFont val="Arial"/>
        <family val="2"/>
      </rPr>
      <t>En consignación</t>
    </r>
  </si>
  <si>
    <r>
      <rPr>
        <sz val="10"/>
        <rFont val="Arial"/>
        <family val="2"/>
      </rPr>
      <t>LITIGIOS Y/O DEMANDAS</t>
    </r>
  </si>
  <si>
    <r>
      <rPr>
        <sz val="10"/>
        <rFont val="Arial"/>
        <family val="2"/>
      </rPr>
      <t>Ejecutivos</t>
    </r>
  </si>
  <si>
    <r>
      <rPr>
        <sz val="10"/>
        <rFont val="Arial"/>
        <family val="2"/>
      </rPr>
      <t>Incumplimiento de contratos</t>
    </r>
  </si>
  <si>
    <r>
      <rPr>
        <sz val="10"/>
        <rFont val="Arial"/>
        <family val="2"/>
      </rPr>
      <t>PROMESAS DE COMPRAVENTA</t>
    </r>
  </si>
  <si>
    <r>
      <rPr>
        <sz val="10"/>
        <rFont val="Arial"/>
        <family val="2"/>
      </rPr>
      <t>DIVERSAS</t>
    </r>
  </si>
  <si>
    <r>
      <rPr>
        <sz val="10"/>
        <rFont val="Arial"/>
        <family val="2"/>
      </rPr>
      <t>Valores adquiridos por recibir</t>
    </r>
  </si>
  <si>
    <r>
      <rPr>
        <sz val="10"/>
        <rFont val="Arial"/>
        <family val="2"/>
      </rPr>
      <t>DEUDORAS FISCALES</t>
    </r>
  </si>
  <si>
    <r>
      <rPr>
        <sz val="10"/>
        <rFont val="Arial"/>
        <family val="2"/>
      </rPr>
      <t>DEUDORAS DE CONTROL</t>
    </r>
  </si>
  <si>
    <r>
      <rPr>
        <sz val="10"/>
        <rFont val="Arial"/>
        <family val="2"/>
      </rPr>
      <t>BIENES RECIBIDOS EN ARRENDAM/TO FINANCIE</t>
    </r>
  </si>
  <si>
    <r>
      <rPr>
        <sz val="10"/>
        <rFont val="Arial"/>
        <family val="2"/>
      </rPr>
      <t>TÍTULOS DE INVERSIÓN NO COLOCADOS</t>
    </r>
  </si>
  <si>
    <r>
      <rPr>
        <sz val="10"/>
        <rFont val="Arial"/>
        <family val="2"/>
      </rPr>
      <t>PROP PLANT Y EQUIP DEPREC AGOT Y AMORTIZ</t>
    </r>
  </si>
  <si>
    <r>
      <rPr>
        <sz val="10"/>
        <rFont val="Arial"/>
        <family val="2"/>
      </rPr>
      <t>CRÉDITOS A FAVOR NO UTILIZADOS</t>
    </r>
  </si>
  <si>
    <r>
      <rPr>
        <sz val="10"/>
        <rFont val="Arial"/>
        <family val="2"/>
      </rPr>
      <t>País</t>
    </r>
  </si>
  <si>
    <r>
      <rPr>
        <sz val="10"/>
        <rFont val="Arial"/>
        <family val="2"/>
      </rPr>
      <t>Exterior</t>
    </r>
  </si>
  <si>
    <r>
      <rPr>
        <sz val="10"/>
        <rFont val="Arial"/>
        <family val="2"/>
      </rPr>
      <t>ACTIVOS CASTIGADOS</t>
    </r>
  </si>
  <si>
    <r>
      <rPr>
        <sz val="10"/>
        <rFont val="Arial"/>
        <family val="2"/>
      </rPr>
      <t>TÍTULOS DE INVERSIÓN AMORTIZADOS</t>
    </r>
  </si>
  <si>
    <r>
      <rPr>
        <sz val="10"/>
        <rFont val="Arial"/>
        <family val="2"/>
      </rPr>
      <t>CAPITALIZAC IÓN POR REVALORIZ  DE PATRIMO</t>
    </r>
  </si>
  <si>
    <r>
      <rPr>
        <sz val="10"/>
        <rFont val="Arial"/>
        <family val="2"/>
      </rPr>
      <t>OTRAS CUENTAS DEUDORAS DE CONTROL</t>
    </r>
  </si>
  <si>
    <r>
      <rPr>
        <sz val="10"/>
        <rFont val="Arial"/>
        <family val="2"/>
      </rPr>
      <t>Cheques posfechados</t>
    </r>
  </si>
  <si>
    <r>
      <rPr>
        <sz val="10"/>
        <rFont val="Arial"/>
        <family val="2"/>
      </rPr>
      <t>Certificados de depósito a término</t>
    </r>
  </si>
  <si>
    <r>
      <rPr>
        <sz val="10"/>
        <rFont val="Arial"/>
        <family val="2"/>
      </rPr>
      <t>Cheques devueltos</t>
    </r>
  </si>
  <si>
    <r>
      <rPr>
        <sz val="10"/>
        <rFont val="Arial"/>
        <family val="2"/>
      </rPr>
      <t>Bienes y valores en fideicomiso</t>
    </r>
  </si>
  <si>
    <r>
      <rPr>
        <sz val="10"/>
        <rFont val="Arial"/>
        <family val="2"/>
      </rPr>
      <t>Intereses sobre deudas vencidas</t>
    </r>
  </si>
  <si>
    <r>
      <rPr>
        <sz val="10"/>
        <rFont val="Arial"/>
        <family val="2"/>
      </rPr>
      <t>AJUSTES POR INFLACIÓN ACTIVOS</t>
    </r>
  </si>
  <si>
    <r>
      <rPr>
        <sz val="10"/>
        <rFont val="Arial"/>
        <family val="2"/>
      </rPr>
      <t>DERECHOS CONTINGENTES POR CONTRA (CR)</t>
    </r>
  </si>
  <si>
    <r>
      <rPr>
        <sz val="10"/>
        <rFont val="Arial"/>
        <family val="2"/>
      </rPr>
      <t>DEUDORAS FISCALES POR CONTRA (CR)</t>
    </r>
  </si>
  <si>
    <r>
      <rPr>
        <sz val="10"/>
        <rFont val="Arial"/>
        <family val="2"/>
      </rPr>
      <t>DEUDORAS DE CONTROL POR CONTRA (CR)</t>
    </r>
  </si>
  <si>
    <r>
      <rPr>
        <sz val="10"/>
        <rFont val="Arial"/>
        <family val="2"/>
      </rPr>
      <t>CUENTAS DE ORDEN ACREEDORAS</t>
    </r>
  </si>
  <si>
    <r>
      <rPr>
        <sz val="10"/>
        <rFont val="Arial"/>
        <family val="2"/>
      </rPr>
      <t>RESPONSABILIDADES CONTINGENTES</t>
    </r>
  </si>
  <si>
    <r>
      <rPr>
        <sz val="10"/>
        <rFont val="Arial"/>
        <family val="2"/>
      </rPr>
      <t>BIENES Y VALORES RECIBIDOS EN CUSTODIA</t>
    </r>
  </si>
  <si>
    <r>
      <rPr>
        <sz val="10"/>
        <rFont val="Arial"/>
        <family val="2"/>
      </rPr>
      <t>BIENES Y VALORES RECIBIDOS EN GARANTÍA</t>
    </r>
  </si>
  <si>
    <r>
      <rPr>
        <sz val="10"/>
        <rFont val="Arial"/>
        <family val="2"/>
      </rPr>
      <t>BIENES Y VALORES RECIBIDOS DE TERCEROS</t>
    </r>
  </si>
  <si>
    <r>
      <rPr>
        <sz val="10"/>
        <rFont val="Arial"/>
        <family val="2"/>
      </rPr>
      <t>En comodato</t>
    </r>
  </si>
  <si>
    <r>
      <rPr>
        <sz val="10"/>
        <rFont val="Arial"/>
        <family val="2"/>
      </rPr>
      <t>Administrativos o arbitrales</t>
    </r>
  </si>
  <si>
    <r>
      <rPr>
        <sz val="10"/>
        <rFont val="Arial"/>
        <family val="2"/>
      </rPr>
      <t>Tributarios</t>
    </r>
  </si>
  <si>
    <r>
      <rPr>
        <sz val="10"/>
        <rFont val="Arial"/>
        <family val="2"/>
      </rPr>
      <t>CONTRATOS DE ADMINISTRACIÓN DELEGADA</t>
    </r>
  </si>
  <si>
    <r>
      <rPr>
        <sz val="10"/>
        <rFont val="Arial"/>
        <family val="2"/>
      </rPr>
      <t>OTRAS RESPONSABILIDADES CONTINGENTES</t>
    </r>
  </si>
  <si>
    <r>
      <rPr>
        <sz val="10"/>
        <rFont val="Arial"/>
        <family val="2"/>
      </rPr>
      <t>ACREEDORAS FISCALES</t>
    </r>
  </si>
  <si>
    <r>
      <rPr>
        <sz val="10"/>
        <rFont val="Arial"/>
        <family val="2"/>
      </rPr>
      <t>ACREEDORAS DE CONTROL</t>
    </r>
  </si>
  <si>
    <r>
      <rPr>
        <sz val="10"/>
        <rFont val="Arial"/>
        <family val="2"/>
      </rPr>
      <t>CONTRATOS DE ARRENDAMIENTO FINANCIERO</t>
    </r>
  </si>
  <si>
    <r>
      <rPr>
        <sz val="10"/>
        <rFont val="Arial"/>
        <family val="2"/>
      </rPr>
      <t>OTRAS CUENTAS DE ORDEN ACREEDORAS DE C</t>
    </r>
  </si>
  <si>
    <r>
      <rPr>
        <sz val="10"/>
        <rFont val="Arial"/>
        <family val="2"/>
      </rPr>
      <t>Documentos por cobrar descontados</t>
    </r>
  </si>
  <si>
    <r>
      <rPr>
        <sz val="10"/>
        <rFont val="Arial"/>
        <family val="2"/>
      </rPr>
      <t>Convenios de pago</t>
    </r>
  </si>
  <si>
    <r>
      <rPr>
        <sz val="10"/>
        <rFont val="Arial"/>
        <family val="2"/>
      </rPr>
      <t>Contratos de construcc e instal. por ejecutar</t>
    </r>
  </si>
  <si>
    <r>
      <rPr>
        <sz val="10"/>
        <rFont val="Arial"/>
        <family val="2"/>
      </rPr>
      <t>Adjudicaciones pendientes de legalizar</t>
    </r>
  </si>
  <si>
    <r>
      <rPr>
        <sz val="10"/>
        <rFont val="Arial"/>
        <family val="2"/>
      </rPr>
      <t>Reserva artículo 3o. Ley 4a. de 1980</t>
    </r>
  </si>
  <si>
    <r>
      <rPr>
        <sz val="10"/>
        <rFont val="Arial"/>
        <family val="2"/>
      </rPr>
      <t>Reserva costo reposición semovientes</t>
    </r>
  </si>
  <si>
    <r>
      <rPr>
        <sz val="10"/>
        <rFont val="Arial"/>
        <family val="2"/>
      </rPr>
      <t>AJUSTES POR INFLACIÓN PATRIMONIO</t>
    </r>
  </si>
  <si>
    <r>
      <rPr>
        <sz val="10"/>
        <rFont val="Arial"/>
        <family val="2"/>
      </rPr>
      <t>Capital social</t>
    </r>
  </si>
  <si>
    <r>
      <rPr>
        <sz val="10"/>
        <rFont val="Arial"/>
        <family val="2"/>
      </rPr>
      <t>Superávit de capital</t>
    </r>
  </si>
  <si>
    <r>
      <rPr>
        <sz val="10"/>
        <rFont val="Arial"/>
        <family val="2"/>
      </rPr>
      <t>Reservas</t>
    </r>
  </si>
  <si>
    <r>
      <rPr>
        <sz val="10"/>
        <rFont val="Arial"/>
        <family val="2"/>
      </rPr>
      <t>Divids o partic.decret en accs cuot int soc/l</t>
    </r>
  </si>
  <si>
    <r>
      <rPr>
        <sz val="10"/>
        <rFont val="Arial"/>
        <family val="2"/>
      </rPr>
      <t>Resultados de ejercicios anteriores</t>
    </r>
  </si>
  <si>
    <r>
      <rPr>
        <sz val="10"/>
        <rFont val="Arial"/>
        <family val="2"/>
      </rPr>
      <t>RESPONSABILIDADES CONTINGENTES POR CON</t>
    </r>
  </si>
  <si>
    <r>
      <rPr>
        <sz val="10"/>
        <rFont val="Arial"/>
        <family val="2"/>
      </rPr>
      <t>ACREEDORAS FISCALES POR CONTRA (DB)</t>
    </r>
  </si>
  <si>
    <r>
      <rPr>
        <sz val="10"/>
        <rFont val="Arial"/>
        <family val="2"/>
      </rPr>
      <t>ACREEDORAS DE CONTROL POR CONTRA (DB)</t>
    </r>
  </si>
  <si>
    <t>Entrada</t>
  </si>
  <si>
    <t>Nombre</t>
  </si>
  <si>
    <t>Constitucion de la empresa</t>
  </si>
  <si>
    <t>Producion Anio 1</t>
  </si>
  <si>
    <t>Ventas Anio 1</t>
  </si>
  <si>
    <t>Gastos Admon Anio 1</t>
  </si>
  <si>
    <t>Gastos Contador Anio 1</t>
  </si>
  <si>
    <t>Gastos Publicidad Anio 1</t>
  </si>
  <si>
    <t>Gastos Bancarios Anio 1</t>
  </si>
  <si>
    <t>Recarga de Extintor Anio 1</t>
  </si>
  <si>
    <t>Renovacion Camara de comercio Anio 1</t>
  </si>
  <si>
    <t>Traslado al Costo Anio 1</t>
  </si>
  <si>
    <t>Depreciacion Equipos Anio 1</t>
  </si>
  <si>
    <t>MATERIA PRIMA</t>
  </si>
  <si>
    <t>MANO DE OBRA DIRECTA</t>
  </si>
  <si>
    <t>COSTOS INDIRECTOS</t>
  </si>
  <si>
    <t>BANCOS</t>
  </si>
  <si>
    <t>MATERIAS PRIMAS</t>
  </si>
  <si>
    <t>MAQUINARIA Y EQUIPO</t>
  </si>
  <si>
    <t>GASTOS DE PERSONAL</t>
  </si>
  <si>
    <t>Equipos</t>
  </si>
  <si>
    <t>Capital autorizado</t>
  </si>
  <si>
    <t>Venta de electrodomésticos y muebles</t>
  </si>
  <si>
    <t>Asesoría financiera</t>
  </si>
  <si>
    <t>Otros</t>
  </si>
  <si>
    <t>Trámites y licencias</t>
  </si>
  <si>
    <t>Publicidad, propaganda y promoción</t>
  </si>
  <si>
    <t>Gastos bancarios</t>
  </si>
  <si>
    <t>Sum of Debito</t>
  </si>
  <si>
    <t>Sum of Credito</t>
  </si>
  <si>
    <t>Provision renta</t>
  </si>
  <si>
    <t>Vigencia fiscal corriente</t>
  </si>
  <si>
    <t>Impuesto de renta y complementarios</t>
  </si>
  <si>
    <t>Capital Autorizado</t>
  </si>
  <si>
    <t>Resultado del ejercicio</t>
  </si>
  <si>
    <t>Materia prima directa</t>
  </si>
  <si>
    <t>Gastos de Personal</t>
  </si>
  <si>
    <t>Bancos</t>
  </si>
  <si>
    <t>Maquinaria y Equipo</t>
  </si>
  <si>
    <t>Depreciaicon acumulada</t>
  </si>
  <si>
    <t>Costos indirectos de fabricacion</t>
  </si>
  <si>
    <t>Ventas Anio 2</t>
  </si>
  <si>
    <t>Pago Impto de Renta Anio 1</t>
  </si>
  <si>
    <t>Produccion Anio 2</t>
  </si>
  <si>
    <t>Gastos Admon Anio 2</t>
  </si>
  <si>
    <t>Gastos Contador Anio 2</t>
  </si>
  <si>
    <t>Gastos Publicidad Anio 2</t>
  </si>
  <si>
    <t>Gastos Bancarios Anio 2</t>
  </si>
  <si>
    <t>Renovacion Camara de comercio Anio 2</t>
  </si>
  <si>
    <t>Recarga de Extintor Anio 2</t>
  </si>
  <si>
    <t>Depreciacion Maquinaria Anio 2</t>
  </si>
  <si>
    <t>Depreciacion Equipos Anio 2</t>
  </si>
  <si>
    <t>Provision renta Anio 2</t>
  </si>
  <si>
    <t>Maquinaria y equipo</t>
  </si>
  <si>
    <t>Values</t>
  </si>
  <si>
    <t>Ventas Anio 3</t>
  </si>
  <si>
    <t>Produccion Anio 3</t>
  </si>
  <si>
    <t>Gastos Admon Anio 3</t>
  </si>
  <si>
    <t>Gastos Contador Anio 3</t>
  </si>
  <si>
    <t>Gastos Publicidad Anio 3</t>
  </si>
  <si>
    <t>Gastos Bancarios Anio 3</t>
  </si>
  <si>
    <t>Renovacion Camara de comercio Anio 3</t>
  </si>
  <si>
    <t>Recarga de Extintor Anio 3</t>
  </si>
  <si>
    <t>Depreciacion Maquinaria Anio 3</t>
  </si>
  <si>
    <t>Depreciacion Equipos Anio 3</t>
  </si>
  <si>
    <t>Provision renta Anio 3</t>
  </si>
  <si>
    <t>Pago Impto de Renta Anio 2</t>
  </si>
  <si>
    <t>Ventas Anio 4</t>
  </si>
  <si>
    <t>Produccion Anio 4</t>
  </si>
  <si>
    <t>Gastos Admon Anio 4</t>
  </si>
  <si>
    <t>Gastos Contador Anio 4</t>
  </si>
  <si>
    <t>Gastos Publicidad Anio 4</t>
  </si>
  <si>
    <t>Gastos Bancarios Anio 4</t>
  </si>
  <si>
    <t>Renovacion Camara de comercio Anio 4</t>
  </si>
  <si>
    <t>Recarga de Extintor Anio 4</t>
  </si>
  <si>
    <t>Depreciacion Maquinaria Anio 4</t>
  </si>
  <si>
    <t>Depreciacion Equipos Anio 4</t>
  </si>
  <si>
    <t>Provision renta Anio 4</t>
  </si>
  <si>
    <t>Pago Impto de Renta Anio 3</t>
  </si>
  <si>
    <t>Saldo inicial de efectivo y equivalentes</t>
  </si>
  <si>
    <t>Impuestos</t>
  </si>
  <si>
    <t>Rentabilidad Neta</t>
  </si>
  <si>
    <t>Rentabilidad Antes de Impuestos</t>
  </si>
  <si>
    <t>Rentabilidad Bruta</t>
  </si>
  <si>
    <t>Saldo de efectivo y equivalentes</t>
  </si>
  <si>
    <t>Depreciacion Maquinaria Año 1</t>
  </si>
  <si>
    <t>Renovacion Camara de comercio Año 1</t>
  </si>
  <si>
    <t>Total general</t>
  </si>
  <si>
    <t>GASTOS DE PUBLICIDAD</t>
  </si>
  <si>
    <t>Publicidad y promocion</t>
  </si>
  <si>
    <t>TOTAL GASTOS ADMINISTRACIONE Y VENTAS ANUAL</t>
  </si>
  <si>
    <t>Gastos</t>
  </si>
  <si>
    <t>Ganancia total</t>
  </si>
  <si>
    <t>INVERSION INICIAL</t>
  </si>
  <si>
    <t>ROI Anual Promedio</t>
  </si>
  <si>
    <t>ROI</t>
  </si>
  <si>
    <t>ROI TOTAL DEL PROYECTO</t>
  </si>
  <si>
    <t>ROI AÑO 2</t>
  </si>
  <si>
    <r>
      <t xml:space="preserve">Si el </t>
    </r>
    <r>
      <rPr>
        <b/>
        <sz val="11"/>
        <color theme="1"/>
        <rFont val="Calibri"/>
        <family val="2"/>
        <scheme val="minor"/>
      </rPr>
      <t>VPN = 0</t>
    </r>
    <r>
      <rPr>
        <sz val="11"/>
        <color theme="1"/>
        <rFont val="Calibri"/>
        <family val="2"/>
        <scheme val="minor"/>
      </rPr>
      <t>, recuperas exactamente lo invertido.</t>
    </r>
  </si>
  <si>
    <r>
      <t xml:space="preserve">Si el </t>
    </r>
    <r>
      <rPr>
        <b/>
        <sz val="11"/>
        <color theme="1"/>
        <rFont val="Calibri"/>
        <family val="2"/>
        <scheme val="minor"/>
      </rPr>
      <t>VPN &lt; 0</t>
    </r>
    <r>
      <rPr>
        <sz val="11"/>
        <color theme="1"/>
        <rFont val="Calibri"/>
        <family val="2"/>
        <scheme val="minor"/>
      </rPr>
      <t xml:space="preserve">, el proyecto </t>
    </r>
    <r>
      <rPr>
        <b/>
        <sz val="11"/>
        <color theme="1"/>
        <rFont val="Calibri"/>
        <family val="2"/>
        <scheme val="minor"/>
      </rPr>
      <t>no conviene</t>
    </r>
    <r>
      <rPr>
        <sz val="11"/>
        <color theme="1"/>
        <rFont val="Calibri"/>
        <family val="2"/>
        <scheme val="minor"/>
      </rPr>
      <t>.</t>
    </r>
  </si>
  <si>
    <t>Calculo del VPN:</t>
  </si>
  <si>
    <r>
      <t>Si el VPN &gt; 0,</t>
    </r>
    <r>
      <rPr>
        <sz val="11"/>
        <color theme="1"/>
        <rFont val="Calibri"/>
        <family val="2"/>
        <scheme val="minor"/>
      </rPr>
      <t xml:space="preserve"> el proyecto genera más valor del que cuesta</t>
    </r>
    <r>
      <rPr>
        <b/>
        <sz val="11"/>
        <color theme="1"/>
        <rFont val="Calibri"/>
        <family val="2"/>
        <scheme val="minor"/>
      </rPr>
      <t xml:space="preserve"> = Es viable.</t>
    </r>
  </si>
  <si>
    <t>Flujo neto de caja</t>
  </si>
  <si>
    <t>VPN, TIR, PRI</t>
  </si>
  <si>
    <t>Años</t>
  </si>
  <si>
    <t>INVERSION TOTAL</t>
  </si>
  <si>
    <t>Costos Variables</t>
  </si>
  <si>
    <t>Validacion PE</t>
  </si>
  <si>
    <t xml:space="preserve">Punto de equilibrio total </t>
  </si>
  <si>
    <t>Punto de Equilibrio por tipo de comedor</t>
  </si>
  <si>
    <t>Ventas PE</t>
  </si>
  <si>
    <t xml:space="preserve">Resumen Punto Equilibro </t>
  </si>
  <si>
    <t>Comprobacion Punto Equilibrio (2025)</t>
  </si>
  <si>
    <t>Comprobacion Punto Equilibrio (2026)</t>
  </si>
  <si>
    <t>Comprobacion Punto Equilibrio (2027)</t>
  </si>
  <si>
    <t>Comprobacion Punto Equilibrio (2028)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</si>
</sst>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* #,##0.00_);_(&quot;$&quot;* \(#,##0.00\);_(&quot;$&quot;* &quot;-&quot;??_);_(@_)"/>
    <numFmt numFmtId="166" formatCode="0.000%"/>
    <numFmt numFmtId="167" formatCode="_-&quot;$&quot;\ * #,##0_-;\-&quot;$&quot;\ * #,##0_-;_-&quot;$&quot;\ * &quot;-&quot;??_-;_-@_-"/>
    <numFmt numFmtId="168" formatCode="_(* #,##0_);_(* \(#,##0\);_(* &quot;-&quot;??_);_(@_)"/>
    <numFmt numFmtId="169" formatCode="0.0%"/>
    <numFmt numFmtId="170" formatCode="_(* #,##0.00_);_(* \(#,##0.00\);_(* &quot;-&quot;??_);_(@_)"/>
    <numFmt numFmtId="171" formatCode="&quot;$&quot;\ 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13.5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1.5"/>
      <color theme="1"/>
      <name val="Arial"/>
      <family val="2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  <font>
      <b/>
      <sz val="9"/>
      <color theme="1"/>
      <name val="Arial"/>
      <family val="2"/>
    </font>
    <font>
      <b/>
      <i/>
      <sz val="11"/>
      <color rgb="FFFF0000"/>
      <name val="Arial"/>
      <family val="2"/>
    </font>
    <font>
      <sz val="8"/>
      <name val="Calibri"/>
      <family val="2"/>
      <scheme val="minor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7D"/>
        <bgColor indexed="64"/>
      </patternFill>
    </fill>
    <fill>
      <patternFill patternType="solid">
        <fgColor rgb="FFFFD9B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EF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6EB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5EB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DCF8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0">
    <xf numFmtId="0" fontId="0" fillId="0" borderId="0" xfId="0"/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44" fontId="3" fillId="0" borderId="1" xfId="1" applyFont="1" applyFill="1" applyBorder="1" applyAlignment="1">
      <alignment wrapText="1"/>
    </xf>
    <xf numFmtId="0" fontId="2" fillId="0" borderId="0" xfId="0" applyFont="1"/>
    <xf numFmtId="165" fontId="2" fillId="0" borderId="0" xfId="0" applyNumberFormat="1" applyFont="1"/>
    <xf numFmtId="166" fontId="3" fillId="0" borderId="0" xfId="0" applyNumberFormat="1" applyFont="1"/>
    <xf numFmtId="9" fontId="3" fillId="0" borderId="0" xfId="0" applyNumberFormat="1" applyFont="1"/>
    <xf numFmtId="44" fontId="3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4" fontId="3" fillId="0" borderId="17" xfId="1" applyFont="1" applyFill="1" applyBorder="1" applyAlignment="1">
      <alignment horizontal="center" vertical="center" wrapText="1"/>
    </xf>
    <xf numFmtId="44" fontId="3" fillId="0" borderId="18" xfId="1" applyFont="1" applyFill="1" applyBorder="1" applyAlignment="1">
      <alignment horizontal="center" vertical="center" wrapText="1"/>
    </xf>
    <xf numFmtId="167" fontId="3" fillId="0" borderId="18" xfId="1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4" fontId="3" fillId="0" borderId="20" xfId="1" applyFont="1" applyFill="1" applyBorder="1" applyAlignment="1">
      <alignment horizontal="center" vertical="center" wrapText="1"/>
    </xf>
    <xf numFmtId="44" fontId="3" fillId="0" borderId="20" xfId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44" fontId="3" fillId="0" borderId="19" xfId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44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4" fontId="3" fillId="0" borderId="22" xfId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44" fontId="3" fillId="0" borderId="23" xfId="0" applyNumberFormat="1" applyFont="1" applyBorder="1" applyAlignment="1">
      <alignment horizontal="center" vertical="center" wrapText="1"/>
    </xf>
    <xf numFmtId="44" fontId="3" fillId="0" borderId="22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9" xfId="1" applyFont="1" applyFill="1" applyBorder="1" applyAlignment="1">
      <alignment horizontal="center" vertical="center"/>
    </xf>
    <xf numFmtId="44" fontId="2" fillId="2" borderId="8" xfId="0" applyNumberFormat="1" applyFont="1" applyFill="1" applyBorder="1" applyAlignment="1">
      <alignment wrapText="1"/>
    </xf>
    <xf numFmtId="44" fontId="2" fillId="2" borderId="9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4" fontId="2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4" fontId="3" fillId="0" borderId="0" xfId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21" xfId="0" applyFont="1" applyBorder="1"/>
    <xf numFmtId="44" fontId="3" fillId="0" borderId="0" xfId="0" applyNumberFormat="1" applyFont="1" applyAlignment="1">
      <alignment vertical="center" wrapText="1"/>
    </xf>
    <xf numFmtId="0" fontId="2" fillId="2" borderId="7" xfId="0" applyFont="1" applyFill="1" applyBorder="1" applyAlignment="1">
      <alignment wrapText="1"/>
    </xf>
    <xf numFmtId="44" fontId="2" fillId="2" borderId="8" xfId="0" applyNumberFormat="1" applyFont="1" applyFill="1" applyBorder="1" applyAlignment="1">
      <alignment horizontal="center" vertical="center" wrapText="1"/>
    </xf>
    <xf numFmtId="44" fontId="2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9" fontId="3" fillId="0" borderId="0" xfId="2" applyFont="1" applyBorder="1"/>
    <xf numFmtId="9" fontId="3" fillId="0" borderId="0" xfId="2" applyFont="1"/>
    <xf numFmtId="1" fontId="3" fillId="0" borderId="17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44" fontId="3" fillId="0" borderId="0" xfId="0" applyNumberFormat="1" applyFont="1"/>
    <xf numFmtId="1" fontId="3" fillId="0" borderId="1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44" fontId="3" fillId="0" borderId="0" xfId="1" applyFont="1"/>
    <xf numFmtId="44" fontId="3" fillId="0" borderId="0" xfId="1" applyFont="1" applyAlignment="1">
      <alignment horizontal="center" vertical="center"/>
    </xf>
    <xf numFmtId="44" fontId="3" fillId="3" borderId="0" xfId="0" applyNumberFormat="1" applyFont="1" applyFill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 wrapText="1"/>
    </xf>
    <xf numFmtId="44" fontId="3" fillId="0" borderId="25" xfId="0" applyNumberFormat="1" applyFont="1" applyBorder="1" applyAlignment="1">
      <alignment horizontal="center" vertical="center" wrapText="1"/>
    </xf>
    <xf numFmtId="44" fontId="3" fillId="0" borderId="26" xfId="0" applyNumberFormat="1" applyFont="1" applyBorder="1"/>
    <xf numFmtId="1" fontId="3" fillId="0" borderId="1" xfId="0" applyNumberFormat="1" applyFont="1" applyBorder="1" applyAlignment="1">
      <alignment horizontal="center" vertical="center" wrapText="1"/>
    </xf>
    <xf numFmtId="44" fontId="3" fillId="0" borderId="20" xfId="0" applyNumberFormat="1" applyFont="1" applyBorder="1"/>
    <xf numFmtId="1" fontId="3" fillId="0" borderId="14" xfId="0" applyNumberFormat="1" applyFont="1" applyBorder="1" applyAlignment="1">
      <alignment horizontal="center" vertical="center" wrapText="1"/>
    </xf>
    <xf numFmtId="44" fontId="3" fillId="0" borderId="14" xfId="0" applyNumberFormat="1" applyFont="1" applyBorder="1" applyAlignment="1">
      <alignment horizontal="center" vertical="center" wrapText="1"/>
    </xf>
    <xf numFmtId="44" fontId="3" fillId="0" borderId="15" xfId="0" applyNumberFormat="1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4" fontId="3" fillId="0" borderId="1" xfId="1" applyFont="1" applyFill="1" applyBorder="1"/>
    <xf numFmtId="165" fontId="3" fillId="0" borderId="1" xfId="0" applyNumberFormat="1" applyFont="1" applyBorder="1"/>
    <xf numFmtId="44" fontId="3" fillId="0" borderId="0" xfId="1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44" fontId="3" fillId="0" borderId="3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4" fontId="3" fillId="0" borderId="31" xfId="0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4" fontId="7" fillId="4" borderId="0" xfId="0" applyNumberFormat="1" applyFont="1" applyFill="1" applyAlignment="1">
      <alignment horizontal="center" vertical="center" wrapText="1"/>
    </xf>
    <xf numFmtId="44" fontId="3" fillId="0" borderId="0" xfId="1" applyFont="1" applyAlignment="1">
      <alignment wrapText="1"/>
    </xf>
    <xf numFmtId="44" fontId="2" fillId="2" borderId="1" xfId="1" applyFont="1" applyFill="1" applyBorder="1" applyAlignment="1">
      <alignment vertical="center"/>
    </xf>
    <xf numFmtId="44" fontId="3" fillId="0" borderId="1" xfId="1" applyFont="1" applyBorder="1" applyAlignment="1">
      <alignment wrapText="1"/>
    </xf>
    <xf numFmtId="44" fontId="3" fillId="0" borderId="0" xfId="0" applyNumberFormat="1" applyFont="1" applyAlignment="1">
      <alignment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6" borderId="35" xfId="0" applyFont="1" applyFill="1" applyBorder="1" applyAlignment="1">
      <alignment horizontal="center" vertical="center"/>
    </xf>
    <xf numFmtId="167" fontId="3" fillId="0" borderId="0" xfId="0" applyNumberFormat="1" applyFont="1"/>
    <xf numFmtId="0" fontId="2" fillId="6" borderId="2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6" borderId="22" xfId="0" applyFont="1" applyFill="1" applyBorder="1" applyAlignment="1">
      <alignment horizontal="center" vertical="center" wrapText="1"/>
    </xf>
    <xf numFmtId="167" fontId="3" fillId="0" borderId="1" xfId="0" applyNumberFormat="1" applyFont="1" applyBorder="1"/>
    <xf numFmtId="0" fontId="2" fillId="0" borderId="24" xfId="0" applyFont="1" applyBorder="1" applyAlignment="1">
      <alignment horizontal="center" vertical="center"/>
    </xf>
    <xf numFmtId="167" fontId="3" fillId="0" borderId="25" xfId="1" applyNumberFormat="1" applyFont="1" applyBorder="1" applyAlignment="1">
      <alignment horizontal="center" vertical="center"/>
    </xf>
    <xf numFmtId="167" fontId="3" fillId="0" borderId="25" xfId="0" applyNumberFormat="1" applyFont="1" applyBorder="1"/>
    <xf numFmtId="167" fontId="3" fillId="0" borderId="26" xfId="0" applyNumberFormat="1" applyFont="1" applyBorder="1"/>
    <xf numFmtId="167" fontId="3" fillId="0" borderId="20" xfId="0" applyNumberFormat="1" applyFont="1" applyBorder="1"/>
    <xf numFmtId="167" fontId="3" fillId="0" borderId="14" xfId="1" applyNumberFormat="1" applyFont="1" applyBorder="1" applyAlignment="1">
      <alignment horizontal="center" vertical="center"/>
    </xf>
    <xf numFmtId="167" fontId="3" fillId="0" borderId="14" xfId="0" applyNumberFormat="1" applyFont="1" applyBorder="1"/>
    <xf numFmtId="167" fontId="3" fillId="0" borderId="15" xfId="0" applyNumberFormat="1" applyFont="1" applyBorder="1"/>
    <xf numFmtId="0" fontId="3" fillId="0" borderId="0" xfId="0" applyFont="1" applyAlignment="1">
      <alignment horizontal="left"/>
    </xf>
    <xf numFmtId="0" fontId="2" fillId="2" borderId="22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9" fontId="10" fillId="0" borderId="0" xfId="2" applyFont="1" applyAlignment="1">
      <alignment horizontal="center"/>
    </xf>
    <xf numFmtId="43" fontId="10" fillId="0" borderId="0" xfId="3" applyFont="1"/>
    <xf numFmtId="0" fontId="9" fillId="0" borderId="0" xfId="0" applyFont="1"/>
    <xf numFmtId="43" fontId="10" fillId="0" borderId="0" xfId="3" applyFont="1" applyBorder="1"/>
    <xf numFmtId="43" fontId="9" fillId="0" borderId="0" xfId="3" applyFont="1" applyBorder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3" fontId="9" fillId="12" borderId="0" xfId="3" applyFont="1" applyFill="1" applyBorder="1"/>
    <xf numFmtId="0" fontId="11" fillId="0" borderId="0" xfId="0" applyFont="1"/>
    <xf numFmtId="0" fontId="2" fillId="8" borderId="7" xfId="0" applyFont="1" applyFill="1" applyBorder="1" applyAlignment="1">
      <alignment horizontal="center" wrapText="1"/>
    </xf>
    <xf numFmtId="0" fontId="2" fillId="8" borderId="17" xfId="0" applyFont="1" applyFill="1" applyBorder="1" applyAlignment="1">
      <alignment horizontal="right" wrapText="1"/>
    </xf>
    <xf numFmtId="44" fontId="3" fillId="0" borderId="17" xfId="1" applyFont="1" applyBorder="1" applyAlignment="1">
      <alignment horizontal="center"/>
    </xf>
    <xf numFmtId="0" fontId="2" fillId="8" borderId="1" xfId="0" applyFont="1" applyFill="1" applyBorder="1" applyAlignment="1">
      <alignment horizontal="right" wrapText="1"/>
    </xf>
    <xf numFmtId="44" fontId="3" fillId="0" borderId="1" xfId="1" applyFont="1" applyBorder="1" applyAlignment="1">
      <alignment horizontal="center"/>
    </xf>
    <xf numFmtId="0" fontId="7" fillId="2" borderId="31" xfId="0" applyFont="1" applyFill="1" applyBorder="1" applyAlignment="1">
      <alignment horizontal="center" vertical="center" wrapText="1"/>
    </xf>
    <xf numFmtId="0" fontId="3" fillId="0" borderId="0" xfId="2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9" fontId="3" fillId="0" borderId="0" xfId="2" applyFont="1" applyFill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169" fontId="14" fillId="0" borderId="44" xfId="0" applyNumberFormat="1" applyFont="1" applyBorder="1" applyAlignment="1">
      <alignment horizontal="center" vertical="center"/>
    </xf>
    <xf numFmtId="9" fontId="3" fillId="0" borderId="44" xfId="0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4" fillId="0" borderId="34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17" fontId="3" fillId="0" borderId="17" xfId="0" applyNumberFormat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1" fontId="3" fillId="0" borderId="47" xfId="0" applyNumberFormat="1" applyFont="1" applyBorder="1" applyAlignment="1">
      <alignment horizontal="center" vertical="center"/>
    </xf>
    <xf numFmtId="1" fontId="17" fillId="0" borderId="34" xfId="0" applyNumberFormat="1" applyFont="1" applyBorder="1" applyAlignment="1">
      <alignment horizontal="center" vertical="center"/>
    </xf>
    <xf numFmtId="0" fontId="7" fillId="8" borderId="48" xfId="0" applyFont="1" applyFill="1" applyBorder="1" applyAlignment="1">
      <alignment horizontal="center" vertical="center" wrapText="1"/>
    </xf>
    <xf numFmtId="0" fontId="7" fillId="14" borderId="48" xfId="0" applyFont="1" applyFill="1" applyBorder="1" applyAlignment="1">
      <alignment horizontal="center" vertical="center" wrapText="1"/>
    </xf>
    <xf numFmtId="0" fontId="7" fillId="14" borderId="49" xfId="0" applyFont="1" applyFill="1" applyBorder="1" applyAlignment="1">
      <alignment horizontal="center" vertical="center" wrapText="1"/>
    </xf>
    <xf numFmtId="0" fontId="7" fillId="15" borderId="48" xfId="0" applyFont="1" applyFill="1" applyBorder="1" applyAlignment="1">
      <alignment horizontal="center" vertical="center" wrapText="1"/>
    </xf>
    <xf numFmtId="0" fontId="2" fillId="15" borderId="48" xfId="0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7" fillId="14" borderId="46" xfId="0" applyFont="1" applyFill="1" applyBorder="1" applyAlignment="1">
      <alignment horizontal="center" vertical="center" wrapText="1"/>
    </xf>
    <xf numFmtId="0" fontId="7" fillId="15" borderId="46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17" fontId="3" fillId="0" borderId="23" xfId="0" applyNumberFormat="1" applyFont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1" fontId="17" fillId="0" borderId="46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4" fontId="21" fillId="0" borderId="0" xfId="1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2" fillId="8" borderId="13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wrapText="1"/>
    </xf>
    <xf numFmtId="44" fontId="2" fillId="8" borderId="8" xfId="0" applyNumberFormat="1" applyFont="1" applyFill="1" applyBorder="1" applyAlignment="1">
      <alignment horizontal="center" vertical="center" wrapText="1"/>
    </xf>
    <xf numFmtId="44" fontId="2" fillId="8" borderId="9" xfId="0" applyNumberFormat="1" applyFont="1" applyFill="1" applyBorder="1" applyAlignment="1">
      <alignment horizontal="center" vertical="center" wrapText="1"/>
    </xf>
    <xf numFmtId="44" fontId="2" fillId="8" borderId="9" xfId="1" applyFont="1" applyFill="1" applyBorder="1" applyAlignment="1">
      <alignment horizontal="center" vertical="center"/>
    </xf>
    <xf numFmtId="0" fontId="2" fillId="15" borderId="46" xfId="0" applyFont="1" applyFill="1" applyBorder="1" applyAlignment="1">
      <alignment horizontal="center" vertical="center"/>
    </xf>
    <xf numFmtId="167" fontId="3" fillId="0" borderId="17" xfId="0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left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0" borderId="23" xfId="0" applyNumberFormat="1" applyFont="1" applyBorder="1" applyAlignment="1">
      <alignment horizontal="center" vertical="center"/>
    </xf>
    <xf numFmtId="167" fontId="15" fillId="0" borderId="46" xfId="0" applyNumberFormat="1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167" fontId="3" fillId="0" borderId="17" xfId="1" applyNumberFormat="1" applyFont="1" applyBorder="1" applyAlignment="1">
      <alignment horizontal="center" vertical="center"/>
    </xf>
    <xf numFmtId="167" fontId="3" fillId="0" borderId="18" xfId="1" applyNumberFormat="1" applyFont="1" applyBorder="1" applyAlignment="1">
      <alignment horizontal="center" vertical="center"/>
    </xf>
    <xf numFmtId="167" fontId="3" fillId="0" borderId="20" xfId="1" applyNumberFormat="1" applyFont="1" applyBorder="1" applyAlignment="1">
      <alignment horizontal="center" vertical="center"/>
    </xf>
    <xf numFmtId="167" fontId="3" fillId="0" borderId="23" xfId="1" applyNumberFormat="1" applyFont="1" applyBorder="1" applyAlignment="1">
      <alignment horizontal="center" vertical="center"/>
    </xf>
    <xf numFmtId="167" fontId="3" fillId="0" borderId="22" xfId="1" applyNumberFormat="1" applyFont="1" applyBorder="1" applyAlignment="1">
      <alignment horizontal="center" vertical="center"/>
    </xf>
    <xf numFmtId="167" fontId="15" fillId="8" borderId="9" xfId="0" applyNumberFormat="1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20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center" wrapText="1"/>
    </xf>
    <xf numFmtId="44" fontId="3" fillId="11" borderId="0" xfId="0" applyNumberFormat="1" applyFont="1" applyFill="1"/>
    <xf numFmtId="0" fontId="7" fillId="0" borderId="0" xfId="0" applyFont="1"/>
    <xf numFmtId="0" fontId="3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wrapText="1"/>
    </xf>
    <xf numFmtId="0" fontId="2" fillId="0" borderId="46" xfId="0" applyFont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left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horizontal="left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8" borderId="0" xfId="0" applyFill="1"/>
    <xf numFmtId="0" fontId="0" fillId="19" borderId="0" xfId="0" applyFill="1"/>
    <xf numFmtId="0" fontId="0" fillId="14" borderId="0" xfId="0" applyFill="1"/>
    <xf numFmtId="9" fontId="0" fillId="0" borderId="0" xfId="0" applyNumberForma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11" borderId="0" xfId="0" applyFill="1"/>
    <xf numFmtId="167" fontId="3" fillId="0" borderId="0" xfId="0" applyNumberFormat="1" applyFont="1" applyAlignment="1">
      <alignment horizontal="left" vertical="center"/>
    </xf>
    <xf numFmtId="0" fontId="3" fillId="21" borderId="1" xfId="0" applyFont="1" applyFill="1" applyBorder="1" applyAlignment="1">
      <alignment horizontal="left" vertical="center"/>
    </xf>
    <xf numFmtId="1" fontId="24" fillId="0" borderId="51" xfId="0" applyNumberFormat="1" applyFont="1" applyBorder="1" applyAlignment="1">
      <alignment horizontal="left" vertical="top" shrinkToFit="1"/>
    </xf>
    <xf numFmtId="1" fontId="24" fillId="0" borderId="51" xfId="0" applyNumberFormat="1" applyFont="1" applyBorder="1" applyAlignment="1">
      <alignment horizontal="right" vertical="top" shrinkToFit="1"/>
    </xf>
    <xf numFmtId="0" fontId="23" fillId="0" borderId="51" xfId="0" applyFont="1" applyBorder="1" applyAlignment="1">
      <alignment horizontal="center" vertical="center"/>
    </xf>
    <xf numFmtId="0" fontId="25" fillId="0" borderId="51" xfId="0" applyFont="1" applyBorder="1" applyAlignment="1">
      <alignment horizontal="left" vertical="top"/>
    </xf>
    <xf numFmtId="44" fontId="0" fillId="0" borderId="0" xfId="1" applyFont="1"/>
    <xf numFmtId="0" fontId="6" fillId="0" borderId="52" xfId="0" applyFont="1" applyBorder="1" applyAlignment="1">
      <alignment horizontal="center" vertical="center"/>
    </xf>
    <xf numFmtId="44" fontId="6" fillId="0" borderId="52" xfId="1" applyFont="1" applyBorder="1" applyAlignment="1">
      <alignment horizontal="center" vertical="center"/>
    </xf>
    <xf numFmtId="0" fontId="0" fillId="0" borderId="0" xfId="0" pivotButton="1"/>
    <xf numFmtId="4" fontId="0" fillId="0" borderId="0" xfId="0" applyNumberFormat="1"/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44" fontId="2" fillId="11" borderId="1" xfId="0" applyNumberFormat="1" applyFont="1" applyFill="1" applyBorder="1" applyAlignment="1">
      <alignment horizontal="center" vertical="center" wrapText="1"/>
    </xf>
    <xf numFmtId="44" fontId="2" fillId="11" borderId="1" xfId="0" applyNumberFormat="1" applyFont="1" applyFill="1" applyBorder="1" applyAlignment="1">
      <alignment horizontal="center" vertical="center"/>
    </xf>
    <xf numFmtId="0" fontId="3" fillId="11" borderId="0" xfId="0" applyFont="1" applyFill="1"/>
    <xf numFmtId="0" fontId="0" fillId="11" borderId="0" xfId="0" applyFill="1" applyAlignment="1">
      <alignment horizontal="left" vertical="center" indent="2"/>
    </xf>
    <xf numFmtId="0" fontId="0" fillId="11" borderId="0" xfId="0" applyFill="1" applyAlignment="1">
      <alignment horizontal="center" vertical="center"/>
    </xf>
    <xf numFmtId="44" fontId="0" fillId="11" borderId="0" xfId="1" applyFont="1" applyFill="1"/>
    <xf numFmtId="4" fontId="0" fillId="11" borderId="0" xfId="0" applyNumberFormat="1" applyFill="1"/>
    <xf numFmtId="0" fontId="0" fillId="0" borderId="0" xfId="0" applyFill="1"/>
    <xf numFmtId="44" fontId="0" fillId="0" borderId="0" xfId="1" applyFont="1" applyFill="1"/>
    <xf numFmtId="170" fontId="10" fillId="12" borderId="0" xfId="3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9" fillId="10" borderId="11" xfId="0" applyNumberFormat="1" applyFont="1" applyFill="1" applyBorder="1" applyAlignment="1">
      <alignment horizontal="center" vertical="center"/>
    </xf>
    <xf numFmtId="168" fontId="10" fillId="0" borderId="0" xfId="0" applyNumberFormat="1" applyFont="1" applyAlignment="1">
      <alignment horizontal="center" vertical="center"/>
    </xf>
    <xf numFmtId="168" fontId="10" fillId="0" borderId="0" xfId="3" applyNumberFormat="1" applyFont="1" applyAlignment="1">
      <alignment horizontal="center" vertical="center"/>
    </xf>
    <xf numFmtId="168" fontId="9" fillId="11" borderId="44" xfId="3" applyNumberFormat="1" applyFont="1" applyFill="1" applyBorder="1" applyAlignment="1">
      <alignment horizontal="center" vertical="center"/>
    </xf>
    <xf numFmtId="168" fontId="9" fillId="0" borderId="0" xfId="3" applyNumberFormat="1" applyFont="1" applyAlignment="1">
      <alignment horizontal="center" vertical="center"/>
    </xf>
    <xf numFmtId="168" fontId="10" fillId="12" borderId="0" xfId="3" applyNumberFormat="1" applyFont="1" applyFill="1" applyBorder="1" applyAlignment="1">
      <alignment horizontal="center" vertical="center"/>
    </xf>
    <xf numFmtId="168" fontId="9" fillId="11" borderId="45" xfId="3" applyNumberFormat="1" applyFont="1" applyFill="1" applyBorder="1" applyAlignment="1">
      <alignment horizontal="center" vertical="center"/>
    </xf>
    <xf numFmtId="168" fontId="9" fillId="12" borderId="45" xfId="3" applyNumberFormat="1" applyFont="1" applyFill="1" applyBorder="1" applyAlignment="1">
      <alignment horizontal="center" vertical="center"/>
    </xf>
    <xf numFmtId="168" fontId="9" fillId="12" borderId="0" xfId="3" applyNumberFormat="1" applyFont="1" applyFill="1" applyBorder="1" applyAlignment="1">
      <alignment horizontal="center" vertical="center"/>
    </xf>
    <xf numFmtId="168" fontId="9" fillId="12" borderId="44" xfId="3" applyNumberFormat="1" applyFont="1" applyFill="1" applyBorder="1" applyAlignment="1">
      <alignment horizontal="center" vertical="center"/>
    </xf>
    <xf numFmtId="168" fontId="10" fillId="0" borderId="0" xfId="3" applyNumberFormat="1" applyFont="1" applyBorder="1" applyAlignment="1">
      <alignment horizontal="center" vertical="center"/>
    </xf>
    <xf numFmtId="168" fontId="9" fillId="0" borderId="31" xfId="0" applyNumberFormat="1" applyFont="1" applyBorder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68" fontId="12" fillId="0" borderId="4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0" fillId="0" borderId="0" xfId="2" applyFont="1"/>
    <xf numFmtId="0" fontId="27" fillId="0" borderId="0" xfId="0" applyFont="1" applyAlignment="1">
      <alignment horizontal="center" vertical="center"/>
    </xf>
    <xf numFmtId="169" fontId="26" fillId="0" borderId="0" xfId="2" applyNumberFormat="1" applyFont="1" applyAlignment="1">
      <alignment horizontal="center" vertical="center"/>
    </xf>
    <xf numFmtId="10" fontId="26" fillId="0" borderId="0" xfId="2" applyNumberFormat="1" applyFont="1" applyAlignment="1">
      <alignment horizontal="center" vertical="center"/>
    </xf>
    <xf numFmtId="169" fontId="0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44" fontId="0" fillId="0" borderId="0" xfId="1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4" fontId="0" fillId="0" borderId="1" xfId="1" applyFont="1" applyBorder="1"/>
    <xf numFmtId="44" fontId="0" fillId="0" borderId="1" xfId="0" applyNumberFormat="1" applyBorder="1"/>
    <xf numFmtId="171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wrapText="1" indent="2"/>
    </xf>
    <xf numFmtId="0" fontId="7" fillId="0" borderId="0" xfId="0" applyFont="1" applyAlignment="1">
      <alignment horizontal="left" indent="1"/>
    </xf>
    <xf numFmtId="0" fontId="9" fillId="2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164" fontId="10" fillId="0" borderId="1" xfId="1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indent="1"/>
    </xf>
    <xf numFmtId="164" fontId="10" fillId="0" borderId="1" xfId="1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9" fillId="20" borderId="1" xfId="0" applyFont="1" applyFill="1" applyBorder="1" applyAlignment="1">
      <alignment horizontal="left" vertical="center"/>
    </xf>
    <xf numFmtId="164" fontId="9" fillId="2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64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1" xfId="0" applyFont="1" applyBorder="1" applyAlignment="1">
      <alignment horizontal="left" vertical="center"/>
    </xf>
    <xf numFmtId="164" fontId="10" fillId="20" borderId="1" xfId="1" applyNumberFormat="1" applyFont="1" applyFill="1" applyBorder="1" applyAlignment="1">
      <alignment horizontal="center" vertical="center"/>
    </xf>
    <xf numFmtId="10" fontId="10" fillId="0" borderId="0" xfId="2" applyNumberFormat="1" applyFont="1"/>
    <xf numFmtId="0" fontId="10" fillId="0" borderId="1" xfId="0" applyFont="1" applyBorder="1" applyAlignment="1">
      <alignment horizontal="left" vertical="center" wrapText="1"/>
    </xf>
    <xf numFmtId="10" fontId="10" fillId="0" borderId="0" xfId="2" applyNumberFormat="1" applyFont="1" applyAlignment="1">
      <alignment horizontal="center" vertical="center"/>
    </xf>
    <xf numFmtId="44" fontId="10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4" fontId="9" fillId="0" borderId="1" xfId="1" applyFont="1" applyBorder="1" applyAlignment="1">
      <alignment horizontal="center" vertical="center"/>
    </xf>
    <xf numFmtId="44" fontId="10" fillId="0" borderId="1" xfId="1" applyFont="1" applyBorder="1" applyAlignment="1">
      <alignment horizontal="center" vertical="center"/>
    </xf>
    <xf numFmtId="0" fontId="10" fillId="20" borderId="1" xfId="0" applyFont="1" applyFill="1" applyBorder="1" applyAlignment="1">
      <alignment horizontal="left" vertical="center"/>
    </xf>
    <xf numFmtId="44" fontId="10" fillId="20" borderId="1" xfId="1" applyFont="1" applyFill="1" applyBorder="1" applyAlignment="1">
      <alignment horizontal="center" vertical="center"/>
    </xf>
    <xf numFmtId="44" fontId="9" fillId="20" borderId="1" xfId="1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left" vertical="center" indent="1"/>
    </xf>
    <xf numFmtId="44" fontId="10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164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2" fillId="11" borderId="53" xfId="0" applyNumberFormat="1" applyFont="1" applyFill="1" applyBorder="1" applyAlignment="1">
      <alignment horizontal="center" vertical="center"/>
    </xf>
    <xf numFmtId="44" fontId="2" fillId="0" borderId="53" xfId="0" applyNumberFormat="1" applyFont="1" applyBorder="1"/>
    <xf numFmtId="0" fontId="0" fillId="0" borderId="0" xfId="0" applyFont="1"/>
    <xf numFmtId="1" fontId="0" fillId="0" borderId="0" xfId="0" applyNumberFormat="1" applyFont="1"/>
    <xf numFmtId="44" fontId="6" fillId="0" borderId="0" xfId="1" applyFont="1" applyAlignment="1">
      <alignment horizontal="center" vertical="center"/>
    </xf>
    <xf numFmtId="44" fontId="0" fillId="0" borderId="0" xfId="0" applyNumberFormat="1" applyFont="1"/>
    <xf numFmtId="0" fontId="6" fillId="22" borderId="13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44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44" fontId="0" fillId="0" borderId="0" xfId="0" applyNumberFormat="1" applyFont="1" applyBorder="1"/>
    <xf numFmtId="0" fontId="0" fillId="0" borderId="0" xfId="0" applyFont="1" applyBorder="1"/>
    <xf numFmtId="1" fontId="0" fillId="0" borderId="0" xfId="0" applyNumberForma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 wrapText="1"/>
    </xf>
    <xf numFmtId="0" fontId="6" fillId="0" borderId="1" xfId="0" applyFont="1" applyBorder="1"/>
    <xf numFmtId="44" fontId="6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indent="1"/>
    </xf>
    <xf numFmtId="44" fontId="0" fillId="0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indent="1"/>
    </xf>
    <xf numFmtId="44" fontId="0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44" fontId="0" fillId="0" borderId="1" xfId="0" applyNumberFormat="1" applyFont="1" applyBorder="1" applyAlignment="1">
      <alignment horizontal="right"/>
    </xf>
    <xf numFmtId="10" fontId="0" fillId="0" borderId="1" xfId="0" applyNumberFormat="1" applyFont="1" applyBorder="1" applyAlignment="1">
      <alignment horizontal="center"/>
    </xf>
    <xf numFmtId="44" fontId="6" fillId="0" borderId="1" xfId="1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 vertical="center"/>
    </xf>
    <xf numFmtId="44" fontId="6" fillId="0" borderId="1" xfId="1" applyFont="1" applyBorder="1" applyAlignment="1">
      <alignment horizontal="left" vertical="center"/>
    </xf>
    <xf numFmtId="44" fontId="0" fillId="0" borderId="1" xfId="1" applyFont="1" applyFill="1" applyBorder="1" applyAlignment="1">
      <alignment horizontal="left" vertical="center"/>
    </xf>
    <xf numFmtId="44" fontId="0" fillId="0" borderId="1" xfId="1" applyFont="1" applyBorder="1" applyAlignment="1">
      <alignment horizontal="left"/>
    </xf>
    <xf numFmtId="0" fontId="2" fillId="15" borderId="46" xfId="0" applyFont="1" applyFill="1" applyBorder="1" applyAlignment="1">
      <alignment horizontal="center" vertical="center" wrapText="1"/>
    </xf>
    <xf numFmtId="0" fontId="6" fillId="0" borderId="17" xfId="0" applyFont="1" applyBorder="1"/>
    <xf numFmtId="44" fontId="6" fillId="0" borderId="17" xfId="1" applyFont="1" applyBorder="1" applyAlignment="1">
      <alignment horizontal="left"/>
    </xf>
    <xf numFmtId="0" fontId="6" fillId="22" borderId="57" xfId="0" applyFont="1" applyFill="1" applyBorder="1" applyAlignment="1">
      <alignment horizontal="center"/>
    </xf>
    <xf numFmtId="0" fontId="6" fillId="22" borderId="58" xfId="1" applyNumberFormat="1" applyFont="1" applyFill="1" applyBorder="1" applyAlignment="1">
      <alignment horizontal="center" vertical="center"/>
    </xf>
    <xf numFmtId="0" fontId="6" fillId="22" borderId="59" xfId="1" applyNumberFormat="1" applyFont="1" applyFill="1" applyBorder="1" applyAlignment="1">
      <alignment horizontal="center" vertical="center"/>
    </xf>
    <xf numFmtId="44" fontId="6" fillId="0" borderId="17" xfId="1" applyFont="1" applyBorder="1"/>
    <xf numFmtId="0" fontId="6" fillId="22" borderId="58" xfId="0" applyFont="1" applyFill="1" applyBorder="1" applyAlignment="1">
      <alignment horizontal="center" vertical="center"/>
    </xf>
    <xf numFmtId="0" fontId="6" fillId="22" borderId="59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left" vertical="center"/>
    </xf>
    <xf numFmtId="0" fontId="2" fillId="8" borderId="0" xfId="0" applyFont="1" applyFill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 wrapText="1"/>
    </xf>
    <xf numFmtId="44" fontId="2" fillId="8" borderId="0" xfId="0" applyNumberFormat="1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left" vertical="center"/>
    </xf>
    <xf numFmtId="167" fontId="2" fillId="8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7" fillId="21" borderId="4" xfId="0" applyFont="1" applyFill="1" applyBorder="1" applyAlignment="1">
      <alignment horizontal="left" vertical="center"/>
    </xf>
    <xf numFmtId="44" fontId="21" fillId="5" borderId="1" xfId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4" fontId="20" fillId="0" borderId="1" xfId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44" fontId="20" fillId="0" borderId="1" xfId="1" applyFont="1" applyFill="1" applyBorder="1" applyAlignment="1">
      <alignment horizontal="left" vertical="center"/>
    </xf>
    <xf numFmtId="44" fontId="21" fillId="5" borderId="1" xfId="1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44" fontId="7" fillId="0" borderId="1" xfId="1" applyFont="1" applyBorder="1" applyAlignment="1">
      <alignment horizontal="center" vertical="center" wrapText="1"/>
    </xf>
    <xf numFmtId="44" fontId="7" fillId="0" borderId="20" xfId="1" applyFont="1" applyBorder="1" applyAlignment="1">
      <alignment horizontal="center" vertical="center" wrapText="1"/>
    </xf>
    <xf numFmtId="44" fontId="7" fillId="0" borderId="14" xfId="1" applyFont="1" applyBorder="1" applyAlignment="1">
      <alignment horizontal="center" vertical="center" wrapText="1"/>
    </xf>
    <xf numFmtId="44" fontId="7" fillId="0" borderId="15" xfId="1" applyFont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44" fontId="7" fillId="0" borderId="14" xfId="1" applyFont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15" fillId="14" borderId="31" xfId="0" applyFont="1" applyFill="1" applyBorder="1" applyAlignment="1">
      <alignment horizontal="center" vertical="center"/>
    </xf>
    <xf numFmtId="0" fontId="15" fillId="15" borderId="31" xfId="0" applyFont="1" applyFill="1" applyBorder="1" applyAlignment="1">
      <alignment horizontal="center" vertical="center"/>
    </xf>
    <xf numFmtId="0" fontId="15" fillId="8" borderId="31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7" fillId="7" borderId="4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center" vertical="center"/>
    </xf>
    <xf numFmtId="171" fontId="7" fillId="21" borderId="1" xfId="0" applyNumberFormat="1" applyFont="1" applyFill="1" applyBorder="1" applyAlignment="1">
      <alignment horizontal="right" vertical="center"/>
    </xf>
    <xf numFmtId="171" fontId="7" fillId="21" borderId="5" xfId="0" applyNumberFormat="1" applyFont="1" applyFill="1" applyBorder="1" applyAlignment="1">
      <alignment horizontal="right" vertical="center"/>
    </xf>
    <xf numFmtId="171" fontId="7" fillId="21" borderId="6" xfId="0" applyNumberFormat="1" applyFont="1" applyFill="1" applyBorder="1" applyAlignment="1">
      <alignment horizontal="right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/>
    </xf>
    <xf numFmtId="0" fontId="3" fillId="9" borderId="43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 wrapText="1"/>
    </xf>
    <xf numFmtId="0" fontId="2" fillId="8" borderId="60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wrapText="1"/>
    </xf>
    <xf numFmtId="0" fontId="2" fillId="8" borderId="25" xfId="0" applyFont="1" applyFill="1" applyBorder="1" applyAlignment="1">
      <alignment horizontal="center" wrapText="1"/>
    </xf>
    <xf numFmtId="0" fontId="2" fillId="8" borderId="26" xfId="0" applyFont="1" applyFill="1" applyBorder="1" applyAlignment="1">
      <alignment horizontal="center" wrapText="1"/>
    </xf>
    <xf numFmtId="171" fontId="3" fillId="0" borderId="1" xfId="1" applyNumberFormat="1" applyFont="1" applyBorder="1" applyAlignment="1">
      <alignment horizontal="right" vertical="center"/>
    </xf>
    <xf numFmtId="171" fontId="19" fillId="5" borderId="1" xfId="1" applyNumberFormat="1" applyFont="1" applyFill="1" applyBorder="1" applyAlignment="1">
      <alignment horizontal="right" vertical="center"/>
    </xf>
    <xf numFmtId="0" fontId="2" fillId="7" borderId="34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5" fillId="8" borderId="44" xfId="0" applyFont="1" applyFill="1" applyBorder="1" applyAlignment="1">
      <alignment horizontal="center" vertical="center"/>
    </xf>
    <xf numFmtId="0" fontId="15" fillId="14" borderId="30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/>
    </xf>
    <xf numFmtId="1" fontId="6" fillId="0" borderId="44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22" borderId="54" xfId="0" applyFont="1" applyFill="1" applyBorder="1" applyAlignment="1">
      <alignment horizontal="center" vertical="center"/>
    </xf>
    <xf numFmtId="0" fontId="6" fillId="22" borderId="55" xfId="0" applyFont="1" applyFill="1" applyBorder="1" applyAlignment="1">
      <alignment horizontal="center" vertical="center"/>
    </xf>
    <xf numFmtId="0" fontId="6" fillId="22" borderId="56" xfId="0" applyFont="1" applyFill="1" applyBorder="1" applyAlignment="1">
      <alignment horizontal="center" vertical="center"/>
    </xf>
    <xf numFmtId="171" fontId="0" fillId="0" borderId="2" xfId="1" applyNumberFormat="1" applyFont="1" applyBorder="1" applyAlignment="1">
      <alignment horizontal="center"/>
    </xf>
    <xf numFmtId="171" fontId="0" fillId="0" borderId="44" xfId="1" applyNumberFormat="1" applyFont="1" applyBorder="1" applyAlignment="1">
      <alignment horizontal="center"/>
    </xf>
    <xf numFmtId="171" fontId="0" fillId="0" borderId="3" xfId="1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44" fontId="0" fillId="0" borderId="2" xfId="1" applyFont="1" applyBorder="1" applyAlignment="1">
      <alignment horizontal="center"/>
    </xf>
    <xf numFmtId="44" fontId="0" fillId="0" borderId="44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44" xfId="0" applyNumberFormat="1" applyFont="1" applyFill="1" applyBorder="1" applyAlignment="1">
      <alignment horizontal="center"/>
    </xf>
    <xf numFmtId="1" fontId="0" fillId="0" borderId="3" xfId="0" applyNumberFormat="1" applyFont="1" applyFill="1" applyBorder="1" applyAlignment="1">
      <alignment horizontal="center"/>
    </xf>
    <xf numFmtId="0" fontId="26" fillId="22" borderId="4" xfId="0" applyFont="1" applyFill="1" applyBorder="1" applyAlignment="1">
      <alignment horizontal="center" vertical="center"/>
    </xf>
    <xf numFmtId="0" fontId="26" fillId="22" borderId="5" xfId="0" applyFont="1" applyFill="1" applyBorder="1" applyAlignment="1">
      <alignment horizontal="center" vertical="center"/>
    </xf>
    <xf numFmtId="0" fontId="26" fillId="22" borderId="6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16" borderId="23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2" fillId="14" borderId="32" xfId="0" applyFont="1" applyFill="1" applyBorder="1" applyAlignment="1">
      <alignment horizontal="center" vertical="center" wrapText="1"/>
    </xf>
    <xf numFmtId="0" fontId="2" fillId="14" borderId="33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8">
    <dxf>
      <numFmt numFmtId="4" formatCode="#,##0.00"/>
    </dxf>
    <dxf>
      <numFmt numFmtId="4" formatCode="#,##0.0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FF8E1"/>
      <color rgb="FFD9EBCD"/>
      <color rgb="FFD8DCF8"/>
      <color rgb="FF99FFFD"/>
      <color rgb="FFFFFFA3"/>
      <color rgb="FF4D7A32"/>
      <color rgb="FFFFE389"/>
      <color rgb="FFFFDD71"/>
      <color rgb="FFFFDB69"/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5956.951457870367" createdVersion="8" refreshedVersion="7" minRefreshableVersion="3" recordCount="30" xr:uid="{4BBF1855-3B7B-4707-965B-65CEFCF6F4D0}">
  <cacheSource type="worksheet">
    <worksheetSource name="data"/>
  </cacheSource>
  <cacheFields count="6">
    <cacheField name="Entrada" numFmtId="0">
      <sharedItems containsSemiMixedTypes="0" containsString="0" containsNumber="1" containsInteger="1" minValue="1" maxValue="13"/>
    </cacheField>
    <cacheField name="Cuenta" numFmtId="0">
      <sharedItems containsSemiMixedTypes="0" containsString="0" containsNumber="1" containsInteger="1" minValue="71" maxValue="540505" count="18">
        <n v="310505"/>
        <n v="1520"/>
        <n v="152410"/>
        <n v="1405"/>
        <n v="413536"/>
        <n v="1110"/>
        <n v="71"/>
        <n v="72"/>
        <n v="73"/>
        <n v="5105"/>
        <n v="511030"/>
        <n v="523560"/>
        <n v="530505"/>
        <n v="514015"/>
        <n v="513595"/>
        <n v="159210"/>
        <n v="240405"/>
        <n v="540505"/>
      </sharedItems>
    </cacheField>
    <cacheField name="Nombre" numFmtId="0">
      <sharedItems containsMixedTypes="1" containsNumber="1" containsInteger="1" minValue="0" maxValue="0" count="18">
        <s v="Capital autorizado"/>
        <s v="MAQUINARIA Y EQUIPO"/>
        <s v="Equipos"/>
        <s v="MATERIAS PRIMAS"/>
        <s v="Venta de electrodomésticos y muebles"/>
        <s v="BANCOS"/>
        <s v="MATERIA PRIMA"/>
        <s v="MANO DE OBRA DIRECTA"/>
        <s v="COSTOS INDIRECTOS"/>
        <s v="GASTOS DE PERSONAL"/>
        <s v="Asesoría financiera"/>
        <s v="Publicidad, propaganda y promoción"/>
        <s v="Gastos bancarios"/>
        <s v="Trámites y licencias"/>
        <s v="Otros"/>
        <s v="Vigencia fiscal corriente"/>
        <s v="Impuesto de renta y complementarios"/>
        <n v="0" u="1"/>
      </sharedItems>
    </cacheField>
    <cacheField name="Concepto" numFmtId="0">
      <sharedItems/>
    </cacheField>
    <cacheField name="Debito" numFmtId="44">
      <sharedItems containsString="0" containsBlank="1" containsNumber="1" minValue="0" maxValue="395273598.72000003"/>
    </cacheField>
    <cacheField name="Credito" numFmtId="44">
      <sharedItems containsString="0" containsBlank="1" containsNumber="1" minValue="0" maxValue="395273598.72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5956.951617824074" createdVersion="8" refreshedVersion="7" minRefreshableVersion="3" recordCount="26" xr:uid="{55FB6643-8684-40A5-BECB-5E223C50D2B8}">
  <cacheSource type="worksheet">
    <worksheetSource name="data2"/>
  </cacheSource>
  <cacheFields count="6">
    <cacheField name="Entrada" numFmtId="0">
      <sharedItems containsSemiMixedTypes="0" containsString="0" containsNumber="1" containsInteger="1" minValue="1" maxValue="12"/>
    </cacheField>
    <cacheField name="Cuenta" numFmtId="0">
      <sharedItems containsSemiMixedTypes="0" containsString="0" containsNumber="1" containsInteger="1" minValue="71" maxValue="540505" count="14">
        <n v="413536"/>
        <n v="1110"/>
        <n v="240405"/>
        <n v="71"/>
        <n v="72"/>
        <n v="73"/>
        <n v="5105"/>
        <n v="511030"/>
        <n v="523560"/>
        <n v="530505"/>
        <n v="514015"/>
        <n v="513595"/>
        <n v="159210"/>
        <n v="540505"/>
      </sharedItems>
    </cacheField>
    <cacheField name="Nombre" numFmtId="0">
      <sharedItems count="14">
        <s v="Venta de electrodomésticos y muebles"/>
        <s v="BANCOS"/>
        <s v="Vigencia fiscal corriente"/>
        <s v="MATERIA PRIMA"/>
        <s v="MANO DE OBRA DIRECTA"/>
        <s v="COSTOS INDIRECTOS"/>
        <s v="GASTOS DE PERSONAL"/>
        <s v="Asesoría financiera"/>
        <s v="Publicidad, propaganda y promoción"/>
        <s v="Gastos bancarios"/>
        <s v="Trámites y licencias"/>
        <s v="Otros"/>
        <s v="Maquinaria y equipo"/>
        <s v="Impuesto de renta y complementarios"/>
      </sharedItems>
    </cacheField>
    <cacheField name="Concepto" numFmtId="0">
      <sharedItems/>
    </cacheField>
    <cacheField name="Debito" numFmtId="44">
      <sharedItems containsString="0" containsBlank="1" containsNumber="1" minValue="0" maxValue="437450872.7978189"/>
    </cacheField>
    <cacheField name="Credito" numFmtId="44">
      <sharedItems containsString="0" containsBlank="1" containsNumber="1" minValue="0" maxValue="437450872.79781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5956.951732291665" createdVersion="8" refreshedVersion="7" minRefreshableVersion="3" recordCount="26" xr:uid="{B2960674-1BEC-49D8-87EE-7A4E3541F649}">
  <cacheSource type="worksheet">
    <worksheetSource name="data3"/>
  </cacheSource>
  <cacheFields count="6">
    <cacheField name="Entrada" numFmtId="0">
      <sharedItems containsSemiMixedTypes="0" containsString="0" containsNumber="1" containsInteger="1" minValue="1" maxValue="12"/>
    </cacheField>
    <cacheField name="Cuenta" numFmtId="0">
      <sharedItems containsSemiMixedTypes="0" containsString="0" containsNumber="1" containsInteger="1" minValue="71" maxValue="540505" count="14">
        <n v="413536"/>
        <n v="1110"/>
        <n v="240405"/>
        <n v="71"/>
        <n v="72"/>
        <n v="73"/>
        <n v="5105"/>
        <n v="511030"/>
        <n v="523560"/>
        <n v="530505"/>
        <n v="514015"/>
        <n v="513595"/>
        <n v="159210"/>
        <n v="540505"/>
      </sharedItems>
    </cacheField>
    <cacheField name="Nombre" numFmtId="0">
      <sharedItems count="14">
        <s v="Venta de electrodomésticos y muebles"/>
        <s v="BANCOS"/>
        <s v="Vigencia fiscal corriente"/>
        <s v="MATERIA PRIMA"/>
        <s v="MANO DE OBRA DIRECTA"/>
        <s v="COSTOS INDIRECTOS"/>
        <s v="GASTOS DE PERSONAL"/>
        <s v="Asesoría financiera"/>
        <s v="Publicidad, propaganda y promoción"/>
        <s v="Gastos bancarios"/>
        <s v="Trámites y licencias"/>
        <s v="Otros"/>
        <s v="Maquinaria y equipo"/>
        <s v="Impuesto de renta y complementarios"/>
      </sharedItems>
    </cacheField>
    <cacheField name="Concepto" numFmtId="0">
      <sharedItems/>
    </cacheField>
    <cacheField name="Debito" numFmtId="44">
      <sharedItems containsString="0" containsBlank="1" containsNumber="1" minValue="0" maxValue="509303319.52673709"/>
    </cacheField>
    <cacheField name="Credito" numFmtId="44">
      <sharedItems containsString="0" containsBlank="1" containsNumber="1" minValue="0" maxValue="509303319.526737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5956.951870370372" createdVersion="8" refreshedVersion="7" minRefreshableVersion="3" recordCount="26" xr:uid="{0DF41953-87FB-44AE-A87D-6274474A3915}">
  <cacheSource type="worksheet">
    <worksheetSource name="data4"/>
  </cacheSource>
  <cacheFields count="6">
    <cacheField name="Entrada" numFmtId="0">
      <sharedItems containsSemiMixedTypes="0" containsString="0" containsNumber="1" containsInteger="1" minValue="1" maxValue="12"/>
    </cacheField>
    <cacheField name="Cuenta" numFmtId="0">
      <sharedItems containsSemiMixedTypes="0" containsString="0" containsNumber="1" containsInteger="1" minValue="71" maxValue="540505" count="14">
        <n v="413536"/>
        <n v="1110"/>
        <n v="240405"/>
        <n v="71"/>
        <n v="72"/>
        <n v="73"/>
        <n v="5105"/>
        <n v="511030"/>
        <n v="523560"/>
        <n v="530505"/>
        <n v="514015"/>
        <n v="513595"/>
        <n v="159210"/>
        <n v="540505"/>
      </sharedItems>
    </cacheField>
    <cacheField name="Nombre" numFmtId="0">
      <sharedItems count="14">
        <s v="Venta de electrodomésticos y muebles"/>
        <s v="BANCOS"/>
        <s v="Vigencia fiscal corriente"/>
        <s v="MATERIA PRIMA"/>
        <s v="MANO DE OBRA DIRECTA"/>
        <s v="COSTOS INDIRECTOS"/>
        <s v="GASTOS DE PERSONAL"/>
        <s v="Asesoría financiera"/>
        <s v="Publicidad, propaganda y promoción"/>
        <s v="Gastos bancarios"/>
        <s v="Trámites y licencias"/>
        <s v="Otros"/>
        <s v="Maquinaria y equipo"/>
        <s v="Impuesto de renta y complementarios"/>
      </sharedItems>
    </cacheField>
    <cacheField name="Concepto" numFmtId="0">
      <sharedItems/>
    </cacheField>
    <cacheField name="Debito" numFmtId="44">
      <sharedItems containsString="0" containsBlank="1" containsNumber="1" minValue="0" maxValue="623791519.35920835"/>
    </cacheField>
    <cacheField name="Credito" numFmtId="44">
      <sharedItems containsString="0" containsBlank="1" containsNumber="1" minValue="0" maxValue="623791519.359208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n v="1"/>
    <x v="0"/>
    <x v="0"/>
    <s v="Constitucion de la empresa"/>
    <m/>
    <n v="23993957.984000001"/>
  </r>
  <r>
    <n v="1"/>
    <x v="1"/>
    <x v="1"/>
    <s v="Constitucion de la empresa"/>
    <n v="5600000"/>
    <m/>
  </r>
  <r>
    <n v="1"/>
    <x v="2"/>
    <x v="2"/>
    <s v="Constitucion de la empresa"/>
    <n v="980000"/>
    <m/>
  </r>
  <r>
    <n v="1"/>
    <x v="3"/>
    <x v="3"/>
    <s v="Constitucion de la empresa"/>
    <n v="17413957.984000001"/>
    <m/>
  </r>
  <r>
    <n v="2"/>
    <x v="4"/>
    <x v="4"/>
    <s v="Ventas Anio 1"/>
    <m/>
    <n v="395273598.72000003"/>
  </r>
  <r>
    <n v="2"/>
    <x v="5"/>
    <x v="5"/>
    <s v="Ventas Anio 1"/>
    <n v="395273598.72000003"/>
    <m/>
  </r>
  <r>
    <n v="3"/>
    <x v="6"/>
    <x v="6"/>
    <s v="Producion Anio 1"/>
    <n v="216035451.41760001"/>
    <m/>
  </r>
  <r>
    <n v="3"/>
    <x v="7"/>
    <x v="7"/>
    <s v="Producion Anio 1"/>
    <n v="68385600"/>
    <m/>
  </r>
  <r>
    <n v="3"/>
    <x v="8"/>
    <x v="8"/>
    <s v="Producion Anio 1"/>
    <n v="19064000"/>
    <m/>
  </r>
  <r>
    <n v="3"/>
    <x v="5"/>
    <x v="5"/>
    <s v="Producion Anio 1"/>
    <m/>
    <n v="303485051.41760004"/>
  </r>
  <r>
    <n v="4"/>
    <x v="9"/>
    <x v="9"/>
    <s v="Gastos Admon Anio 1"/>
    <n v="55472736.190080002"/>
    <m/>
  </r>
  <r>
    <n v="4"/>
    <x v="5"/>
    <x v="5"/>
    <s v="Gastos Admon Anio 1"/>
    <m/>
    <n v="55472736.190080002"/>
  </r>
  <r>
    <n v="5"/>
    <x v="10"/>
    <x v="10"/>
    <s v="Gastos Contador Anio 1"/>
    <n v="6000000"/>
    <m/>
  </r>
  <r>
    <n v="5"/>
    <x v="5"/>
    <x v="5"/>
    <s v="Gastos Contador Anio 1"/>
    <m/>
    <n v="6000000"/>
  </r>
  <r>
    <n v="6"/>
    <x v="11"/>
    <x v="11"/>
    <s v="Gastos Publicidad Anio 1"/>
    <n v="6148153"/>
    <m/>
  </r>
  <r>
    <n v="6"/>
    <x v="5"/>
    <x v="5"/>
    <s v="Gastos Publicidad Anio 1"/>
    <m/>
    <n v="6148153"/>
  </r>
  <r>
    <n v="7"/>
    <x v="12"/>
    <x v="12"/>
    <s v="Gastos Bancarios Anio 1"/>
    <n v="1650000"/>
    <m/>
  </r>
  <r>
    <n v="7"/>
    <x v="5"/>
    <x v="5"/>
    <s v="Gastos Bancarios Anio 1"/>
    <m/>
    <n v="1650000"/>
  </r>
  <r>
    <n v="8"/>
    <x v="13"/>
    <x v="13"/>
    <s v="Renovacion Camara de comercio Anio 1"/>
    <n v="170000"/>
    <m/>
  </r>
  <r>
    <n v="8"/>
    <x v="5"/>
    <x v="5"/>
    <s v="Renovacion Camara de comercio Año 1"/>
    <m/>
    <n v="170000"/>
  </r>
  <r>
    <n v="9"/>
    <x v="14"/>
    <x v="14"/>
    <s v="Recarga de Extintor Anio 1"/>
    <n v="30000"/>
    <m/>
  </r>
  <r>
    <n v="9"/>
    <x v="5"/>
    <x v="5"/>
    <s v="Recarga de Extintor Anio 1"/>
    <m/>
    <n v="30000"/>
  </r>
  <r>
    <n v="10"/>
    <x v="3"/>
    <x v="3"/>
    <s v="Traslado al Costo Anio 1"/>
    <m/>
    <n v="17413957.984000001"/>
  </r>
  <r>
    <n v="10"/>
    <x v="6"/>
    <x v="6"/>
    <s v="Traslado al Costo Anio 1"/>
    <n v="17413957.984000001"/>
    <m/>
  </r>
  <r>
    <n v="11"/>
    <x v="15"/>
    <x v="1"/>
    <s v="Depreciacion Maquinaria Año 1"/>
    <m/>
    <n v="560000"/>
  </r>
  <r>
    <n v="11"/>
    <x v="8"/>
    <x v="8"/>
    <s v="Depreciacion Maquinaria Año 1"/>
    <n v="560000"/>
    <m/>
  </r>
  <r>
    <n v="12"/>
    <x v="15"/>
    <x v="1"/>
    <s v="Depreciacion Equipos Anio 1"/>
    <m/>
    <n v="98000"/>
  </r>
  <r>
    <n v="12"/>
    <x v="8"/>
    <x v="8"/>
    <s v="Depreciacion Equipos Anio 1"/>
    <n v="98000"/>
    <m/>
  </r>
  <r>
    <n v="13"/>
    <x v="16"/>
    <x v="15"/>
    <s v="Provision renta"/>
    <m/>
    <n v="0"/>
  </r>
  <r>
    <n v="13"/>
    <x v="17"/>
    <x v="16"/>
    <s v="Provision renta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n v="1"/>
    <x v="0"/>
    <x v="0"/>
    <s v="Ventas Anio 2"/>
    <m/>
    <n v="437450872.7978189"/>
  </r>
  <r>
    <n v="1"/>
    <x v="1"/>
    <x v="1"/>
    <s v="Ventas Anio 2"/>
    <n v="437450872.7978189"/>
    <m/>
  </r>
  <r>
    <n v="2"/>
    <x v="2"/>
    <x v="2"/>
    <s v="Pago Impto de Renta Anio 1"/>
    <n v="0"/>
    <m/>
  </r>
  <r>
    <n v="2"/>
    <x v="1"/>
    <x v="1"/>
    <s v="Pago Impto de Renta Anio 1"/>
    <m/>
    <n v="0"/>
  </r>
  <r>
    <n v="3"/>
    <x v="3"/>
    <x v="3"/>
    <s v="Produccion Anio 2"/>
    <n v="271336905"/>
    <m/>
  </r>
  <r>
    <n v="3"/>
    <x v="4"/>
    <x v="4"/>
    <s v="Produccion Anio 2"/>
    <n v="71804880"/>
    <m/>
  </r>
  <r>
    <n v="3"/>
    <x v="5"/>
    <x v="5"/>
    <s v="Produccion Anio 2"/>
    <n v="19177200"/>
    <m/>
  </r>
  <r>
    <n v="3"/>
    <x v="1"/>
    <x v="1"/>
    <s v="Produccion Anio 2"/>
    <m/>
    <n v="362318985"/>
  </r>
  <r>
    <n v="4"/>
    <x v="6"/>
    <x v="6"/>
    <s v="Gastos Admon Anio 2"/>
    <n v="58539340"/>
    <m/>
  </r>
  <r>
    <n v="4"/>
    <x v="1"/>
    <x v="1"/>
    <s v="Gastos Admon Anio 2"/>
    <m/>
    <n v="58539340"/>
  </r>
  <r>
    <n v="5"/>
    <x v="7"/>
    <x v="7"/>
    <s v="Gastos Contador Anio 2"/>
    <n v="6300000"/>
    <m/>
  </r>
  <r>
    <n v="5"/>
    <x v="1"/>
    <x v="1"/>
    <s v="Gastos Contador Anio 2"/>
    <m/>
    <n v="6300000"/>
  </r>
  <r>
    <n v="6"/>
    <x v="8"/>
    <x v="8"/>
    <s v="Gastos Publicidad Anio 2"/>
    <n v="6399249"/>
    <m/>
  </r>
  <r>
    <n v="6"/>
    <x v="1"/>
    <x v="1"/>
    <s v="Gastos Publicidad Anio 2"/>
    <m/>
    <n v="6399249"/>
  </r>
  <r>
    <n v="7"/>
    <x v="9"/>
    <x v="9"/>
    <s v="Gastos Bancarios Anio 2"/>
    <n v="1732500"/>
    <m/>
  </r>
  <r>
    <n v="7"/>
    <x v="1"/>
    <x v="1"/>
    <s v="Gastos Bancarios Anio 2"/>
    <m/>
    <n v="1732500"/>
  </r>
  <r>
    <n v="8"/>
    <x v="10"/>
    <x v="10"/>
    <s v="Renovacion Camara de comercio Anio 2"/>
    <n v="178500"/>
    <m/>
  </r>
  <r>
    <n v="8"/>
    <x v="1"/>
    <x v="1"/>
    <s v="Renovacion Camara de comercio Anio 2"/>
    <m/>
    <n v="178500"/>
  </r>
  <r>
    <n v="9"/>
    <x v="11"/>
    <x v="11"/>
    <s v="Recarga de Extintor Anio 2"/>
    <n v="31500"/>
    <m/>
  </r>
  <r>
    <n v="9"/>
    <x v="1"/>
    <x v="1"/>
    <s v="Recarga de Extintor Anio 2"/>
    <m/>
    <n v="31500"/>
  </r>
  <r>
    <n v="10"/>
    <x v="12"/>
    <x v="12"/>
    <s v="Depreciacion Maquinaria Anio 2"/>
    <m/>
    <n v="560000"/>
  </r>
  <r>
    <n v="10"/>
    <x v="5"/>
    <x v="5"/>
    <s v="Depreciacion Maquinaria Anio 2"/>
    <n v="560000"/>
    <m/>
  </r>
  <r>
    <n v="11"/>
    <x v="12"/>
    <x v="12"/>
    <s v="Depreciacion Equipos Anio 2"/>
    <m/>
    <n v="98000"/>
  </r>
  <r>
    <n v="11"/>
    <x v="5"/>
    <x v="5"/>
    <s v="Depreciacion Equipos Anio 2"/>
    <n v="98000"/>
    <m/>
  </r>
  <r>
    <n v="12"/>
    <x v="2"/>
    <x v="2"/>
    <s v="Provision renta Anio 2"/>
    <m/>
    <n v="0"/>
  </r>
  <r>
    <n v="12"/>
    <x v="13"/>
    <x v="13"/>
    <s v="Provision renta Anio 2"/>
    <n v="0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n v="1"/>
    <x v="0"/>
    <x v="0"/>
    <s v="Ventas Anio 3"/>
    <m/>
    <n v="509303319.52673709"/>
  </r>
  <r>
    <n v="1"/>
    <x v="1"/>
    <x v="1"/>
    <s v="Ventas Anio 3"/>
    <n v="509303319.52673709"/>
    <m/>
  </r>
  <r>
    <n v="2"/>
    <x v="2"/>
    <x v="2"/>
    <s v="Pago Impto de Renta Anio 2"/>
    <n v="0"/>
    <m/>
  </r>
  <r>
    <n v="2"/>
    <x v="1"/>
    <x v="1"/>
    <s v="Pago Impto de Renta Anio 2"/>
    <m/>
    <n v="0"/>
  </r>
  <r>
    <n v="3"/>
    <x v="3"/>
    <x v="3"/>
    <s v="Produccion Anio 3"/>
    <n v="315975450"/>
    <m/>
  </r>
  <r>
    <n v="3"/>
    <x v="4"/>
    <x v="4"/>
    <s v="Produccion Anio 3"/>
    <n v="75395124"/>
    <m/>
  </r>
  <r>
    <n v="3"/>
    <x v="5"/>
    <x v="5"/>
    <s v="Produccion Anio 3"/>
    <n v="20136060"/>
    <m/>
  </r>
  <r>
    <n v="3"/>
    <x v="1"/>
    <x v="1"/>
    <s v="Produccion Anio 3"/>
    <m/>
    <n v="411506634"/>
  </r>
  <r>
    <n v="4"/>
    <x v="6"/>
    <x v="6"/>
    <s v="Gastos Admon Anio 3"/>
    <n v="62116128.5"/>
    <m/>
  </r>
  <r>
    <n v="4"/>
    <x v="1"/>
    <x v="1"/>
    <s v="Gastos Admon Anio 3"/>
    <m/>
    <n v="62116128.5"/>
  </r>
  <r>
    <n v="5"/>
    <x v="7"/>
    <x v="7"/>
    <s v="Gastos Contador Anio 3"/>
    <n v="6615000"/>
    <m/>
  </r>
  <r>
    <n v="5"/>
    <x v="1"/>
    <x v="1"/>
    <s v="Gastos Contador Anio 3"/>
    <m/>
    <n v="6615000"/>
  </r>
  <r>
    <n v="6"/>
    <x v="8"/>
    <x v="8"/>
    <s v="Gastos Publicidad Anio 3"/>
    <n v="7752908"/>
    <m/>
  </r>
  <r>
    <n v="6"/>
    <x v="1"/>
    <x v="1"/>
    <s v="Gastos Publicidad Anio 3"/>
    <m/>
    <n v="7752908"/>
  </r>
  <r>
    <n v="7"/>
    <x v="9"/>
    <x v="9"/>
    <s v="Gastos Bancarios Anio 3"/>
    <n v="1819125"/>
    <m/>
  </r>
  <r>
    <n v="7"/>
    <x v="1"/>
    <x v="1"/>
    <s v="Gastos Bancarios Anio 3"/>
    <m/>
    <n v="1819125"/>
  </r>
  <r>
    <n v="8"/>
    <x v="10"/>
    <x v="10"/>
    <s v="Renovacion Camara de comercio Anio 3"/>
    <n v="187425"/>
    <m/>
  </r>
  <r>
    <n v="8"/>
    <x v="1"/>
    <x v="1"/>
    <s v="Renovacion Camara de comercio Anio 3"/>
    <m/>
    <n v="187425"/>
  </r>
  <r>
    <n v="9"/>
    <x v="11"/>
    <x v="11"/>
    <s v="Recarga de Extintor Anio 3"/>
    <n v="33075"/>
    <m/>
  </r>
  <r>
    <n v="9"/>
    <x v="1"/>
    <x v="1"/>
    <s v="Recarga de Extintor Anio 3"/>
    <m/>
    <n v="33075"/>
  </r>
  <r>
    <n v="10"/>
    <x v="12"/>
    <x v="12"/>
    <s v="Depreciacion Maquinaria Anio 3"/>
    <m/>
    <n v="560000"/>
  </r>
  <r>
    <n v="10"/>
    <x v="5"/>
    <x v="5"/>
    <s v="Depreciacion Maquinaria Anio 3"/>
    <n v="560000"/>
    <m/>
  </r>
  <r>
    <n v="11"/>
    <x v="12"/>
    <x v="12"/>
    <s v="Depreciacion Equipos Anio 3"/>
    <m/>
    <n v="98000"/>
  </r>
  <r>
    <n v="11"/>
    <x v="5"/>
    <x v="5"/>
    <s v="Depreciacion Equipos Anio 3"/>
    <n v="98000"/>
    <m/>
  </r>
  <r>
    <n v="12"/>
    <x v="2"/>
    <x v="2"/>
    <s v="Provision renta Anio 3"/>
    <m/>
    <n v="0"/>
  </r>
  <r>
    <n v="12"/>
    <x v="13"/>
    <x v="13"/>
    <s v="Provision renta Anio 3"/>
    <n v="0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n v="1"/>
    <x v="0"/>
    <x v="0"/>
    <s v="Ventas Anio 4"/>
    <m/>
    <n v="623791519.35920835"/>
  </r>
  <r>
    <n v="1"/>
    <x v="1"/>
    <x v="1"/>
    <s v="Ventas Anio 4"/>
    <n v="623791519.35920835"/>
    <m/>
  </r>
  <r>
    <n v="2"/>
    <x v="2"/>
    <x v="2"/>
    <s v="Pago Impto de Renta Anio 3"/>
    <n v="0"/>
    <m/>
  </r>
  <r>
    <n v="2"/>
    <x v="1"/>
    <x v="1"/>
    <s v="Pago Impto de Renta Anio 3"/>
    <m/>
    <n v="0"/>
  </r>
  <r>
    <n v="3"/>
    <x v="3"/>
    <x v="3"/>
    <s v="Produccion Anio 4"/>
    <n v="387008580"/>
    <m/>
  </r>
  <r>
    <n v="3"/>
    <x v="4"/>
    <x v="4"/>
    <s v="Produccion Anio 4"/>
    <n v="118747320.29999998"/>
    <m/>
  </r>
  <r>
    <n v="3"/>
    <x v="5"/>
    <x v="5"/>
    <s v="Produccion Anio 4"/>
    <n v="21142863"/>
    <m/>
  </r>
  <r>
    <n v="3"/>
    <x v="1"/>
    <x v="1"/>
    <s v="Produccion Anio 4"/>
    <m/>
    <n v="526898763.29999995"/>
  </r>
  <r>
    <n v="4"/>
    <x v="6"/>
    <x v="6"/>
    <s v="Gastos Admon Anio 4"/>
    <n v="66379107.924999997"/>
    <m/>
  </r>
  <r>
    <n v="4"/>
    <x v="1"/>
    <x v="1"/>
    <s v="Gastos Admon Anio 4"/>
    <m/>
    <n v="66379107.924999997"/>
  </r>
  <r>
    <n v="5"/>
    <x v="7"/>
    <x v="7"/>
    <s v="Gastos Contador Anio 4"/>
    <n v="6945750"/>
    <m/>
  </r>
  <r>
    <n v="5"/>
    <x v="1"/>
    <x v="1"/>
    <s v="Gastos Contador Anio 4"/>
    <m/>
    <n v="6945750"/>
  </r>
  <r>
    <n v="6"/>
    <x v="8"/>
    <x v="8"/>
    <s v="Gastos Publicidad Anio 4"/>
    <n v="9013109"/>
    <m/>
  </r>
  <r>
    <n v="6"/>
    <x v="1"/>
    <x v="1"/>
    <s v="Gastos Publicidad Anio 4"/>
    <m/>
    <n v="9013109"/>
  </r>
  <r>
    <n v="7"/>
    <x v="9"/>
    <x v="9"/>
    <s v="Gastos Bancarios Anio 4"/>
    <n v="1910081.25"/>
    <m/>
  </r>
  <r>
    <n v="7"/>
    <x v="1"/>
    <x v="1"/>
    <s v="Gastos Bancarios Anio 4"/>
    <m/>
    <n v="1910081.25"/>
  </r>
  <r>
    <n v="8"/>
    <x v="10"/>
    <x v="10"/>
    <s v="Renovacion Camara de comercio Anio 4"/>
    <n v="196796.25"/>
    <m/>
  </r>
  <r>
    <n v="8"/>
    <x v="1"/>
    <x v="1"/>
    <s v="Renovacion Camara de comercio Anio 4"/>
    <m/>
    <n v="196796.25"/>
  </r>
  <r>
    <n v="9"/>
    <x v="11"/>
    <x v="11"/>
    <s v="Recarga de Extintor Anio 4"/>
    <n v="34728.75"/>
    <m/>
  </r>
  <r>
    <n v="9"/>
    <x v="1"/>
    <x v="1"/>
    <s v="Recarga de Extintor Anio 4"/>
    <m/>
    <n v="34728.75"/>
  </r>
  <r>
    <n v="10"/>
    <x v="12"/>
    <x v="12"/>
    <s v="Depreciacion Maquinaria Anio 4"/>
    <m/>
    <n v="560000"/>
  </r>
  <r>
    <n v="10"/>
    <x v="5"/>
    <x v="5"/>
    <s v="Depreciacion Maquinaria Anio 4"/>
    <n v="560000"/>
    <m/>
  </r>
  <r>
    <n v="11"/>
    <x v="12"/>
    <x v="12"/>
    <s v="Depreciacion Equipos Anio 4"/>
    <m/>
    <n v="98000"/>
  </r>
  <r>
    <n v="11"/>
    <x v="5"/>
    <x v="5"/>
    <s v="Depreciacion Equipos Anio 4"/>
    <n v="98000"/>
    <m/>
  </r>
  <r>
    <n v="12"/>
    <x v="2"/>
    <x v="2"/>
    <s v="Provision renta Anio 4"/>
    <m/>
    <n v="0"/>
  </r>
  <r>
    <n v="12"/>
    <x v="13"/>
    <x v="13"/>
    <s v="Provision renta Anio 4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8252DC-0E4F-447E-A4BB-823AC53A703D}" name="PivotTable5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8" indent="0" compact="0" compactData="0" gridDropZones="1" multipleFieldFilters="0">
  <location ref="H93:K109" firstHeaderRow="1" firstDataRow="2" firstDataCol="2"/>
  <pivotFields count="6">
    <pivotField compact="0" outline="0" showAll="0"/>
    <pivotField axis="axisRow" compact="0" outline="0" showAll="0" defaultSubtotal="0">
      <items count="14">
        <item x="3"/>
        <item x="4"/>
        <item x="5"/>
        <item x="1"/>
        <item x="6"/>
        <item x="12"/>
        <item x="2"/>
        <item x="0"/>
        <item x="7"/>
        <item x="11"/>
        <item x="10"/>
        <item x="8"/>
        <item x="9"/>
        <item x="13"/>
      </items>
    </pivotField>
    <pivotField axis="axisRow" compact="0" outline="0" showAll="0">
      <items count="15">
        <item x="7"/>
        <item x="1"/>
        <item x="5"/>
        <item x="9"/>
        <item x="6"/>
        <item x="13"/>
        <item x="4"/>
        <item x="12"/>
        <item x="3"/>
        <item x="11"/>
        <item x="8"/>
        <item x="10"/>
        <item x="0"/>
        <item x="2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2">
    <field x="1"/>
    <field x="2"/>
  </rowFields>
  <rowItems count="15">
    <i>
      <x/>
      <x v="8"/>
    </i>
    <i>
      <x v="1"/>
      <x v="6"/>
    </i>
    <i>
      <x v="2"/>
      <x v="2"/>
    </i>
    <i>
      <x v="3"/>
      <x v="1"/>
    </i>
    <i>
      <x v="4"/>
      <x v="4"/>
    </i>
    <i>
      <x v="5"/>
      <x v="7"/>
    </i>
    <i>
      <x v="6"/>
      <x v="13"/>
    </i>
    <i>
      <x v="7"/>
      <x v="12"/>
    </i>
    <i>
      <x v="8"/>
      <x/>
    </i>
    <i>
      <x v="9"/>
      <x v="9"/>
    </i>
    <i>
      <x v="10"/>
      <x v="11"/>
    </i>
    <i>
      <x v="11"/>
      <x v="10"/>
    </i>
    <i>
      <x v="12"/>
      <x v="3"/>
    </i>
    <i>
      <x v="13"/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ebito" fld="4" baseField="0" baseItem="0"/>
    <dataField name="Sum of Credito" fld="5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1AD930-99C9-46C3-BB6F-8DC0CCFE2942}" name="PivotTable4" cacheId="2" applyNumberFormats="0" applyBorderFormats="0" applyFontFormats="0" applyPatternFormats="0" applyAlignmentFormats="0" applyWidthHeightFormats="1" dataCaption="Values" updatedVersion="7" minRefreshableVersion="3" useAutoFormatting="1" itemPrintTitles="1" createdVersion="8" indent="0" compact="0" compactData="0" gridDropZones="1" multipleFieldFilters="0">
  <location ref="H64:K80" firstHeaderRow="1" firstDataRow="2" firstDataCol="2"/>
  <pivotFields count="6">
    <pivotField compact="0" outline="0" showAll="0"/>
    <pivotField axis="axisRow" compact="0" outline="0" showAll="0" defaultSubtotal="0">
      <items count="14">
        <item x="3"/>
        <item x="4"/>
        <item x="5"/>
        <item x="1"/>
        <item x="6"/>
        <item x="12"/>
        <item x="2"/>
        <item x="0"/>
        <item x="7"/>
        <item x="11"/>
        <item x="10"/>
        <item x="8"/>
        <item x="9"/>
        <item x="13"/>
      </items>
    </pivotField>
    <pivotField axis="axisRow" compact="0" outline="0" showAll="0">
      <items count="15">
        <item x="7"/>
        <item x="1"/>
        <item x="5"/>
        <item x="9"/>
        <item x="6"/>
        <item x="13"/>
        <item x="4"/>
        <item x="12"/>
        <item x="3"/>
        <item x="11"/>
        <item x="8"/>
        <item x="10"/>
        <item x="0"/>
        <item x="2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2">
    <field x="1"/>
    <field x="2"/>
  </rowFields>
  <rowItems count="15">
    <i>
      <x/>
      <x v="8"/>
    </i>
    <i>
      <x v="1"/>
      <x v="6"/>
    </i>
    <i>
      <x v="2"/>
      <x v="2"/>
    </i>
    <i>
      <x v="3"/>
      <x v="1"/>
    </i>
    <i>
      <x v="4"/>
      <x v="4"/>
    </i>
    <i>
      <x v="5"/>
      <x v="7"/>
    </i>
    <i>
      <x v="6"/>
      <x v="13"/>
    </i>
    <i>
      <x v="7"/>
      <x v="12"/>
    </i>
    <i>
      <x v="8"/>
      <x/>
    </i>
    <i>
      <x v="9"/>
      <x v="9"/>
    </i>
    <i>
      <x v="10"/>
      <x v="11"/>
    </i>
    <i>
      <x v="11"/>
      <x v="10"/>
    </i>
    <i>
      <x v="12"/>
      <x v="3"/>
    </i>
    <i>
      <x v="13"/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ebito" fld="4" baseField="0" baseItem="0"/>
    <dataField name="Sum of Credito" fld="5" baseField="0" baseItem="0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703C16-94F9-4939-8D13-5659D4079A97}" name="PivotTable3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8" indent="0" compact="0" compactData="0" gridDropZones="1" multipleFieldFilters="0">
  <location ref="H35:K51" firstHeaderRow="1" firstDataRow="2" firstDataCol="2"/>
  <pivotFields count="6">
    <pivotField compact="0" outline="0" showAll="0"/>
    <pivotField axis="axisRow" compact="0" outline="0" showAll="0" defaultSubtotal="0">
      <items count="14">
        <item x="3"/>
        <item x="4"/>
        <item x="5"/>
        <item x="1"/>
        <item x="6"/>
        <item x="12"/>
        <item x="2"/>
        <item x="0"/>
        <item x="7"/>
        <item x="11"/>
        <item x="10"/>
        <item x="8"/>
        <item x="9"/>
        <item x="13"/>
      </items>
    </pivotField>
    <pivotField axis="axisRow" compact="0" outline="0" showAll="0">
      <items count="15">
        <item x="7"/>
        <item x="1"/>
        <item x="5"/>
        <item x="9"/>
        <item x="6"/>
        <item x="13"/>
        <item x="4"/>
        <item x="12"/>
        <item x="3"/>
        <item x="11"/>
        <item x="8"/>
        <item x="10"/>
        <item x="0"/>
        <item x="2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2">
    <field x="1"/>
    <field x="2"/>
  </rowFields>
  <rowItems count="15">
    <i>
      <x/>
      <x v="8"/>
    </i>
    <i>
      <x v="1"/>
      <x v="6"/>
    </i>
    <i>
      <x v="2"/>
      <x v="2"/>
    </i>
    <i>
      <x v="3"/>
      <x v="1"/>
    </i>
    <i>
      <x v="4"/>
      <x v="4"/>
    </i>
    <i>
      <x v="5"/>
      <x v="7"/>
    </i>
    <i>
      <x v="6"/>
      <x v="13"/>
    </i>
    <i>
      <x v="7"/>
      <x v="12"/>
    </i>
    <i>
      <x v="8"/>
      <x/>
    </i>
    <i>
      <x v="9"/>
      <x v="9"/>
    </i>
    <i>
      <x v="10"/>
      <x v="11"/>
    </i>
    <i>
      <x v="11"/>
      <x v="10"/>
    </i>
    <i>
      <x v="12"/>
      <x v="3"/>
    </i>
    <i>
      <x v="13"/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ebito" fld="4" baseField="0" baseItem="0"/>
    <dataField name="Sum of Credito" fld="5" baseField="0" baseItem="0"/>
  </dataFields>
  <formats count="4">
    <format dxfId="5">
      <pivotArea outline="0" collapsedLevelsAreSubtotals="1" fieldPosition="0"/>
    </format>
    <format dxfId="4">
      <pivotArea outline="0" fieldPosition="0">
        <references count="2">
          <reference field="1" count="1" selected="0">
            <x v="5"/>
          </reference>
          <reference field="2" count="1" selected="0">
            <x v="7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2">
          <reference field="1" count="1" selected="0">
            <x v="5"/>
          </reference>
          <reference field="2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C665E7-347D-4C02-BF89-8E0FD321997B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8" indent="0" compact="0" compactData="0" multipleFieldFilters="0">
  <location ref="H3:K22" firstHeaderRow="0" firstDataRow="1" firstDataCol="2"/>
  <pivotFields count="6">
    <pivotField compact="0" outline="0" showAll="0"/>
    <pivotField axis="axisRow" compact="0" outline="0" showAll="0" defaultSubtotal="0">
      <items count="18">
        <item x="6"/>
        <item x="7"/>
        <item x="8"/>
        <item x="5"/>
        <item x="3"/>
        <item x="1"/>
        <item x="9"/>
        <item x="2"/>
        <item x="15"/>
        <item x="0"/>
        <item x="4"/>
        <item x="10"/>
        <item x="14"/>
        <item x="13"/>
        <item x="11"/>
        <item x="12"/>
        <item x="16"/>
        <item x="17"/>
      </items>
    </pivotField>
    <pivotField axis="axisRow" compact="0" outline="0" showAll="0" defaultSubtotal="0">
      <items count="18">
        <item m="1" x="17"/>
        <item x="10"/>
        <item x="5"/>
        <item x="0"/>
        <item x="8"/>
        <item x="2"/>
        <item x="12"/>
        <item x="9"/>
        <item x="7"/>
        <item x="1"/>
        <item x="6"/>
        <item x="3"/>
        <item x="14"/>
        <item x="11"/>
        <item x="13"/>
        <item x="4"/>
        <item x="15"/>
        <item x="16"/>
      </items>
    </pivotField>
    <pivotField compact="0" outline="0" showAll="0"/>
    <pivotField dataField="1" compact="0" outline="0" showAll="0"/>
    <pivotField dataField="1" compact="0" outline="0" showAll="0"/>
  </pivotFields>
  <rowFields count="2">
    <field x="1"/>
    <field x="2"/>
  </rowFields>
  <rowItems count="19">
    <i>
      <x/>
      <x v="10"/>
    </i>
    <i>
      <x v="1"/>
      <x v="8"/>
    </i>
    <i>
      <x v="2"/>
      <x v="4"/>
    </i>
    <i>
      <x v="3"/>
      <x v="2"/>
    </i>
    <i>
      <x v="4"/>
      <x v="11"/>
    </i>
    <i>
      <x v="5"/>
      <x v="9"/>
    </i>
    <i>
      <x v="6"/>
      <x v="7"/>
    </i>
    <i>
      <x v="7"/>
      <x v="5"/>
    </i>
    <i>
      <x v="8"/>
      <x v="9"/>
    </i>
    <i>
      <x v="9"/>
      <x v="3"/>
    </i>
    <i>
      <x v="10"/>
      <x v="15"/>
    </i>
    <i>
      <x v="11"/>
      <x v="1"/>
    </i>
    <i>
      <x v="12"/>
      <x v="12"/>
    </i>
    <i>
      <x v="13"/>
      <x v="14"/>
    </i>
    <i>
      <x v="14"/>
      <x v="13"/>
    </i>
    <i>
      <x v="15"/>
      <x v="6"/>
    </i>
    <i>
      <x v="16"/>
      <x v="16"/>
    </i>
    <i>
      <x v="17"/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ebito" fld="4" baseField="0" baseItem="0"/>
    <dataField name="Sum of Credito" fld="5" baseField="0" baseItem="0"/>
  </dataFields>
  <formats count="2">
    <format dxfId="7">
      <pivotArea outline="0" fieldPosition="0">
        <references count="2">
          <reference field="1" count="0" selected="0"/>
          <reference field="2" count="0" selected="0"/>
        </references>
      </pivotArea>
    </format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77BE-4002-4C4C-B0B9-5D097C762D02}">
  <dimension ref="B1:H30"/>
  <sheetViews>
    <sheetView workbookViewId="0">
      <selection activeCell="D27" sqref="D27"/>
    </sheetView>
  </sheetViews>
  <sheetFormatPr baseColWidth="10" defaultColWidth="10.90625" defaultRowHeight="14" x14ac:dyDescent="0.3"/>
  <cols>
    <col min="1" max="1" width="4.81640625" style="10" customWidth="1"/>
    <col min="2" max="2" width="24.1796875" style="10" customWidth="1"/>
    <col min="3" max="3" width="17.81640625" style="10" customWidth="1"/>
    <col min="4" max="4" width="17.36328125" style="10" customWidth="1"/>
    <col min="5" max="5" width="16.6328125" style="10" customWidth="1"/>
    <col min="6" max="6" width="14.81640625" style="10" customWidth="1"/>
    <col min="7" max="7" width="14.453125" style="10" customWidth="1"/>
    <col min="8" max="8" width="14.6328125" style="10" bestFit="1" customWidth="1"/>
    <col min="9" max="9" width="14.08984375" style="10" bestFit="1" customWidth="1"/>
    <col min="10" max="10" width="16.6328125" style="10" bestFit="1" customWidth="1"/>
    <col min="11" max="11" width="16.36328125" style="10" bestFit="1" customWidth="1"/>
    <col min="12" max="16384" width="10.90625" style="10"/>
  </cols>
  <sheetData>
    <row r="1" spans="2:7" ht="14.5" thickBot="1" x14ac:dyDescent="0.35"/>
    <row r="2" spans="2:7" x14ac:dyDescent="0.3">
      <c r="B2" s="434" t="s">
        <v>44</v>
      </c>
      <c r="C2" s="435"/>
      <c r="D2" s="435"/>
      <c r="E2" s="435"/>
      <c r="F2" s="435"/>
      <c r="G2" s="436"/>
    </row>
    <row r="3" spans="2:7" x14ac:dyDescent="0.3">
      <c r="B3" s="437" t="s">
        <v>1</v>
      </c>
      <c r="C3" s="439" t="s">
        <v>45</v>
      </c>
      <c r="D3" s="441" t="s">
        <v>36</v>
      </c>
      <c r="E3" s="442"/>
      <c r="F3" s="441" t="s">
        <v>37</v>
      </c>
      <c r="G3" s="443"/>
    </row>
    <row r="4" spans="2:7" ht="28.5" thickBot="1" x14ac:dyDescent="0.35">
      <c r="B4" s="438"/>
      <c r="C4" s="440"/>
      <c r="D4" s="116" t="s">
        <v>39</v>
      </c>
      <c r="E4" s="116" t="s">
        <v>40</v>
      </c>
      <c r="F4" s="116" t="s">
        <v>39</v>
      </c>
      <c r="G4" s="117" t="s">
        <v>40</v>
      </c>
    </row>
    <row r="5" spans="2:7" x14ac:dyDescent="0.3">
      <c r="B5" s="24">
        <v>2025</v>
      </c>
      <c r="C5" s="65">
        <v>302.976</v>
      </c>
      <c r="D5" s="66">
        <v>164.81894400000002</v>
      </c>
      <c r="E5" s="66">
        <v>41.204736000000004</v>
      </c>
      <c r="F5" s="66">
        <v>77.561856000000006</v>
      </c>
      <c r="G5" s="67">
        <v>19.390464000000001</v>
      </c>
    </row>
    <row r="6" spans="2:7" x14ac:dyDescent="0.3">
      <c r="B6" s="28">
        <v>2026</v>
      </c>
      <c r="C6" s="65">
        <v>335.30475110400005</v>
      </c>
      <c r="D6" s="69">
        <v>170.5494086015386</v>
      </c>
      <c r="E6" s="69">
        <v>57.457822149181446</v>
      </c>
      <c r="F6" s="69">
        <v>80.258545224253453</v>
      </c>
      <c r="G6" s="70">
        <v>27.038975129026564</v>
      </c>
    </row>
    <row r="7" spans="2:7" x14ac:dyDescent="0.3">
      <c r="B7" s="28">
        <v>2027</v>
      </c>
      <c r="C7" s="65">
        <v>390.37943094762301</v>
      </c>
      <c r="D7" s="69">
        <v>177.32595271364826</v>
      </c>
      <c r="E7" s="69">
        <v>88.132060330735371</v>
      </c>
      <c r="F7" s="69">
        <v>83.447507159363894</v>
      </c>
      <c r="G7" s="70">
        <v>41.473910743875471</v>
      </c>
    </row>
    <row r="8" spans="2:7" ht="14.5" thickBot="1" x14ac:dyDescent="0.35">
      <c r="B8" s="72">
        <v>2028</v>
      </c>
      <c r="C8" s="73">
        <v>478.13428466102306</v>
      </c>
      <c r="D8" s="74">
        <v>191.17721237886346</v>
      </c>
      <c r="E8" s="74">
        <v>133.95410119063223</v>
      </c>
      <c r="F8" s="74">
        <v>89.965747001818087</v>
      </c>
      <c r="G8" s="75">
        <v>63.037224089709284</v>
      </c>
    </row>
    <row r="9" spans="2:7" ht="14.5" thickBot="1" x14ac:dyDescent="0.35"/>
    <row r="10" spans="2:7" ht="14.5" customHeight="1" x14ac:dyDescent="0.3">
      <c r="B10" s="451" t="s">
        <v>118</v>
      </c>
      <c r="C10" s="120" t="s">
        <v>119</v>
      </c>
      <c r="D10" s="454" t="s">
        <v>120</v>
      </c>
      <c r="E10" s="455"/>
      <c r="F10" s="456" t="s">
        <v>121</v>
      </c>
      <c r="G10" s="457"/>
    </row>
    <row r="11" spans="2:7" x14ac:dyDescent="0.3">
      <c r="B11" s="452"/>
      <c r="C11" s="118" t="s">
        <v>39</v>
      </c>
      <c r="D11" s="444">
        <v>1100000</v>
      </c>
      <c r="E11" s="444"/>
      <c r="F11" s="444">
        <v>1400000</v>
      </c>
      <c r="G11" s="445"/>
    </row>
    <row r="12" spans="2:7" ht="14.5" thickBot="1" x14ac:dyDescent="0.35">
      <c r="B12" s="453"/>
      <c r="C12" s="119" t="s">
        <v>40</v>
      </c>
      <c r="D12" s="458">
        <v>1210000</v>
      </c>
      <c r="E12" s="458"/>
      <c r="F12" s="446">
        <v>1540000</v>
      </c>
      <c r="G12" s="447"/>
    </row>
    <row r="13" spans="2:7" ht="14.5" thickBot="1" x14ac:dyDescent="0.35"/>
    <row r="14" spans="2:7" ht="14.5" thickBot="1" x14ac:dyDescent="0.35">
      <c r="B14" s="448" t="s">
        <v>125</v>
      </c>
      <c r="C14" s="449"/>
      <c r="D14" s="449"/>
      <c r="E14" s="449"/>
      <c r="F14" s="449"/>
      <c r="G14" s="450"/>
    </row>
    <row r="15" spans="2:7" x14ac:dyDescent="0.3">
      <c r="B15" s="437" t="s">
        <v>1</v>
      </c>
      <c r="C15" s="439" t="s">
        <v>122</v>
      </c>
      <c r="D15" s="441" t="s">
        <v>36</v>
      </c>
      <c r="E15" s="442"/>
      <c r="F15" s="441" t="s">
        <v>37</v>
      </c>
      <c r="G15" s="443"/>
    </row>
    <row r="16" spans="2:7" ht="14" customHeight="1" thickBot="1" x14ac:dyDescent="0.35">
      <c r="B16" s="459"/>
      <c r="C16" s="460"/>
      <c r="D16" s="122" t="s">
        <v>39</v>
      </c>
      <c r="E16" s="122" t="s">
        <v>40</v>
      </c>
      <c r="F16" s="122" t="s">
        <v>39</v>
      </c>
      <c r="G16" s="127" t="s">
        <v>40</v>
      </c>
    </row>
    <row r="17" spans="2:8" x14ac:dyDescent="0.3">
      <c r="B17" s="129">
        <v>2025</v>
      </c>
      <c r="C17" s="130">
        <f>(D11*D5)+(E5*D12)+(F5*F11)+(G5*F12)</f>
        <v>369606481.92000002</v>
      </c>
      <c r="D17" s="131">
        <f>D5*$D$11</f>
        <v>181300838.40000001</v>
      </c>
      <c r="E17" s="131">
        <f>E5*$D$12</f>
        <v>49857730.560000002</v>
      </c>
      <c r="F17" s="131">
        <f>F5*$F$11</f>
        <v>108586598.40000001</v>
      </c>
      <c r="G17" s="132">
        <f>G5*$F$12</f>
        <v>29861314.560000002</v>
      </c>
      <c r="H17" s="121"/>
    </row>
    <row r="18" spans="2:8" x14ac:dyDescent="0.3">
      <c r="B18" s="123">
        <v>2026</v>
      </c>
      <c r="C18" s="100">
        <f>(D6*D11)+(E6*D12)+(F6*F11)+(G6*F12)</f>
        <v>411130299.27485776</v>
      </c>
      <c r="D18" s="128">
        <f t="shared" ref="D18:D20" si="0">D6*$D$11</f>
        <v>187604349.46169245</v>
      </c>
      <c r="E18" s="128">
        <f t="shared" ref="E18:E20" si="1">E6*$D$12</f>
        <v>69523964.800509557</v>
      </c>
      <c r="F18" s="128">
        <f t="shared" ref="F18:F20" si="2">F6*$F$11</f>
        <v>112361963.31395483</v>
      </c>
      <c r="G18" s="133">
        <f t="shared" ref="G18:G20" si="3">G6*$F$12</f>
        <v>41640021.698700912</v>
      </c>
      <c r="H18" s="121"/>
    </row>
    <row r="19" spans="2:8" x14ac:dyDescent="0.3">
      <c r="B19" s="123">
        <v>2027</v>
      </c>
      <c r="C19" s="100">
        <f>(D7*D11)+(E7*D12)+(F7*F11)+(G7*F12)</f>
        <v>482394673.55388057</v>
      </c>
      <c r="D19" s="128">
        <f t="shared" si="0"/>
        <v>195058547.9850131</v>
      </c>
      <c r="E19" s="128">
        <f t="shared" si="1"/>
        <v>106639793.0001898</v>
      </c>
      <c r="F19" s="128">
        <f t="shared" si="2"/>
        <v>116826510.02310945</v>
      </c>
      <c r="G19" s="133">
        <f t="shared" si="3"/>
        <v>63869822.545568228</v>
      </c>
      <c r="H19" s="121"/>
    </row>
    <row r="20" spans="2:8" ht="14.5" thickBot="1" x14ac:dyDescent="0.35">
      <c r="B20" s="124">
        <v>2028</v>
      </c>
      <c r="C20" s="134">
        <f>(D8*D11)+(E8*D12)+(F8*F11)+(G8*F12)</f>
        <v>595408766.95811236</v>
      </c>
      <c r="D20" s="135">
        <f t="shared" si="0"/>
        <v>210294933.61674979</v>
      </c>
      <c r="E20" s="135">
        <f t="shared" si="1"/>
        <v>162084462.44066501</v>
      </c>
      <c r="F20" s="135">
        <f t="shared" si="2"/>
        <v>125952045.80254532</v>
      </c>
      <c r="G20" s="136">
        <f t="shared" si="3"/>
        <v>97077325.098152295</v>
      </c>
      <c r="H20" s="121"/>
    </row>
    <row r="22" spans="2:8" x14ac:dyDescent="0.3">
      <c r="B22" s="10" t="s">
        <v>128</v>
      </c>
      <c r="C22" s="78">
        <v>70000</v>
      </c>
    </row>
    <row r="23" spans="2:8" x14ac:dyDescent="0.3">
      <c r="B23" s="10" t="s">
        <v>129</v>
      </c>
      <c r="C23" s="78">
        <v>90000</v>
      </c>
    </row>
    <row r="24" spans="2:8" x14ac:dyDescent="0.3">
      <c r="B24" s="10" t="s">
        <v>130</v>
      </c>
      <c r="C24" s="78">
        <v>20000</v>
      </c>
    </row>
    <row r="25" spans="2:8" ht="14.5" thickBot="1" x14ac:dyDescent="0.35"/>
    <row r="26" spans="2:8" ht="14.5" thickBot="1" x14ac:dyDescent="0.35">
      <c r="B26" s="448" t="s">
        <v>126</v>
      </c>
      <c r="C26" s="449"/>
      <c r="D26" s="449"/>
      <c r="E26" s="449"/>
      <c r="F26" s="449"/>
      <c r="G26" s="450"/>
    </row>
    <row r="27" spans="2:8" x14ac:dyDescent="0.3">
      <c r="B27" s="125" t="s">
        <v>123</v>
      </c>
    </row>
    <row r="28" spans="2:8" ht="28" x14ac:dyDescent="0.3">
      <c r="B28" s="126" t="s">
        <v>127</v>
      </c>
    </row>
    <row r="29" spans="2:8" ht="28" x14ac:dyDescent="0.3">
      <c r="B29" s="126" t="s">
        <v>131</v>
      </c>
    </row>
    <row r="30" spans="2:8" x14ac:dyDescent="0.3">
      <c r="B30" s="137" t="s">
        <v>124</v>
      </c>
    </row>
  </sheetData>
  <mergeCells count="18">
    <mergeCell ref="B15:B16"/>
    <mergeCell ref="C15:C16"/>
    <mergeCell ref="D15:E15"/>
    <mergeCell ref="F15:G15"/>
    <mergeCell ref="B26:G26"/>
    <mergeCell ref="F11:G11"/>
    <mergeCell ref="F12:G12"/>
    <mergeCell ref="B14:G14"/>
    <mergeCell ref="B10:B12"/>
    <mergeCell ref="D10:E10"/>
    <mergeCell ref="F10:G10"/>
    <mergeCell ref="D11:E11"/>
    <mergeCell ref="D12:E12"/>
    <mergeCell ref="B2:G2"/>
    <mergeCell ref="B3:B4"/>
    <mergeCell ref="C3:C4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14B7-4CC5-4B71-B7E0-F6D38C8094DB}">
  <dimension ref="A1:AJ63"/>
  <sheetViews>
    <sheetView showGridLines="0" topLeftCell="A31" workbookViewId="0">
      <selection activeCell="B36" sqref="B36"/>
    </sheetView>
  </sheetViews>
  <sheetFormatPr baseColWidth="10" defaultColWidth="11.453125" defaultRowHeight="14" x14ac:dyDescent="0.35"/>
  <cols>
    <col min="1" max="1" width="11.453125" style="18"/>
    <col min="2" max="2" width="16.453125" style="18" bestFit="1" customWidth="1"/>
    <col min="3" max="3" width="15.1796875" style="18" bestFit="1" customWidth="1"/>
    <col min="4" max="4" width="14.453125" style="18" customWidth="1"/>
    <col min="5" max="6" width="11.81640625" style="18" customWidth="1"/>
    <col min="7" max="8" width="11.453125" style="18" customWidth="1"/>
    <col min="9" max="9" width="15.54296875" style="18" bestFit="1" customWidth="1"/>
    <col min="10" max="10" width="15" style="18" customWidth="1"/>
    <col min="11" max="11" width="14.1796875" style="18" bestFit="1" customWidth="1"/>
    <col min="12" max="12" width="15.54296875" style="18" bestFit="1" customWidth="1"/>
    <col min="13" max="13" width="14.1796875" style="18" bestFit="1" customWidth="1"/>
    <col min="14" max="14" width="17.81640625" style="18" customWidth="1"/>
    <col min="15" max="15" width="11.453125" style="18"/>
    <col min="16" max="16" width="15.453125" style="18" customWidth="1"/>
    <col min="17" max="17" width="11.453125" style="18"/>
    <col min="18" max="18" width="15.54296875" style="18" customWidth="1"/>
    <col min="19" max="20" width="14.453125" style="18" customWidth="1"/>
    <col min="21" max="21" width="12.81640625" style="18" bestFit="1" customWidth="1"/>
    <col min="22" max="22" width="14.1796875" style="18" bestFit="1" customWidth="1"/>
    <col min="23" max="29" width="11.453125" style="18"/>
    <col min="30" max="30" width="12.81640625" style="18" bestFit="1" customWidth="1"/>
    <col min="31" max="31" width="14.1796875" style="18" bestFit="1" customWidth="1"/>
    <col min="32" max="16384" width="11.453125" style="18"/>
  </cols>
  <sheetData>
    <row r="1" spans="1:16" x14ac:dyDescent="0.3">
      <c r="A1" s="467" t="s">
        <v>204</v>
      </c>
      <c r="B1" s="467"/>
      <c r="C1" s="467"/>
      <c r="D1" s="467"/>
      <c r="E1" s="467"/>
      <c r="F1" s="467"/>
      <c r="G1" s="467"/>
      <c r="I1" s="468" t="s">
        <v>186</v>
      </c>
      <c r="J1" s="468"/>
      <c r="K1" s="468"/>
      <c r="L1" s="468"/>
    </row>
    <row r="2" spans="1:16" ht="78" customHeight="1" thickBot="1" x14ac:dyDescent="0.4">
      <c r="A2" s="162" t="s">
        <v>140</v>
      </c>
      <c r="B2" s="162" t="s">
        <v>180</v>
      </c>
      <c r="C2" s="162" t="s">
        <v>181</v>
      </c>
      <c r="D2" s="162" t="s">
        <v>182</v>
      </c>
      <c r="E2" s="162" t="s">
        <v>183</v>
      </c>
      <c r="F2" s="162" t="s">
        <v>184</v>
      </c>
      <c r="G2" s="162" t="s">
        <v>185</v>
      </c>
      <c r="H2" s="163"/>
      <c r="I2" s="180" t="s">
        <v>1</v>
      </c>
      <c r="J2" s="180" t="s">
        <v>187</v>
      </c>
      <c r="K2" s="180" t="s">
        <v>188</v>
      </c>
      <c r="L2" s="180" t="s">
        <v>189</v>
      </c>
    </row>
    <row r="3" spans="1:16" ht="28.5" thickTop="1" x14ac:dyDescent="0.35">
      <c r="A3" s="164">
        <v>45383</v>
      </c>
      <c r="B3" s="18">
        <f>+C3+D3</f>
        <v>23</v>
      </c>
      <c r="C3" s="18">
        <v>8</v>
      </c>
      <c r="D3" s="18">
        <v>15</v>
      </c>
      <c r="E3" s="165">
        <f t="shared" ref="E3:E14" si="0">C3/$B$15</f>
        <v>2.5974025974025976E-2</v>
      </c>
      <c r="F3" s="165">
        <f t="shared" ref="F3:F14" si="1">D3/$B$15</f>
        <v>4.8701298701298704E-2</v>
      </c>
      <c r="G3" s="166">
        <f>SUM(E3:F3)</f>
        <v>7.4675324675324672E-2</v>
      </c>
      <c r="H3" s="77"/>
      <c r="I3" s="167" t="s">
        <v>190</v>
      </c>
      <c r="J3" s="168">
        <f>+B15</f>
        <v>308</v>
      </c>
      <c r="K3" s="69">
        <f>+J3*0.319</f>
        <v>98.251999999999995</v>
      </c>
      <c r="L3" s="69">
        <f>+J3*0.681</f>
        <v>209.74800000000002</v>
      </c>
    </row>
    <row r="4" spans="1:16" x14ac:dyDescent="0.35">
      <c r="A4" s="164">
        <v>45413</v>
      </c>
      <c r="B4" s="18">
        <f>+C4+D4</f>
        <v>27</v>
      </c>
      <c r="C4" s="18">
        <v>9</v>
      </c>
      <c r="D4" s="18">
        <v>18</v>
      </c>
      <c r="E4" s="165">
        <f t="shared" si="0"/>
        <v>2.922077922077922E-2</v>
      </c>
      <c r="F4" s="165">
        <f t="shared" si="1"/>
        <v>5.844155844155844E-2</v>
      </c>
      <c r="G4" s="166">
        <f t="shared" ref="G4:G14" si="2">SUM(E4:F4)</f>
        <v>8.7662337662337664E-2</v>
      </c>
      <c r="H4" s="77"/>
      <c r="I4" s="167">
        <v>2025</v>
      </c>
      <c r="J4" s="69">
        <f>+(J3)*(1+0.052)^1</f>
        <v>324.01600000000002</v>
      </c>
      <c r="K4" s="69">
        <f t="shared" ref="K4:K6" si="3">+J4*0.319</f>
        <v>103.36110400000001</v>
      </c>
      <c r="L4" s="69">
        <f t="shared" ref="L4" si="4">+J4*0.681</f>
        <v>220.65489600000004</v>
      </c>
    </row>
    <row r="5" spans="1:16" x14ac:dyDescent="0.35">
      <c r="A5" s="164">
        <v>45444</v>
      </c>
      <c r="B5" s="18">
        <f t="shared" ref="B5:B14" si="5">+C5+D5</f>
        <v>25</v>
      </c>
      <c r="C5" s="18">
        <v>8</v>
      </c>
      <c r="D5" s="18">
        <v>17</v>
      </c>
      <c r="E5" s="165">
        <f t="shared" si="0"/>
        <v>2.5974025974025976E-2</v>
      </c>
      <c r="F5" s="165">
        <f t="shared" si="1"/>
        <v>5.5194805194805192E-2</v>
      </c>
      <c r="G5" s="166">
        <f t="shared" si="2"/>
        <v>8.1168831168831168E-2</v>
      </c>
      <c r="H5" s="77"/>
      <c r="I5" s="167">
        <v>2026</v>
      </c>
      <c r="J5" s="69">
        <f>+(J4)*(1+0.052)^2</f>
        <v>358.58980326400007</v>
      </c>
      <c r="K5" s="69">
        <f t="shared" si="3"/>
        <v>114.39014724121603</v>
      </c>
      <c r="L5" s="69">
        <f>+J5*0.681</f>
        <v>244.19965602278407</v>
      </c>
    </row>
    <row r="6" spans="1:16" x14ac:dyDescent="0.35">
      <c r="A6" s="164">
        <v>45474</v>
      </c>
      <c r="B6" s="18">
        <f t="shared" si="5"/>
        <v>27</v>
      </c>
      <c r="C6" s="18">
        <v>9</v>
      </c>
      <c r="D6" s="18">
        <v>18</v>
      </c>
      <c r="E6" s="165">
        <f t="shared" si="0"/>
        <v>2.922077922077922E-2</v>
      </c>
      <c r="F6" s="165">
        <f t="shared" si="1"/>
        <v>5.844155844155844E-2</v>
      </c>
      <c r="G6" s="166">
        <f t="shared" si="2"/>
        <v>8.7662337662337664E-2</v>
      </c>
      <c r="H6" s="77"/>
      <c r="I6" s="167">
        <v>2027</v>
      </c>
      <c r="J6" s="69">
        <f>+(J5)*(1+0.052)^3</f>
        <v>417.48911365231908</v>
      </c>
      <c r="K6" s="69">
        <f t="shared" si="3"/>
        <v>133.17902725508978</v>
      </c>
      <c r="L6" s="69">
        <f>+J6*0.681</f>
        <v>284.31008639722933</v>
      </c>
    </row>
    <row r="7" spans="1:16" x14ac:dyDescent="0.35">
      <c r="A7" s="164">
        <v>45505</v>
      </c>
      <c r="B7" s="18">
        <f t="shared" si="5"/>
        <v>25</v>
      </c>
      <c r="C7" s="18">
        <v>8</v>
      </c>
      <c r="D7" s="18">
        <v>17</v>
      </c>
      <c r="E7" s="165">
        <f t="shared" si="0"/>
        <v>2.5974025974025976E-2</v>
      </c>
      <c r="F7" s="165">
        <f t="shared" si="1"/>
        <v>5.5194805194805192E-2</v>
      </c>
      <c r="G7" s="166">
        <f t="shared" si="2"/>
        <v>8.1168831168831168E-2</v>
      </c>
      <c r="H7" s="77"/>
      <c r="I7" s="167">
        <v>2028</v>
      </c>
      <c r="J7" s="69">
        <f>+(J6)*(1+0.052)^4</f>
        <v>511.33805442914974</v>
      </c>
      <c r="K7" s="69">
        <f>+J7*0.319</f>
        <v>163.11683936289876</v>
      </c>
      <c r="L7" s="69">
        <f>+J7*0.681</f>
        <v>348.22121506625098</v>
      </c>
    </row>
    <row r="8" spans="1:16" x14ac:dyDescent="0.35">
      <c r="A8" s="164">
        <v>45536</v>
      </c>
      <c r="B8" s="18">
        <f t="shared" si="5"/>
        <v>25</v>
      </c>
      <c r="C8" s="18">
        <v>7</v>
      </c>
      <c r="D8" s="18">
        <v>18</v>
      </c>
      <c r="E8" s="165">
        <f t="shared" si="0"/>
        <v>2.2727272727272728E-2</v>
      </c>
      <c r="F8" s="165">
        <f t="shared" si="1"/>
        <v>5.844155844155844E-2</v>
      </c>
      <c r="G8" s="166">
        <f t="shared" si="2"/>
        <v>8.1168831168831168E-2</v>
      </c>
      <c r="H8" s="77"/>
    </row>
    <row r="9" spans="1:16" x14ac:dyDescent="0.35">
      <c r="A9" s="164">
        <v>45566</v>
      </c>
      <c r="B9" s="18">
        <f t="shared" si="5"/>
        <v>27</v>
      </c>
      <c r="C9" s="18">
        <v>9</v>
      </c>
      <c r="D9" s="18">
        <v>18</v>
      </c>
      <c r="E9" s="169">
        <f t="shared" si="0"/>
        <v>2.922077922077922E-2</v>
      </c>
      <c r="F9" s="169">
        <f t="shared" si="1"/>
        <v>5.844155844155844E-2</v>
      </c>
      <c r="G9" s="166">
        <f t="shared" si="2"/>
        <v>8.7662337662337664E-2</v>
      </c>
      <c r="H9" s="77"/>
    </row>
    <row r="10" spans="1:16" x14ac:dyDescent="0.35">
      <c r="A10" s="164">
        <v>45597</v>
      </c>
      <c r="B10" s="18">
        <f t="shared" si="5"/>
        <v>31</v>
      </c>
      <c r="C10" s="18">
        <v>9</v>
      </c>
      <c r="D10" s="18">
        <v>22</v>
      </c>
      <c r="E10" s="169">
        <f t="shared" si="0"/>
        <v>2.922077922077922E-2</v>
      </c>
      <c r="F10" s="169">
        <f t="shared" si="1"/>
        <v>7.1428571428571425E-2</v>
      </c>
      <c r="G10" s="166">
        <f t="shared" si="2"/>
        <v>0.10064935064935064</v>
      </c>
      <c r="H10" s="77"/>
    </row>
    <row r="11" spans="1:16" x14ac:dyDescent="0.35">
      <c r="A11" s="164">
        <v>45627</v>
      </c>
      <c r="B11" s="18">
        <f t="shared" si="5"/>
        <v>33</v>
      </c>
      <c r="C11" s="18">
        <v>10</v>
      </c>
      <c r="D11" s="18">
        <v>23</v>
      </c>
      <c r="E11" s="169">
        <f t="shared" si="0"/>
        <v>3.2467532467532464E-2</v>
      </c>
      <c r="F11" s="169">
        <f t="shared" si="1"/>
        <v>7.4675324675324672E-2</v>
      </c>
      <c r="G11" s="166">
        <f t="shared" si="2"/>
        <v>0.10714285714285714</v>
      </c>
      <c r="H11" s="77"/>
    </row>
    <row r="12" spans="1:16" x14ac:dyDescent="0.35">
      <c r="A12" s="164">
        <v>45658</v>
      </c>
      <c r="B12" s="18">
        <f t="shared" si="5"/>
        <v>21</v>
      </c>
      <c r="C12" s="18">
        <v>7</v>
      </c>
      <c r="D12" s="18">
        <v>14</v>
      </c>
      <c r="E12" s="169">
        <f t="shared" si="0"/>
        <v>2.2727272727272728E-2</v>
      </c>
      <c r="F12" s="169">
        <f t="shared" si="1"/>
        <v>4.5454545454545456E-2</v>
      </c>
      <c r="G12" s="166">
        <f t="shared" si="2"/>
        <v>6.8181818181818177E-2</v>
      </c>
      <c r="H12" s="77"/>
    </row>
    <row r="13" spans="1:16" x14ac:dyDescent="0.35">
      <c r="A13" s="164">
        <v>45689</v>
      </c>
      <c r="B13" s="18">
        <v>20</v>
      </c>
      <c r="C13" s="18">
        <v>5</v>
      </c>
      <c r="D13" s="18">
        <v>15</v>
      </c>
      <c r="E13" s="169">
        <f t="shared" si="0"/>
        <v>1.6233766233766232E-2</v>
      </c>
      <c r="F13" s="169">
        <f t="shared" si="1"/>
        <v>4.8701298701298704E-2</v>
      </c>
      <c r="G13" s="166">
        <f>SUM(E13:F13)</f>
        <v>6.4935064935064929E-2</v>
      </c>
      <c r="H13" s="77"/>
    </row>
    <row r="14" spans="1:16" x14ac:dyDescent="0.35">
      <c r="A14" s="164">
        <v>45717</v>
      </c>
      <c r="B14" s="18">
        <f t="shared" si="5"/>
        <v>24</v>
      </c>
      <c r="C14" s="18">
        <v>8</v>
      </c>
      <c r="D14" s="18">
        <v>16</v>
      </c>
      <c r="E14" s="169">
        <f t="shared" si="0"/>
        <v>2.5974025974025976E-2</v>
      </c>
      <c r="F14" s="169">
        <f t="shared" si="1"/>
        <v>5.1948051948051951E-2</v>
      </c>
      <c r="G14" s="166">
        <f t="shared" si="2"/>
        <v>7.792207792207792E-2</v>
      </c>
      <c r="H14" s="77"/>
    </row>
    <row r="15" spans="1:16" x14ac:dyDescent="0.35">
      <c r="A15" s="170"/>
      <c r="B15" s="171">
        <f>SUM(B3:B14)</f>
        <v>308</v>
      </c>
      <c r="C15" s="171">
        <f t="shared" ref="C15:G15" si="6">SUM(C3:C14)</f>
        <v>97</v>
      </c>
      <c r="D15" s="171">
        <f t="shared" si="6"/>
        <v>211</v>
      </c>
      <c r="E15" s="172">
        <f t="shared" si="6"/>
        <v>0.3149350649350649</v>
      </c>
      <c r="F15" s="172">
        <f t="shared" si="6"/>
        <v>0.68506493506493504</v>
      </c>
      <c r="G15" s="173">
        <f t="shared" si="6"/>
        <v>1</v>
      </c>
      <c r="P15" s="77"/>
    </row>
    <row r="16" spans="1:16" x14ac:dyDescent="0.35">
      <c r="P16" s="77"/>
    </row>
    <row r="17" spans="1:36" ht="15" customHeight="1" thickBot="1" x14ac:dyDescent="0.4">
      <c r="A17" s="462" t="s">
        <v>191</v>
      </c>
      <c r="B17" s="462"/>
      <c r="C17" s="462"/>
      <c r="D17" s="462"/>
      <c r="E17" s="463" t="s">
        <v>142</v>
      </c>
      <c r="F17" s="463"/>
      <c r="G17" s="461" t="s">
        <v>143</v>
      </c>
      <c r="H17" s="461"/>
      <c r="J17" s="462" t="s">
        <v>192</v>
      </c>
      <c r="K17" s="462"/>
      <c r="L17" s="462"/>
      <c r="M17" s="462"/>
      <c r="N17" s="463" t="s">
        <v>142</v>
      </c>
      <c r="O17" s="463"/>
      <c r="P17" s="461" t="s">
        <v>143</v>
      </c>
      <c r="Q17" s="461"/>
      <c r="S17" s="462" t="s">
        <v>203</v>
      </c>
      <c r="T17" s="462"/>
      <c r="U17" s="462"/>
      <c r="V17" s="462"/>
      <c r="W17" s="463" t="s">
        <v>142</v>
      </c>
      <c r="X17" s="463"/>
      <c r="Y17" s="461" t="s">
        <v>143</v>
      </c>
      <c r="Z17" s="461"/>
      <c r="AB17" s="462" t="s">
        <v>202</v>
      </c>
      <c r="AC17" s="462"/>
      <c r="AD17" s="462"/>
      <c r="AE17" s="462"/>
      <c r="AF17" s="463" t="s">
        <v>142</v>
      </c>
      <c r="AG17" s="463"/>
      <c r="AH17" s="461" t="s">
        <v>143</v>
      </c>
      <c r="AI17" s="461"/>
    </row>
    <row r="18" spans="1:36" ht="74.5" customHeight="1" thickTop="1" thickBot="1" x14ac:dyDescent="0.4">
      <c r="A18" s="186" t="s">
        <v>140</v>
      </c>
      <c r="B18" s="186" t="s">
        <v>193</v>
      </c>
      <c r="C18" s="187" t="s">
        <v>146</v>
      </c>
      <c r="D18" s="187" t="s">
        <v>147</v>
      </c>
      <c r="E18" s="183" t="s">
        <v>144</v>
      </c>
      <c r="F18" s="183" t="s">
        <v>145</v>
      </c>
      <c r="G18" s="184" t="s">
        <v>144</v>
      </c>
      <c r="H18" s="185" t="s">
        <v>145</v>
      </c>
      <c r="J18" s="186" t="s">
        <v>140</v>
      </c>
      <c r="K18" s="186" t="s">
        <v>193</v>
      </c>
      <c r="L18" s="187" t="s">
        <v>146</v>
      </c>
      <c r="M18" s="187" t="s">
        <v>147</v>
      </c>
      <c r="N18" s="183" t="s">
        <v>144</v>
      </c>
      <c r="O18" s="183" t="s">
        <v>145</v>
      </c>
      <c r="P18" s="184" t="s">
        <v>144</v>
      </c>
      <c r="Q18" s="185" t="s">
        <v>145</v>
      </c>
      <c r="S18" s="186" t="s">
        <v>140</v>
      </c>
      <c r="T18" s="186" t="s">
        <v>193</v>
      </c>
      <c r="U18" s="187" t="s">
        <v>146</v>
      </c>
      <c r="V18" s="187" t="s">
        <v>147</v>
      </c>
      <c r="W18" s="183" t="s">
        <v>144</v>
      </c>
      <c r="X18" s="183" t="s">
        <v>145</v>
      </c>
      <c r="Y18" s="184" t="s">
        <v>144</v>
      </c>
      <c r="Z18" s="185" t="s">
        <v>145</v>
      </c>
      <c r="AB18" s="186" t="s">
        <v>140</v>
      </c>
      <c r="AC18" s="186" t="s">
        <v>193</v>
      </c>
      <c r="AD18" s="187" t="s">
        <v>146</v>
      </c>
      <c r="AE18" s="187" t="s">
        <v>147</v>
      </c>
      <c r="AF18" s="183" t="s">
        <v>144</v>
      </c>
      <c r="AG18" s="183" t="s">
        <v>145</v>
      </c>
      <c r="AH18" s="184" t="s">
        <v>144</v>
      </c>
      <c r="AI18" s="185" t="s">
        <v>145</v>
      </c>
    </row>
    <row r="19" spans="1:36" ht="14.5" thickTop="1" x14ac:dyDescent="0.35">
      <c r="A19" s="179">
        <v>45748</v>
      </c>
      <c r="B19" s="66">
        <f>$J$4*G3</f>
        <v>24.196000000000002</v>
      </c>
      <c r="C19" s="66">
        <f t="shared" ref="C19:C30" si="7">B19*$C$37</f>
        <v>4.8392000000000008</v>
      </c>
      <c r="D19" s="66">
        <f t="shared" ref="D19:D30" si="8">B19-C19</f>
        <v>19.3568</v>
      </c>
      <c r="E19" s="66">
        <f>C19*0.32</f>
        <v>1.5485440000000004</v>
      </c>
      <c r="F19" s="66">
        <f>C19*0.68</f>
        <v>3.2906560000000007</v>
      </c>
      <c r="G19" s="66">
        <f>D19*0.32</f>
        <v>6.1941759999999997</v>
      </c>
      <c r="H19" s="181">
        <f>D19*0.68</f>
        <v>13.162624000000001</v>
      </c>
      <c r="I19" s="77">
        <f>SUM(E19:H19)</f>
        <v>24.196000000000002</v>
      </c>
      <c r="J19" s="179">
        <v>46113</v>
      </c>
      <c r="K19" s="66">
        <f>$J$5*G3</f>
        <v>26.777809984000005</v>
      </c>
      <c r="L19" s="66">
        <f t="shared" ref="L19:L30" si="9">K19*$C$37</f>
        <v>5.3555619968000014</v>
      </c>
      <c r="M19" s="66">
        <f t="shared" ref="M19:M30" si="10">K19-L19</f>
        <v>21.422247987200002</v>
      </c>
      <c r="N19" s="66">
        <f>L19*0.32</f>
        <v>1.7137798389760004</v>
      </c>
      <c r="O19" s="66">
        <f>L19*0.68</f>
        <v>3.6417821578240011</v>
      </c>
      <c r="P19" s="66">
        <f>M19*0.32</f>
        <v>6.8551193559040007</v>
      </c>
      <c r="Q19" s="181">
        <f>M19*0.68</f>
        <v>14.567128631296002</v>
      </c>
      <c r="S19" s="179">
        <v>46478</v>
      </c>
      <c r="T19" s="66">
        <f>$J$6*G3</f>
        <v>31.176135110400448</v>
      </c>
      <c r="U19" s="66">
        <f t="shared" ref="U19:U30" si="11">T19*$C$37</f>
        <v>6.2352270220800898</v>
      </c>
      <c r="V19" s="66">
        <f t="shared" ref="V19:V30" si="12">T19-U19</f>
        <v>24.940908088320359</v>
      </c>
      <c r="W19" s="66">
        <f>U19*0.32</f>
        <v>1.9952726470656288</v>
      </c>
      <c r="X19" s="66">
        <f>U19*0.68</f>
        <v>4.2399543750144613</v>
      </c>
      <c r="Y19" s="66">
        <f>V19*0.32</f>
        <v>7.9810905882625152</v>
      </c>
      <c r="Z19" s="181">
        <f>V19*0.68</f>
        <v>16.959817500057845</v>
      </c>
      <c r="AB19" s="179">
        <v>46844</v>
      </c>
      <c r="AC19" s="66">
        <f>$J$7*G3</f>
        <v>38.184335233345593</v>
      </c>
      <c r="AD19" s="66">
        <f t="shared" ref="AD19:AD30" si="13">AC19*$C$37</f>
        <v>7.6368670466691189</v>
      </c>
      <c r="AE19" s="66">
        <f t="shared" ref="AE19:AE30" si="14">AC19-AD19</f>
        <v>30.547468186676475</v>
      </c>
      <c r="AF19" s="66">
        <f>AD19*0.32</f>
        <v>2.4437974549341179</v>
      </c>
      <c r="AG19" s="66">
        <f>AD19*0.68</f>
        <v>5.1930695917350009</v>
      </c>
      <c r="AH19" s="66">
        <f>AE19*0.32</f>
        <v>9.7751898197364717</v>
      </c>
      <c r="AI19" s="181">
        <f>AE19*0.68</f>
        <v>20.772278366940004</v>
      </c>
    </row>
    <row r="20" spans="1:36" x14ac:dyDescent="0.35">
      <c r="A20" s="178">
        <v>45778</v>
      </c>
      <c r="B20" s="66">
        <f t="shared" ref="B20:B22" si="15">$J$4*G4</f>
        <v>28.404000000000003</v>
      </c>
      <c r="C20" s="69">
        <f t="shared" si="7"/>
        <v>5.6808000000000014</v>
      </c>
      <c r="D20" s="69">
        <f t="shared" si="8"/>
        <v>22.723200000000002</v>
      </c>
      <c r="E20" s="69">
        <f t="shared" ref="E20:E30" si="16">C20*0.32</f>
        <v>1.8178560000000006</v>
      </c>
      <c r="F20" s="69">
        <f t="shared" ref="F20:F30" si="17">C20*0.68</f>
        <v>3.862944000000001</v>
      </c>
      <c r="G20" s="69">
        <f t="shared" ref="G20:G30" si="18">D20*0.32</f>
        <v>7.2714240000000006</v>
      </c>
      <c r="H20" s="69">
        <f t="shared" ref="H20:H30" si="19">D20*0.68</f>
        <v>15.451776000000002</v>
      </c>
      <c r="I20" s="378">
        <f>+H19/I19</f>
        <v>0.54400000000000004</v>
      </c>
      <c r="J20" s="178">
        <v>46143</v>
      </c>
      <c r="K20" s="66">
        <f t="shared" ref="K20:K30" si="20">$J$5*G4</f>
        <v>31.434820416000008</v>
      </c>
      <c r="L20" s="69">
        <f t="shared" si="9"/>
        <v>6.2869640832000018</v>
      </c>
      <c r="M20" s="69">
        <f t="shared" si="10"/>
        <v>25.147856332800007</v>
      </c>
      <c r="N20" s="69">
        <f t="shared" ref="N20:N29" si="21">L20*0.32</f>
        <v>2.0118285066240005</v>
      </c>
      <c r="O20" s="69">
        <f t="shared" ref="O20:O29" si="22">L20*0.68</f>
        <v>4.2751355765760017</v>
      </c>
      <c r="P20" s="69">
        <f t="shared" ref="P20:P29" si="23">M20*0.32</f>
        <v>8.0473140264960019</v>
      </c>
      <c r="Q20" s="69">
        <f t="shared" ref="Q20:Q29" si="24">M20*0.68</f>
        <v>17.100542306304007</v>
      </c>
      <c r="S20" s="178">
        <v>46508</v>
      </c>
      <c r="T20" s="66">
        <f t="shared" ref="T20:T30" si="25">$J$6*G4</f>
        <v>36.598071651339659</v>
      </c>
      <c r="U20" s="69">
        <f t="shared" si="11"/>
        <v>7.3196143302679317</v>
      </c>
      <c r="V20" s="69">
        <f t="shared" si="12"/>
        <v>29.278457321071727</v>
      </c>
      <c r="W20" s="69">
        <f t="shared" ref="W20:W29" si="26">U20*0.32</f>
        <v>2.3422765856857382</v>
      </c>
      <c r="X20" s="69">
        <f t="shared" ref="X20:X29" si="27">U20*0.68</f>
        <v>4.9773377445821936</v>
      </c>
      <c r="Y20" s="69">
        <f t="shared" ref="Y20:Y29" si="28">V20*0.32</f>
        <v>9.3691063427429526</v>
      </c>
      <c r="Z20" s="69">
        <f t="shared" ref="Z20:Z29" si="29">V20*0.68</f>
        <v>19.909350978328774</v>
      </c>
      <c r="AB20" s="178">
        <v>46874</v>
      </c>
      <c r="AC20" s="66">
        <f t="shared" ref="AC20:AC30" si="30">$J$7*G4</f>
        <v>44.825089186970921</v>
      </c>
      <c r="AD20" s="69">
        <f t="shared" si="13"/>
        <v>8.9650178373941838</v>
      </c>
      <c r="AE20" s="69">
        <f t="shared" si="14"/>
        <v>35.860071349576735</v>
      </c>
      <c r="AF20" s="69">
        <f t="shared" ref="AF20:AF29" si="31">AD20*0.32</f>
        <v>2.8688057079661387</v>
      </c>
      <c r="AG20" s="69">
        <f t="shared" ref="AG20:AG29" si="32">AD20*0.68</f>
        <v>6.0962121294280456</v>
      </c>
      <c r="AH20" s="69">
        <f t="shared" ref="AH20:AH29" si="33">AE20*0.32</f>
        <v>11.475222831864555</v>
      </c>
      <c r="AI20" s="69">
        <f t="shared" ref="AI20:AI29" si="34">AE20*0.68</f>
        <v>24.384848517712182</v>
      </c>
    </row>
    <row r="21" spans="1:36" x14ac:dyDescent="0.35">
      <c r="A21" s="178">
        <v>45809</v>
      </c>
      <c r="B21" s="66">
        <f t="shared" si="15"/>
        <v>26.3</v>
      </c>
      <c r="C21" s="69">
        <f t="shared" si="7"/>
        <v>5.2600000000000007</v>
      </c>
      <c r="D21" s="69">
        <f t="shared" si="8"/>
        <v>21.04</v>
      </c>
      <c r="E21" s="69">
        <f t="shared" si="16"/>
        <v>1.6832000000000003</v>
      </c>
      <c r="F21" s="69">
        <f t="shared" si="17"/>
        <v>3.5768000000000009</v>
      </c>
      <c r="G21" s="69">
        <f t="shared" si="18"/>
        <v>6.7328000000000001</v>
      </c>
      <c r="H21" s="69">
        <f t="shared" si="19"/>
        <v>14.3072</v>
      </c>
      <c r="I21" s="378">
        <f>G19/I19</f>
        <v>0.25599999999999995</v>
      </c>
      <c r="J21" s="178">
        <v>46174</v>
      </c>
      <c r="K21" s="66">
        <f t="shared" si="20"/>
        <v>29.106315200000004</v>
      </c>
      <c r="L21" s="69">
        <f t="shared" si="9"/>
        <v>5.8212630400000016</v>
      </c>
      <c r="M21" s="69">
        <f t="shared" si="10"/>
        <v>23.285052160000003</v>
      </c>
      <c r="N21" s="69">
        <f t="shared" si="21"/>
        <v>1.8628041728000007</v>
      </c>
      <c r="O21" s="69">
        <f t="shared" si="22"/>
        <v>3.9584588672000014</v>
      </c>
      <c r="P21" s="69">
        <f t="shared" si="23"/>
        <v>7.4512166912000009</v>
      </c>
      <c r="Q21" s="69">
        <f t="shared" si="24"/>
        <v>15.833835468800004</v>
      </c>
      <c r="S21" s="178">
        <v>46539</v>
      </c>
      <c r="T21" s="66">
        <f t="shared" si="25"/>
        <v>33.887103380870052</v>
      </c>
      <c r="U21" s="69">
        <f t="shared" si="11"/>
        <v>6.7774206761740103</v>
      </c>
      <c r="V21" s="69">
        <f t="shared" si="12"/>
        <v>27.109682704696041</v>
      </c>
      <c r="W21" s="69">
        <f t="shared" si="26"/>
        <v>2.1687746163756834</v>
      </c>
      <c r="X21" s="69">
        <f t="shared" si="27"/>
        <v>4.6086460597983274</v>
      </c>
      <c r="Y21" s="69">
        <f t="shared" si="28"/>
        <v>8.6750984655027334</v>
      </c>
      <c r="Z21" s="69">
        <f t="shared" si="29"/>
        <v>18.43458423919331</v>
      </c>
      <c r="AB21" s="178">
        <v>46905</v>
      </c>
      <c r="AC21" s="66">
        <f t="shared" si="30"/>
        <v>41.50471221015826</v>
      </c>
      <c r="AD21" s="69">
        <f t="shared" si="13"/>
        <v>8.3009424420316531</v>
      </c>
      <c r="AE21" s="69">
        <f t="shared" si="14"/>
        <v>33.203769768126605</v>
      </c>
      <c r="AF21" s="69">
        <f t="shared" si="31"/>
        <v>2.656301581450129</v>
      </c>
      <c r="AG21" s="69">
        <f t="shared" si="32"/>
        <v>5.6446408605815241</v>
      </c>
      <c r="AH21" s="69">
        <f t="shared" si="33"/>
        <v>10.625206325800514</v>
      </c>
      <c r="AI21" s="69">
        <f t="shared" si="34"/>
        <v>22.578563442326093</v>
      </c>
    </row>
    <row r="22" spans="1:36" x14ac:dyDescent="0.35">
      <c r="A22" s="178">
        <v>45839</v>
      </c>
      <c r="B22" s="66">
        <f t="shared" si="15"/>
        <v>28.404000000000003</v>
      </c>
      <c r="C22" s="69">
        <f t="shared" si="7"/>
        <v>5.6808000000000014</v>
      </c>
      <c r="D22" s="69">
        <f t="shared" si="8"/>
        <v>22.723200000000002</v>
      </c>
      <c r="E22" s="69">
        <f t="shared" si="16"/>
        <v>1.8178560000000006</v>
      </c>
      <c r="F22" s="69">
        <f t="shared" si="17"/>
        <v>3.862944000000001</v>
      </c>
      <c r="G22" s="69">
        <f t="shared" si="18"/>
        <v>7.2714240000000006</v>
      </c>
      <c r="H22" s="69">
        <f t="shared" si="19"/>
        <v>15.451776000000002</v>
      </c>
      <c r="J22" s="178">
        <v>46204</v>
      </c>
      <c r="K22" s="66">
        <f t="shared" si="20"/>
        <v>31.434820416000008</v>
      </c>
      <c r="L22" s="69">
        <f t="shared" si="9"/>
        <v>6.2869640832000018</v>
      </c>
      <c r="M22" s="69">
        <f t="shared" si="10"/>
        <v>25.147856332800007</v>
      </c>
      <c r="N22" s="69">
        <f t="shared" si="21"/>
        <v>2.0118285066240005</v>
      </c>
      <c r="O22" s="69">
        <f t="shared" si="22"/>
        <v>4.2751355765760017</v>
      </c>
      <c r="P22" s="69">
        <f t="shared" si="23"/>
        <v>8.0473140264960019</v>
      </c>
      <c r="Q22" s="69">
        <f t="shared" si="24"/>
        <v>17.100542306304007</v>
      </c>
      <c r="S22" s="178">
        <v>46569</v>
      </c>
      <c r="T22" s="66">
        <f t="shared" si="25"/>
        <v>36.598071651339659</v>
      </c>
      <c r="U22" s="69">
        <f t="shared" si="11"/>
        <v>7.3196143302679317</v>
      </c>
      <c r="V22" s="69">
        <f t="shared" si="12"/>
        <v>29.278457321071727</v>
      </c>
      <c r="W22" s="69">
        <f t="shared" si="26"/>
        <v>2.3422765856857382</v>
      </c>
      <c r="X22" s="69">
        <f t="shared" si="27"/>
        <v>4.9773377445821936</v>
      </c>
      <c r="Y22" s="69">
        <f t="shared" si="28"/>
        <v>9.3691063427429526</v>
      </c>
      <c r="Z22" s="69">
        <f t="shared" si="29"/>
        <v>19.909350978328774</v>
      </c>
      <c r="AB22" s="178">
        <v>46935</v>
      </c>
      <c r="AC22" s="66">
        <f t="shared" si="30"/>
        <v>44.825089186970921</v>
      </c>
      <c r="AD22" s="69">
        <f t="shared" si="13"/>
        <v>8.9650178373941838</v>
      </c>
      <c r="AE22" s="69">
        <f t="shared" si="14"/>
        <v>35.860071349576735</v>
      </c>
      <c r="AF22" s="69">
        <f t="shared" si="31"/>
        <v>2.8688057079661387</v>
      </c>
      <c r="AG22" s="69">
        <f t="shared" si="32"/>
        <v>6.0962121294280456</v>
      </c>
      <c r="AH22" s="69">
        <f t="shared" si="33"/>
        <v>11.475222831864555</v>
      </c>
      <c r="AI22" s="69">
        <f t="shared" si="34"/>
        <v>24.384848517712182</v>
      </c>
    </row>
    <row r="23" spans="1:36" x14ac:dyDescent="0.35">
      <c r="A23" s="178">
        <v>45870</v>
      </c>
      <c r="B23" s="69">
        <f t="shared" ref="B23:B30" si="35">$J$4*G7</f>
        <v>26.3</v>
      </c>
      <c r="C23" s="69">
        <f t="shared" si="7"/>
        <v>5.2600000000000007</v>
      </c>
      <c r="D23" s="69">
        <f t="shared" si="8"/>
        <v>21.04</v>
      </c>
      <c r="E23" s="69">
        <f t="shared" si="16"/>
        <v>1.6832000000000003</v>
      </c>
      <c r="F23" s="69">
        <f t="shared" si="17"/>
        <v>3.5768000000000009</v>
      </c>
      <c r="G23" s="69">
        <f t="shared" si="18"/>
        <v>6.7328000000000001</v>
      </c>
      <c r="H23" s="69">
        <f t="shared" si="19"/>
        <v>14.3072</v>
      </c>
      <c r="J23" s="178">
        <v>46235</v>
      </c>
      <c r="K23" s="69">
        <f t="shared" si="20"/>
        <v>29.106315200000004</v>
      </c>
      <c r="L23" s="69">
        <f t="shared" si="9"/>
        <v>5.8212630400000016</v>
      </c>
      <c r="M23" s="69">
        <f t="shared" si="10"/>
        <v>23.285052160000003</v>
      </c>
      <c r="N23" s="69">
        <f t="shared" si="21"/>
        <v>1.8628041728000007</v>
      </c>
      <c r="O23" s="69">
        <f t="shared" si="22"/>
        <v>3.9584588672000014</v>
      </c>
      <c r="P23" s="69">
        <f t="shared" si="23"/>
        <v>7.4512166912000009</v>
      </c>
      <c r="Q23" s="69">
        <f t="shared" si="24"/>
        <v>15.833835468800004</v>
      </c>
      <c r="S23" s="178">
        <v>46600</v>
      </c>
      <c r="T23" s="69">
        <f t="shared" si="25"/>
        <v>33.887103380870052</v>
      </c>
      <c r="U23" s="69">
        <f t="shared" si="11"/>
        <v>6.7774206761740103</v>
      </c>
      <c r="V23" s="69">
        <f t="shared" si="12"/>
        <v>27.109682704696041</v>
      </c>
      <c r="W23" s="69">
        <f t="shared" si="26"/>
        <v>2.1687746163756834</v>
      </c>
      <c r="X23" s="69">
        <f t="shared" si="27"/>
        <v>4.6086460597983274</v>
      </c>
      <c r="Y23" s="69">
        <f t="shared" si="28"/>
        <v>8.6750984655027334</v>
      </c>
      <c r="Z23" s="69">
        <f t="shared" si="29"/>
        <v>18.43458423919331</v>
      </c>
      <c r="AB23" s="178">
        <v>46966</v>
      </c>
      <c r="AC23" s="69">
        <f t="shared" si="30"/>
        <v>41.50471221015826</v>
      </c>
      <c r="AD23" s="69">
        <f t="shared" si="13"/>
        <v>8.3009424420316531</v>
      </c>
      <c r="AE23" s="69">
        <f t="shared" si="14"/>
        <v>33.203769768126605</v>
      </c>
      <c r="AF23" s="69">
        <f t="shared" si="31"/>
        <v>2.656301581450129</v>
      </c>
      <c r="AG23" s="69">
        <f t="shared" si="32"/>
        <v>5.6446408605815241</v>
      </c>
      <c r="AH23" s="69">
        <f t="shared" si="33"/>
        <v>10.625206325800514</v>
      </c>
      <c r="AI23" s="69">
        <f t="shared" si="34"/>
        <v>22.578563442326093</v>
      </c>
    </row>
    <row r="24" spans="1:36" x14ac:dyDescent="0.35">
      <c r="A24" s="178">
        <v>45901</v>
      </c>
      <c r="B24" s="69">
        <f t="shared" si="35"/>
        <v>26.3</v>
      </c>
      <c r="C24" s="69">
        <f t="shared" si="7"/>
        <v>5.2600000000000007</v>
      </c>
      <c r="D24" s="69">
        <f t="shared" si="8"/>
        <v>21.04</v>
      </c>
      <c r="E24" s="69">
        <f t="shared" si="16"/>
        <v>1.6832000000000003</v>
      </c>
      <c r="F24" s="69">
        <f t="shared" si="17"/>
        <v>3.5768000000000009</v>
      </c>
      <c r="G24" s="69">
        <f t="shared" si="18"/>
        <v>6.7328000000000001</v>
      </c>
      <c r="H24" s="69">
        <f t="shared" si="19"/>
        <v>14.3072</v>
      </c>
      <c r="J24" s="178">
        <v>46266</v>
      </c>
      <c r="K24" s="69">
        <f t="shared" si="20"/>
        <v>29.106315200000004</v>
      </c>
      <c r="L24" s="69">
        <f t="shared" si="9"/>
        <v>5.8212630400000016</v>
      </c>
      <c r="M24" s="69">
        <f t="shared" si="10"/>
        <v>23.285052160000003</v>
      </c>
      <c r="N24" s="69">
        <f t="shared" si="21"/>
        <v>1.8628041728000007</v>
      </c>
      <c r="O24" s="69">
        <f t="shared" si="22"/>
        <v>3.9584588672000014</v>
      </c>
      <c r="P24" s="69">
        <f t="shared" si="23"/>
        <v>7.4512166912000009</v>
      </c>
      <c r="Q24" s="69">
        <f t="shared" si="24"/>
        <v>15.833835468800004</v>
      </c>
      <c r="S24" s="178">
        <v>46631</v>
      </c>
      <c r="T24" s="69">
        <f t="shared" si="25"/>
        <v>33.887103380870052</v>
      </c>
      <c r="U24" s="69">
        <f t="shared" si="11"/>
        <v>6.7774206761740103</v>
      </c>
      <c r="V24" s="69">
        <f t="shared" si="12"/>
        <v>27.109682704696041</v>
      </c>
      <c r="W24" s="69">
        <f t="shared" si="26"/>
        <v>2.1687746163756834</v>
      </c>
      <c r="X24" s="69">
        <f t="shared" si="27"/>
        <v>4.6086460597983274</v>
      </c>
      <c r="Y24" s="69">
        <f t="shared" si="28"/>
        <v>8.6750984655027334</v>
      </c>
      <c r="Z24" s="69">
        <f t="shared" si="29"/>
        <v>18.43458423919331</v>
      </c>
      <c r="AB24" s="178">
        <v>46997</v>
      </c>
      <c r="AC24" s="69">
        <f t="shared" si="30"/>
        <v>41.50471221015826</v>
      </c>
      <c r="AD24" s="69">
        <f t="shared" si="13"/>
        <v>8.3009424420316531</v>
      </c>
      <c r="AE24" s="69">
        <f t="shared" si="14"/>
        <v>33.203769768126605</v>
      </c>
      <c r="AF24" s="69">
        <f t="shared" si="31"/>
        <v>2.656301581450129</v>
      </c>
      <c r="AG24" s="69">
        <f t="shared" si="32"/>
        <v>5.6446408605815241</v>
      </c>
      <c r="AH24" s="69">
        <f t="shared" si="33"/>
        <v>10.625206325800514</v>
      </c>
      <c r="AI24" s="69">
        <f t="shared" si="34"/>
        <v>22.578563442326093</v>
      </c>
    </row>
    <row r="25" spans="1:36" x14ac:dyDescent="0.35">
      <c r="A25" s="178">
        <v>45931</v>
      </c>
      <c r="B25" s="69">
        <f t="shared" si="35"/>
        <v>28.404000000000003</v>
      </c>
      <c r="C25" s="69">
        <f t="shared" si="7"/>
        <v>5.6808000000000014</v>
      </c>
      <c r="D25" s="69">
        <f t="shared" si="8"/>
        <v>22.723200000000002</v>
      </c>
      <c r="E25" s="69">
        <f t="shared" si="16"/>
        <v>1.8178560000000006</v>
      </c>
      <c r="F25" s="69">
        <f t="shared" si="17"/>
        <v>3.862944000000001</v>
      </c>
      <c r="G25" s="69">
        <f t="shared" si="18"/>
        <v>7.2714240000000006</v>
      </c>
      <c r="H25" s="69">
        <f t="shared" si="19"/>
        <v>15.451776000000002</v>
      </c>
      <c r="J25" s="178">
        <v>46296</v>
      </c>
      <c r="K25" s="69">
        <f t="shared" si="20"/>
        <v>31.434820416000008</v>
      </c>
      <c r="L25" s="69">
        <f t="shared" si="9"/>
        <v>6.2869640832000018</v>
      </c>
      <c r="M25" s="69">
        <f t="shared" si="10"/>
        <v>25.147856332800007</v>
      </c>
      <c r="N25" s="69">
        <f t="shared" si="21"/>
        <v>2.0118285066240005</v>
      </c>
      <c r="O25" s="69">
        <f t="shared" si="22"/>
        <v>4.2751355765760017</v>
      </c>
      <c r="P25" s="69">
        <f t="shared" si="23"/>
        <v>8.0473140264960019</v>
      </c>
      <c r="Q25" s="69">
        <f t="shared" si="24"/>
        <v>17.100542306304007</v>
      </c>
      <c r="S25" s="178">
        <v>46661</v>
      </c>
      <c r="T25" s="69">
        <f t="shared" si="25"/>
        <v>36.598071651339659</v>
      </c>
      <c r="U25" s="69">
        <f t="shared" si="11"/>
        <v>7.3196143302679317</v>
      </c>
      <c r="V25" s="69">
        <f t="shared" si="12"/>
        <v>29.278457321071727</v>
      </c>
      <c r="W25" s="69">
        <f t="shared" si="26"/>
        <v>2.3422765856857382</v>
      </c>
      <c r="X25" s="69">
        <f t="shared" si="27"/>
        <v>4.9773377445821936</v>
      </c>
      <c r="Y25" s="69">
        <f t="shared" si="28"/>
        <v>9.3691063427429526</v>
      </c>
      <c r="Z25" s="69">
        <f t="shared" si="29"/>
        <v>19.909350978328774</v>
      </c>
      <c r="AB25" s="178">
        <v>47027</v>
      </c>
      <c r="AC25" s="69">
        <f t="shared" si="30"/>
        <v>44.825089186970921</v>
      </c>
      <c r="AD25" s="69">
        <f t="shared" si="13"/>
        <v>8.9650178373941838</v>
      </c>
      <c r="AE25" s="69">
        <f t="shared" si="14"/>
        <v>35.860071349576735</v>
      </c>
      <c r="AF25" s="69">
        <f t="shared" si="31"/>
        <v>2.8688057079661387</v>
      </c>
      <c r="AG25" s="69">
        <f t="shared" si="32"/>
        <v>6.0962121294280456</v>
      </c>
      <c r="AH25" s="69">
        <f t="shared" si="33"/>
        <v>11.475222831864555</v>
      </c>
      <c r="AI25" s="69">
        <f t="shared" si="34"/>
        <v>24.384848517712182</v>
      </c>
    </row>
    <row r="26" spans="1:36" x14ac:dyDescent="0.35">
      <c r="A26" s="178">
        <v>45962</v>
      </c>
      <c r="B26" s="69">
        <f t="shared" si="35"/>
        <v>32.612000000000002</v>
      </c>
      <c r="C26" s="69">
        <f t="shared" si="7"/>
        <v>6.5224000000000011</v>
      </c>
      <c r="D26" s="69">
        <f t="shared" si="8"/>
        <v>26.089600000000001</v>
      </c>
      <c r="E26" s="69">
        <f t="shared" si="16"/>
        <v>2.0871680000000006</v>
      </c>
      <c r="F26" s="69">
        <f t="shared" si="17"/>
        <v>4.435232000000001</v>
      </c>
      <c r="G26" s="69">
        <f t="shared" si="18"/>
        <v>8.3486720000000005</v>
      </c>
      <c r="H26" s="69">
        <f t="shared" si="19"/>
        <v>17.740928</v>
      </c>
      <c r="J26" s="178">
        <v>46327</v>
      </c>
      <c r="K26" s="69">
        <f t="shared" si="20"/>
        <v>36.091830848000001</v>
      </c>
      <c r="L26" s="69">
        <f t="shared" si="9"/>
        <v>7.2183661696000003</v>
      </c>
      <c r="M26" s="69">
        <f t="shared" si="10"/>
        <v>28.873464678400001</v>
      </c>
      <c r="N26" s="69">
        <f t="shared" si="21"/>
        <v>2.3098771742720001</v>
      </c>
      <c r="O26" s="69">
        <f t="shared" si="22"/>
        <v>4.9084889953280006</v>
      </c>
      <c r="P26" s="69">
        <f t="shared" si="23"/>
        <v>9.2395086970880005</v>
      </c>
      <c r="Q26" s="69">
        <f t="shared" si="24"/>
        <v>19.633955981312003</v>
      </c>
      <c r="S26" s="178">
        <v>46692</v>
      </c>
      <c r="T26" s="69">
        <f t="shared" si="25"/>
        <v>42.020008192278866</v>
      </c>
      <c r="U26" s="69">
        <f t="shared" si="11"/>
        <v>8.4040016384557727</v>
      </c>
      <c r="V26" s="69">
        <f t="shared" si="12"/>
        <v>33.616006553823091</v>
      </c>
      <c r="W26" s="69">
        <f t="shared" si="26"/>
        <v>2.6892805243058473</v>
      </c>
      <c r="X26" s="69">
        <f t="shared" si="27"/>
        <v>5.7147211141499259</v>
      </c>
      <c r="Y26" s="69">
        <f t="shared" si="28"/>
        <v>10.757122097223389</v>
      </c>
      <c r="Z26" s="69">
        <f t="shared" si="29"/>
        <v>22.858884456599704</v>
      </c>
      <c r="AB26" s="178">
        <v>47058</v>
      </c>
      <c r="AC26" s="69">
        <f t="shared" si="30"/>
        <v>51.465843140596235</v>
      </c>
      <c r="AD26" s="69">
        <f t="shared" si="13"/>
        <v>10.293168628119247</v>
      </c>
      <c r="AE26" s="69">
        <f t="shared" si="14"/>
        <v>41.172674512476988</v>
      </c>
      <c r="AF26" s="69">
        <f t="shared" si="31"/>
        <v>3.2938139609981589</v>
      </c>
      <c r="AG26" s="69">
        <f t="shared" si="32"/>
        <v>6.9993546671210884</v>
      </c>
      <c r="AH26" s="69">
        <f t="shared" si="33"/>
        <v>13.175255843992636</v>
      </c>
      <c r="AI26" s="69">
        <f t="shared" si="34"/>
        <v>27.997418668484354</v>
      </c>
    </row>
    <row r="27" spans="1:36" x14ac:dyDescent="0.35">
      <c r="A27" s="178">
        <v>45992</v>
      </c>
      <c r="B27" s="69">
        <f t="shared" si="35"/>
        <v>34.716000000000001</v>
      </c>
      <c r="C27" s="69">
        <f t="shared" si="7"/>
        <v>6.9432000000000009</v>
      </c>
      <c r="D27" s="69">
        <f t="shared" si="8"/>
        <v>27.7728</v>
      </c>
      <c r="E27" s="69">
        <f t="shared" si="16"/>
        <v>2.2218240000000002</v>
      </c>
      <c r="F27" s="69">
        <f t="shared" si="17"/>
        <v>4.7213760000000011</v>
      </c>
      <c r="G27" s="69">
        <f t="shared" si="18"/>
        <v>8.887296000000001</v>
      </c>
      <c r="H27" s="69">
        <f t="shared" si="19"/>
        <v>18.885504000000001</v>
      </c>
      <c r="J27" s="178">
        <v>46357</v>
      </c>
      <c r="K27" s="69">
        <f t="shared" si="20"/>
        <v>38.420336064000004</v>
      </c>
      <c r="L27" s="69">
        <f t="shared" si="9"/>
        <v>7.6840672128000014</v>
      </c>
      <c r="M27" s="69">
        <f t="shared" si="10"/>
        <v>30.736268851200002</v>
      </c>
      <c r="N27" s="69">
        <f t="shared" si="21"/>
        <v>2.4589015080960004</v>
      </c>
      <c r="O27" s="69">
        <f t="shared" si="22"/>
        <v>5.2251657047040014</v>
      </c>
      <c r="P27" s="69">
        <f t="shared" si="23"/>
        <v>9.8356060323840016</v>
      </c>
      <c r="Q27" s="69">
        <f t="shared" si="24"/>
        <v>20.900662818816002</v>
      </c>
      <c r="S27" s="178">
        <v>46722</v>
      </c>
      <c r="T27" s="69">
        <f t="shared" si="25"/>
        <v>44.730976462748472</v>
      </c>
      <c r="U27" s="69">
        <f t="shared" si="11"/>
        <v>8.9461952925496941</v>
      </c>
      <c r="V27" s="69">
        <f t="shared" si="12"/>
        <v>35.784781170198777</v>
      </c>
      <c r="W27" s="69">
        <f t="shared" si="26"/>
        <v>2.8627824936159021</v>
      </c>
      <c r="X27" s="69">
        <f t="shared" si="27"/>
        <v>6.0834127989337921</v>
      </c>
      <c r="Y27" s="69">
        <f t="shared" si="28"/>
        <v>11.451129974463608</v>
      </c>
      <c r="Z27" s="69">
        <f t="shared" si="29"/>
        <v>24.333651195735168</v>
      </c>
      <c r="AB27" s="178">
        <v>47088</v>
      </c>
      <c r="AC27" s="69">
        <f t="shared" si="30"/>
        <v>54.786220117408895</v>
      </c>
      <c r="AD27" s="69">
        <f t="shared" si="13"/>
        <v>10.957244023481779</v>
      </c>
      <c r="AE27" s="69">
        <f t="shared" si="14"/>
        <v>43.828976093927118</v>
      </c>
      <c r="AF27" s="69">
        <f t="shared" si="31"/>
        <v>3.5063180875141695</v>
      </c>
      <c r="AG27" s="69">
        <f t="shared" si="32"/>
        <v>7.4509259359676108</v>
      </c>
      <c r="AH27" s="69">
        <f t="shared" si="33"/>
        <v>14.025272350056678</v>
      </c>
      <c r="AI27" s="69">
        <f t="shared" si="34"/>
        <v>29.803703743870443</v>
      </c>
    </row>
    <row r="28" spans="1:36" x14ac:dyDescent="0.35">
      <c r="A28" s="178">
        <v>46023</v>
      </c>
      <c r="B28" s="69">
        <f t="shared" si="35"/>
        <v>22.091999999999999</v>
      </c>
      <c r="C28" s="69">
        <f t="shared" si="7"/>
        <v>4.4184000000000001</v>
      </c>
      <c r="D28" s="69">
        <f t="shared" si="8"/>
        <v>17.6736</v>
      </c>
      <c r="E28" s="69">
        <f t="shared" si="16"/>
        <v>1.413888</v>
      </c>
      <c r="F28" s="69">
        <f t="shared" si="17"/>
        <v>3.0045120000000001</v>
      </c>
      <c r="G28" s="69">
        <f t="shared" si="18"/>
        <v>5.6555520000000001</v>
      </c>
      <c r="H28" s="69">
        <f t="shared" si="19"/>
        <v>12.018048</v>
      </c>
      <c r="J28" s="178">
        <v>46388</v>
      </c>
      <c r="K28" s="69">
        <f t="shared" si="20"/>
        <v>24.449304768000001</v>
      </c>
      <c r="L28" s="69">
        <f t="shared" si="9"/>
        <v>4.8898609536000004</v>
      </c>
      <c r="M28" s="69">
        <f t="shared" si="10"/>
        <v>19.559443814400002</v>
      </c>
      <c r="N28" s="69">
        <f t="shared" si="21"/>
        <v>1.5647555051520001</v>
      </c>
      <c r="O28" s="69">
        <f t="shared" si="22"/>
        <v>3.3251054484480007</v>
      </c>
      <c r="P28" s="69">
        <f t="shared" si="23"/>
        <v>6.2590220206080005</v>
      </c>
      <c r="Q28" s="69">
        <f t="shared" si="24"/>
        <v>13.300421793792003</v>
      </c>
      <c r="S28" s="178">
        <v>46753</v>
      </c>
      <c r="T28" s="69">
        <f t="shared" si="25"/>
        <v>28.465166839930845</v>
      </c>
      <c r="U28" s="69">
        <f t="shared" si="11"/>
        <v>5.6930333679861693</v>
      </c>
      <c r="V28" s="69">
        <f t="shared" si="12"/>
        <v>22.772133471944677</v>
      </c>
      <c r="W28" s="69">
        <f t="shared" si="26"/>
        <v>1.8217706777555742</v>
      </c>
      <c r="X28" s="69">
        <f t="shared" si="27"/>
        <v>3.8712626902305955</v>
      </c>
      <c r="Y28" s="69">
        <f t="shared" si="28"/>
        <v>7.2870827110222969</v>
      </c>
      <c r="Z28" s="69">
        <f t="shared" si="29"/>
        <v>15.485050760922382</v>
      </c>
      <c r="AB28" s="178">
        <v>47119</v>
      </c>
      <c r="AC28" s="69">
        <f t="shared" si="30"/>
        <v>34.863958256532932</v>
      </c>
      <c r="AD28" s="69">
        <f t="shared" si="13"/>
        <v>6.9727916513065864</v>
      </c>
      <c r="AE28" s="69">
        <f t="shared" si="14"/>
        <v>27.891166605226346</v>
      </c>
      <c r="AF28" s="69">
        <f t="shared" si="31"/>
        <v>2.2312933284181078</v>
      </c>
      <c r="AG28" s="69">
        <f t="shared" si="32"/>
        <v>4.7414983228884795</v>
      </c>
      <c r="AH28" s="69">
        <f t="shared" si="33"/>
        <v>8.9251733136724312</v>
      </c>
      <c r="AI28" s="69">
        <f t="shared" si="34"/>
        <v>18.965993291553918</v>
      </c>
    </row>
    <row r="29" spans="1:36" x14ac:dyDescent="0.35">
      <c r="A29" s="178">
        <v>46054</v>
      </c>
      <c r="B29" s="69">
        <f t="shared" si="35"/>
        <v>21.04</v>
      </c>
      <c r="C29" s="69">
        <f t="shared" si="7"/>
        <v>4.2080000000000002</v>
      </c>
      <c r="D29" s="69">
        <f t="shared" si="8"/>
        <v>16.832000000000001</v>
      </c>
      <c r="E29" s="69">
        <f t="shared" si="16"/>
        <v>1.34656</v>
      </c>
      <c r="F29" s="69">
        <f t="shared" si="17"/>
        <v>2.8614400000000004</v>
      </c>
      <c r="G29" s="69">
        <f t="shared" si="18"/>
        <v>5.3862399999999999</v>
      </c>
      <c r="H29" s="69">
        <f t="shared" si="19"/>
        <v>11.445760000000002</v>
      </c>
      <c r="J29" s="178">
        <v>46419</v>
      </c>
      <c r="K29" s="69">
        <f t="shared" si="20"/>
        <v>23.285052160000003</v>
      </c>
      <c r="L29" s="69">
        <f t="shared" si="9"/>
        <v>4.6570104320000008</v>
      </c>
      <c r="M29" s="69">
        <f t="shared" si="10"/>
        <v>18.628041728000003</v>
      </c>
      <c r="N29" s="69">
        <f t="shared" si="21"/>
        <v>1.4902433382400002</v>
      </c>
      <c r="O29" s="69">
        <f t="shared" si="22"/>
        <v>3.1667670937600008</v>
      </c>
      <c r="P29" s="69">
        <f t="shared" si="23"/>
        <v>5.9609733529600009</v>
      </c>
      <c r="Q29" s="69">
        <f t="shared" si="24"/>
        <v>12.667068375040003</v>
      </c>
      <c r="S29" s="178">
        <v>46784</v>
      </c>
      <c r="T29" s="69">
        <f t="shared" si="25"/>
        <v>27.109682704696041</v>
      </c>
      <c r="U29" s="69">
        <f t="shared" si="11"/>
        <v>5.4219365409392086</v>
      </c>
      <c r="V29" s="69">
        <f t="shared" si="12"/>
        <v>21.687746163756835</v>
      </c>
      <c r="W29" s="69">
        <f t="shared" si="26"/>
        <v>1.7350196931005468</v>
      </c>
      <c r="X29" s="69">
        <f t="shared" si="27"/>
        <v>3.686916847838662</v>
      </c>
      <c r="Y29" s="69">
        <f t="shared" si="28"/>
        <v>6.9400787724021873</v>
      </c>
      <c r="Z29" s="69">
        <f t="shared" si="29"/>
        <v>14.747667391354648</v>
      </c>
      <c r="AB29" s="178">
        <v>47150</v>
      </c>
      <c r="AC29" s="69">
        <f t="shared" si="30"/>
        <v>33.203769768126605</v>
      </c>
      <c r="AD29" s="69">
        <f t="shared" si="13"/>
        <v>6.6407539536253211</v>
      </c>
      <c r="AE29" s="69">
        <f t="shared" si="14"/>
        <v>26.563015814501284</v>
      </c>
      <c r="AF29" s="69">
        <f t="shared" si="31"/>
        <v>2.1250412651601027</v>
      </c>
      <c r="AG29" s="69">
        <f t="shared" si="32"/>
        <v>4.5157126884652188</v>
      </c>
      <c r="AH29" s="69">
        <f t="shared" si="33"/>
        <v>8.5001650606404109</v>
      </c>
      <c r="AI29" s="69">
        <f t="shared" si="34"/>
        <v>18.062850753860875</v>
      </c>
    </row>
    <row r="30" spans="1:36" x14ac:dyDescent="0.35">
      <c r="A30" s="178">
        <v>46082</v>
      </c>
      <c r="B30" s="69">
        <f t="shared" si="35"/>
        <v>25.248000000000001</v>
      </c>
      <c r="C30" s="69">
        <f t="shared" si="7"/>
        <v>5.0496000000000008</v>
      </c>
      <c r="D30" s="69">
        <f t="shared" si="8"/>
        <v>20.198399999999999</v>
      </c>
      <c r="E30" s="69">
        <f t="shared" si="16"/>
        <v>1.6158720000000002</v>
      </c>
      <c r="F30" s="69">
        <f t="shared" si="17"/>
        <v>3.4337280000000008</v>
      </c>
      <c r="G30" s="69">
        <f t="shared" si="18"/>
        <v>6.4634879999999999</v>
      </c>
      <c r="H30" s="69">
        <f t="shared" si="19"/>
        <v>13.734912000000001</v>
      </c>
      <c r="I30" s="378">
        <f>H19/B31</f>
        <v>4.0623376623376624E-2</v>
      </c>
      <c r="J30" s="178">
        <v>46447</v>
      </c>
      <c r="K30" s="69">
        <f t="shared" si="20"/>
        <v>27.942062592000006</v>
      </c>
      <c r="L30" s="69">
        <f t="shared" si="9"/>
        <v>5.588412518400002</v>
      </c>
      <c r="M30" s="69">
        <f t="shared" si="10"/>
        <v>22.353650073600004</v>
      </c>
      <c r="N30" s="69">
        <f t="shared" ref="N30" si="36">L30*0.32</f>
        <v>1.7882920058880007</v>
      </c>
      <c r="O30" s="69">
        <f t="shared" ref="O30" si="37">L30*0.68</f>
        <v>3.8001205125120014</v>
      </c>
      <c r="P30" s="69">
        <f t="shared" ref="P30" si="38">M30*0.32</f>
        <v>7.1531680235520012</v>
      </c>
      <c r="Q30" s="69">
        <f t="shared" ref="Q30" si="39">M30*0.68</f>
        <v>15.200482050048004</v>
      </c>
      <c r="S30" s="178">
        <v>46813</v>
      </c>
      <c r="T30" s="69">
        <f t="shared" si="25"/>
        <v>32.531619245635255</v>
      </c>
      <c r="U30" s="69">
        <f t="shared" si="11"/>
        <v>6.5063238491270514</v>
      </c>
      <c r="V30" s="69">
        <f t="shared" si="12"/>
        <v>26.025295396508206</v>
      </c>
      <c r="W30" s="69">
        <f t="shared" ref="W30" si="40">U30*0.32</f>
        <v>2.0820236317206566</v>
      </c>
      <c r="X30" s="69">
        <f t="shared" ref="X30" si="41">U30*0.68</f>
        <v>4.4243002174063957</v>
      </c>
      <c r="Y30" s="69">
        <f t="shared" ref="Y30" si="42">V30*0.32</f>
        <v>8.3280945268826265</v>
      </c>
      <c r="Z30" s="69">
        <f t="shared" ref="Z30" si="43">V30*0.68</f>
        <v>17.697200869625583</v>
      </c>
      <c r="AB30" s="178"/>
      <c r="AC30" s="69">
        <f t="shared" si="30"/>
        <v>39.844523721751926</v>
      </c>
      <c r="AD30" s="69">
        <f t="shared" si="13"/>
        <v>7.968904744350386</v>
      </c>
      <c r="AE30" s="69">
        <f t="shared" si="14"/>
        <v>31.87561897740154</v>
      </c>
      <c r="AF30" s="69">
        <f t="shared" ref="AF30" si="44">AD30*0.32</f>
        <v>2.5500495181921234</v>
      </c>
      <c r="AG30" s="69">
        <f t="shared" ref="AG30" si="45">AD30*0.68</f>
        <v>5.4188552261582625</v>
      </c>
      <c r="AH30" s="69">
        <f t="shared" ref="AH30" si="46">AE30*0.32</f>
        <v>10.200198072768494</v>
      </c>
      <c r="AI30" s="69">
        <f t="shared" ref="AI30" si="47">AE30*0.68</f>
        <v>21.67542090463305</v>
      </c>
    </row>
    <row r="31" spans="1:36" ht="14.5" thickBot="1" x14ac:dyDescent="0.4">
      <c r="A31" s="176"/>
      <c r="B31" s="182">
        <f>SUM(B19:B30)</f>
        <v>324.01600000000002</v>
      </c>
      <c r="C31" s="177">
        <f t="shared" ref="C31:H31" si="48">SUM(C19:C30)</f>
        <v>64.803200000000018</v>
      </c>
      <c r="D31" s="177">
        <f t="shared" si="48"/>
        <v>259.21279999999996</v>
      </c>
      <c r="E31" s="177">
        <f t="shared" si="48"/>
        <v>20.737024000000005</v>
      </c>
      <c r="F31" s="177">
        <f t="shared" si="48"/>
        <v>44.066176000000013</v>
      </c>
      <c r="G31" s="177">
        <f t="shared" si="48"/>
        <v>82.948096000000007</v>
      </c>
      <c r="H31" s="177">
        <f t="shared" si="48"/>
        <v>176.26470399999999</v>
      </c>
      <c r="I31" s="77"/>
      <c r="J31" s="176"/>
      <c r="K31" s="182">
        <f>SUM(K19:K30)</f>
        <v>358.58980326400007</v>
      </c>
      <c r="L31" s="177">
        <f t="shared" ref="L31:Q31" si="49">SUM(L19:L30)</f>
        <v>71.717960652800031</v>
      </c>
      <c r="M31" s="177">
        <f t="shared" si="49"/>
        <v>286.87184261120012</v>
      </c>
      <c r="N31" s="177">
        <f t="shared" si="49"/>
        <v>22.949747408896005</v>
      </c>
      <c r="O31" s="177">
        <f t="shared" si="49"/>
        <v>48.768213243904022</v>
      </c>
      <c r="P31" s="177">
        <f t="shared" si="49"/>
        <v>91.798989635584007</v>
      </c>
      <c r="Q31" s="177">
        <f t="shared" si="49"/>
        <v>195.07285297561603</v>
      </c>
      <c r="S31" s="176"/>
      <c r="T31" s="182">
        <f>SUM(T19:T30)</f>
        <v>417.48911365231913</v>
      </c>
      <c r="U31" s="177">
        <f t="shared" ref="U31:Z31" si="50">SUM(U19:U30)</f>
        <v>83.497822730463824</v>
      </c>
      <c r="V31" s="177">
        <f t="shared" si="50"/>
        <v>333.9912909218553</v>
      </c>
      <c r="W31" s="177">
        <f t="shared" si="50"/>
        <v>26.71930327374842</v>
      </c>
      <c r="X31" s="177">
        <f t="shared" si="50"/>
        <v>56.778519456715394</v>
      </c>
      <c r="Y31" s="177">
        <f t="shared" si="50"/>
        <v>106.87721309499368</v>
      </c>
      <c r="Z31" s="177">
        <f t="shared" si="50"/>
        <v>227.11407782686157</v>
      </c>
      <c r="AB31" s="176"/>
      <c r="AC31" s="182">
        <f>SUM(AC19:AC30)</f>
        <v>511.33805442914979</v>
      </c>
      <c r="AD31" s="177">
        <f t="shared" ref="AD31:AI31" si="51">SUM(AD19:AD30)</f>
        <v>102.26761088582995</v>
      </c>
      <c r="AE31" s="177">
        <f t="shared" si="51"/>
        <v>409.07044354331981</v>
      </c>
      <c r="AF31" s="177">
        <f t="shared" si="51"/>
        <v>32.725635483465581</v>
      </c>
      <c r="AG31" s="177">
        <f t="shared" si="51"/>
        <v>69.541975402364372</v>
      </c>
      <c r="AH31" s="177">
        <f t="shared" si="51"/>
        <v>130.90254193386232</v>
      </c>
      <c r="AI31" s="177">
        <f t="shared" si="51"/>
        <v>278.16790160945749</v>
      </c>
    </row>
    <row r="32" spans="1:36" x14ac:dyDescent="0.35">
      <c r="E32" s="77">
        <f>E31*6</f>
        <v>124.42214400000003</v>
      </c>
      <c r="F32" s="77">
        <f>F31*4</f>
        <v>176.26470400000005</v>
      </c>
      <c r="G32" s="77">
        <f>G31*6</f>
        <v>497.68857600000001</v>
      </c>
      <c r="H32" s="77">
        <f>H31*4</f>
        <v>705.05881599999998</v>
      </c>
      <c r="I32" s="77">
        <f>SUM(E32:H32)</f>
        <v>1503.43424</v>
      </c>
      <c r="N32" s="77">
        <f>N31*6</f>
        <v>137.69848445337604</v>
      </c>
      <c r="O32" s="77">
        <f>O31*4</f>
        <v>195.07285297561609</v>
      </c>
      <c r="P32" s="77">
        <f>P31*6</f>
        <v>550.79393781350404</v>
      </c>
      <c r="Q32" s="77">
        <f>Q31*4</f>
        <v>780.29141190246412</v>
      </c>
      <c r="R32" s="77">
        <f>SUM(N32:Q32)</f>
        <v>1663.8566871449602</v>
      </c>
      <c r="T32" s="77"/>
      <c r="W32" s="77">
        <f>W31*6</f>
        <v>160.31581964249051</v>
      </c>
      <c r="X32" s="77">
        <f>X31*4</f>
        <v>227.11407782686157</v>
      </c>
      <c r="Y32" s="77">
        <f>Y31*6</f>
        <v>641.26327856996204</v>
      </c>
      <c r="Z32" s="77">
        <f>Z31*4</f>
        <v>908.4563113074463</v>
      </c>
      <c r="AA32" s="77">
        <f>SUM(W32:Z32)</f>
        <v>1937.1494873467605</v>
      </c>
      <c r="AF32" s="77">
        <f>AF31*6</f>
        <v>196.35381290079349</v>
      </c>
      <c r="AG32" s="77">
        <f>AG31*4</f>
        <v>278.16790160945749</v>
      </c>
      <c r="AH32" s="77">
        <f>AH31*6</f>
        <v>785.41525160317394</v>
      </c>
      <c r="AI32" s="77">
        <f>AI31*4</f>
        <v>1112.67160643783</v>
      </c>
      <c r="AJ32" s="77">
        <f>SUM(AF32:AI32)</f>
        <v>2372.6085725512548</v>
      </c>
    </row>
    <row r="33" spans="1:16" ht="14.5" thickBot="1" x14ac:dyDescent="0.4">
      <c r="A33" s="464" t="s">
        <v>194</v>
      </c>
      <c r="B33" s="464"/>
      <c r="C33" s="464"/>
      <c r="D33" s="464"/>
      <c r="E33" s="464"/>
      <c r="F33" s="464"/>
      <c r="G33" s="464"/>
      <c r="H33" s="464"/>
      <c r="I33" s="464"/>
      <c r="P33" s="77"/>
    </row>
    <row r="34" spans="1:16" ht="15.5" customHeight="1" thickTop="1" thickBot="1" x14ac:dyDescent="0.35">
      <c r="A34" s="10"/>
      <c r="B34" s="10"/>
      <c r="C34" s="10"/>
      <c r="D34" s="10"/>
      <c r="E34" s="10"/>
      <c r="F34" s="466" t="s">
        <v>142</v>
      </c>
      <c r="G34" s="466"/>
      <c r="H34" s="465" t="s">
        <v>143</v>
      </c>
      <c r="I34" s="465"/>
    </row>
    <row r="35" spans="1:16" ht="98.5" thickTop="1" x14ac:dyDescent="0.35">
      <c r="A35" s="198" t="s">
        <v>1</v>
      </c>
      <c r="B35" s="198" t="s">
        <v>187</v>
      </c>
      <c r="C35" s="198" t="s">
        <v>195</v>
      </c>
      <c r="D35" s="198" t="s">
        <v>146</v>
      </c>
      <c r="E35" s="198" t="s">
        <v>147</v>
      </c>
      <c r="F35" s="199" t="s">
        <v>144</v>
      </c>
      <c r="G35" s="199" t="s">
        <v>145</v>
      </c>
      <c r="H35" s="199" t="s">
        <v>144</v>
      </c>
      <c r="I35" s="199" t="s">
        <v>145</v>
      </c>
    </row>
    <row r="36" spans="1:16" ht="28" x14ac:dyDescent="0.35">
      <c r="A36" s="167" t="s">
        <v>196</v>
      </c>
      <c r="B36" s="66">
        <f>+J3</f>
        <v>308</v>
      </c>
      <c r="D36" s="69"/>
      <c r="E36" s="86">
        <f>B36</f>
        <v>308</v>
      </c>
      <c r="F36" s="69"/>
      <c r="G36" s="69"/>
      <c r="H36" s="69">
        <f>+E36*0.32</f>
        <v>98.56</v>
      </c>
      <c r="I36" s="69">
        <f>+E36*0.6777</f>
        <v>208.73159999999999</v>
      </c>
    </row>
    <row r="37" spans="1:16" x14ac:dyDescent="0.35">
      <c r="A37" s="167">
        <v>2025</v>
      </c>
      <c r="B37" s="66">
        <f>B31</f>
        <v>324.01600000000002</v>
      </c>
      <c r="C37" s="174">
        <v>0.2</v>
      </c>
      <c r="D37" s="69">
        <f>+B37*C37</f>
        <v>64.803200000000004</v>
      </c>
      <c r="E37" s="86">
        <f>+B37-D37</f>
        <v>259.21280000000002</v>
      </c>
      <c r="F37" s="69">
        <f>+D37*0.32</f>
        <v>20.737024000000002</v>
      </c>
      <c r="G37" s="69">
        <f>+D37*0.68</f>
        <v>44.066176000000006</v>
      </c>
      <c r="H37" s="69">
        <f>+E37*0.32</f>
        <v>82.948096000000007</v>
      </c>
      <c r="I37" s="69">
        <f>+E37*0.68</f>
        <v>176.26470400000002</v>
      </c>
      <c r="J37" s="77"/>
      <c r="K37" s="77"/>
    </row>
    <row r="38" spans="1:16" x14ac:dyDescent="0.35">
      <c r="A38" s="167">
        <v>2026</v>
      </c>
      <c r="B38" s="66">
        <f>K31</f>
        <v>358.58980326400007</v>
      </c>
      <c r="C38" s="174">
        <v>0.252</v>
      </c>
      <c r="D38" s="69">
        <f t="shared" ref="D38:D40" si="52">+B38*C38</f>
        <v>90.364630422528023</v>
      </c>
      <c r="E38" s="86">
        <f>+B38-D38</f>
        <v>268.22517284147204</v>
      </c>
      <c r="F38" s="69">
        <f>+D38*0.32</f>
        <v>28.916681735208968</v>
      </c>
      <c r="G38" s="69">
        <f>+D38*0.68</f>
        <v>61.447948687319062</v>
      </c>
      <c r="H38" s="69">
        <f t="shared" ref="H38:H40" si="53">+E38*0.32</f>
        <v>85.832055309271055</v>
      </c>
      <c r="I38" s="69">
        <f t="shared" ref="I38:I40" si="54">+E38*0.68</f>
        <v>182.39311753220102</v>
      </c>
      <c r="J38" s="77"/>
      <c r="K38" s="77"/>
    </row>
    <row r="39" spans="1:16" ht="13.5" customHeight="1" x14ac:dyDescent="0.35">
      <c r="A39" s="167">
        <v>2027</v>
      </c>
      <c r="B39" s="66">
        <f>T31</f>
        <v>417.48911365231913</v>
      </c>
      <c r="C39" s="174">
        <v>0.33200000000000002</v>
      </c>
      <c r="D39" s="69">
        <f t="shared" si="52"/>
        <v>138.60638573256995</v>
      </c>
      <c r="E39" s="86">
        <f>+B39-D39</f>
        <v>278.88272791974919</v>
      </c>
      <c r="F39" s="69">
        <f>+D39*0.32</f>
        <v>44.354043434422387</v>
      </c>
      <c r="G39" s="69">
        <f>+D39*0.68</f>
        <v>94.252342298147568</v>
      </c>
      <c r="H39" s="69">
        <f t="shared" si="53"/>
        <v>89.242472934319736</v>
      </c>
      <c r="I39" s="69">
        <f t="shared" si="54"/>
        <v>189.64025498542946</v>
      </c>
      <c r="J39" s="77"/>
      <c r="K39" s="77"/>
    </row>
    <row r="40" spans="1:16" x14ac:dyDescent="0.35">
      <c r="A40" s="4">
        <v>2028</v>
      </c>
      <c r="B40" s="66">
        <f>AC31</f>
        <v>511.33805442914979</v>
      </c>
      <c r="C40" s="174">
        <v>0.41199999999999998</v>
      </c>
      <c r="D40" s="69">
        <f t="shared" si="52"/>
        <v>210.67127842480971</v>
      </c>
      <c r="E40" s="86">
        <f>+B40-D40</f>
        <v>300.66677600434008</v>
      </c>
      <c r="F40" s="69">
        <f>+D40*0.32</f>
        <v>67.414809095939106</v>
      </c>
      <c r="G40" s="69">
        <f>+D40*0.68</f>
        <v>143.25646932887062</v>
      </c>
      <c r="H40" s="69">
        <f t="shared" si="53"/>
        <v>96.213368321388828</v>
      </c>
      <c r="I40" s="69">
        <f t="shared" si="54"/>
        <v>204.45340768295128</v>
      </c>
      <c r="J40" s="77"/>
      <c r="K40" s="77"/>
    </row>
    <row r="41" spans="1:16" x14ac:dyDescent="0.35">
      <c r="B41" s="77"/>
      <c r="C41" s="175"/>
      <c r="D41" s="77"/>
      <c r="E41" s="76"/>
      <c r="F41" s="77"/>
      <c r="G41" s="77"/>
      <c r="H41" s="77"/>
      <c r="I41" s="77"/>
      <c r="J41" s="77"/>
      <c r="K41" s="77"/>
    </row>
    <row r="42" spans="1:16" ht="14.5" thickBot="1" x14ac:dyDescent="0.4">
      <c r="B42" s="77"/>
      <c r="C42" s="175"/>
      <c r="D42" s="77"/>
      <c r="E42" s="76"/>
      <c r="F42" s="77"/>
      <c r="G42" s="77"/>
      <c r="H42" s="77"/>
      <c r="I42" s="77"/>
      <c r="J42" s="77"/>
      <c r="K42" s="77"/>
    </row>
    <row r="43" spans="1:16" ht="28.5" thickBot="1" x14ac:dyDescent="0.35">
      <c r="A43" s="157" t="s">
        <v>197</v>
      </c>
      <c r="B43" s="142" t="s">
        <v>198</v>
      </c>
      <c r="C43" s="143" t="s">
        <v>199</v>
      </c>
      <c r="D43" s="77"/>
      <c r="E43" s="76"/>
      <c r="F43" s="77"/>
      <c r="G43" s="77"/>
      <c r="H43" s="77"/>
      <c r="I43" s="77"/>
      <c r="J43" s="77"/>
      <c r="K43" s="77"/>
    </row>
    <row r="44" spans="1:16" ht="28" x14ac:dyDescent="0.3">
      <c r="A44" s="158" t="s">
        <v>200</v>
      </c>
      <c r="B44" s="159">
        <v>1100000</v>
      </c>
      <c r="C44" s="159">
        <v>1400000</v>
      </c>
      <c r="D44" s="77"/>
      <c r="E44" s="76"/>
      <c r="F44" s="77"/>
      <c r="G44" s="77"/>
      <c r="H44" s="77"/>
      <c r="I44" s="77"/>
      <c r="J44" s="77"/>
      <c r="K44" s="77"/>
    </row>
    <row r="45" spans="1:16" x14ac:dyDescent="0.3">
      <c r="A45" s="160" t="s">
        <v>201</v>
      </c>
      <c r="B45" s="161">
        <v>1210000</v>
      </c>
      <c r="C45" s="161">
        <v>1540000</v>
      </c>
      <c r="D45" s="77"/>
      <c r="E45" s="76"/>
      <c r="F45" s="77"/>
      <c r="G45" s="77"/>
      <c r="H45" s="77"/>
      <c r="I45" s="77"/>
      <c r="J45" s="77"/>
      <c r="K45" s="77"/>
    </row>
    <row r="46" spans="1:16" x14ac:dyDescent="0.35">
      <c r="B46" s="77"/>
      <c r="C46" s="175"/>
      <c r="D46" s="77"/>
      <c r="E46" s="76"/>
      <c r="F46" s="77"/>
      <c r="G46" s="77"/>
      <c r="H46" s="77"/>
      <c r="I46" s="77"/>
      <c r="J46" s="77"/>
      <c r="K46" s="77"/>
    </row>
    <row r="47" spans="1:16" x14ac:dyDescent="0.35">
      <c r="B47" s="77"/>
      <c r="C47" s="175"/>
      <c r="D47" s="77"/>
      <c r="E47" s="76"/>
      <c r="F47" s="77"/>
      <c r="G47" s="77"/>
      <c r="H47" s="77"/>
      <c r="I47" s="77"/>
      <c r="J47" s="77"/>
      <c r="K47" s="77"/>
    </row>
    <row r="48" spans="1:16" x14ac:dyDescent="0.35">
      <c r="C48" s="188"/>
      <c r="D48" s="77"/>
      <c r="E48" s="76"/>
      <c r="F48" s="77"/>
      <c r="G48" s="77"/>
      <c r="H48" s="77"/>
      <c r="I48" s="77"/>
      <c r="J48" s="77"/>
      <c r="K48" s="77"/>
    </row>
    <row r="49" spans="2:11" x14ac:dyDescent="0.35">
      <c r="C49" s="79"/>
      <c r="D49" s="77"/>
      <c r="E49" s="76"/>
      <c r="F49" s="77"/>
      <c r="G49" s="77"/>
      <c r="H49" s="77"/>
      <c r="I49" s="77"/>
      <c r="J49" s="77"/>
      <c r="K49" s="77"/>
    </row>
    <row r="50" spans="2:11" x14ac:dyDescent="0.35">
      <c r="C50" s="188"/>
      <c r="D50" s="77"/>
      <c r="E50" s="76"/>
      <c r="F50" s="77"/>
      <c r="G50" s="77"/>
      <c r="H50" s="77"/>
      <c r="I50" s="77"/>
      <c r="J50" s="77"/>
      <c r="K50" s="77"/>
    </row>
    <row r="51" spans="2:11" x14ac:dyDescent="0.35">
      <c r="B51" s="77"/>
      <c r="C51" s="175"/>
      <c r="D51" s="77"/>
      <c r="E51" s="76"/>
      <c r="F51" s="77"/>
      <c r="G51" s="77"/>
      <c r="H51" s="77"/>
      <c r="I51" s="77"/>
      <c r="J51" s="77"/>
      <c r="K51" s="77"/>
    </row>
    <row r="52" spans="2:11" x14ac:dyDescent="0.35">
      <c r="B52" s="77"/>
      <c r="C52" s="175"/>
      <c r="D52" s="77"/>
      <c r="E52" s="76"/>
      <c r="F52" s="77"/>
      <c r="G52" s="77"/>
      <c r="H52" s="77"/>
      <c r="I52" s="77"/>
      <c r="J52" s="77"/>
      <c r="K52" s="77"/>
    </row>
    <row r="53" spans="2:11" x14ac:dyDescent="0.35">
      <c r="B53" s="77"/>
      <c r="C53" s="175"/>
      <c r="D53" s="77"/>
      <c r="E53" s="76"/>
      <c r="F53" s="77"/>
      <c r="G53" s="77"/>
      <c r="H53" s="77"/>
      <c r="I53" s="77"/>
      <c r="J53" s="77"/>
      <c r="K53" s="77"/>
    </row>
    <row r="54" spans="2:11" x14ac:dyDescent="0.35">
      <c r="B54" s="77"/>
      <c r="C54" s="175"/>
      <c r="D54" s="77"/>
      <c r="E54" s="76"/>
      <c r="F54" s="77"/>
      <c r="G54" s="77"/>
      <c r="H54" s="77"/>
      <c r="I54" s="77"/>
      <c r="J54" s="77"/>
      <c r="K54" s="77"/>
    </row>
    <row r="55" spans="2:11" x14ac:dyDescent="0.35">
      <c r="B55" s="77"/>
      <c r="C55" s="175"/>
      <c r="D55" s="77"/>
      <c r="E55" s="76"/>
      <c r="F55" s="77"/>
      <c r="G55" s="77"/>
      <c r="H55" s="77"/>
      <c r="I55" s="77"/>
      <c r="J55" s="77"/>
      <c r="K55" s="77"/>
    </row>
    <row r="56" spans="2:11" x14ac:dyDescent="0.35">
      <c r="B56" s="77"/>
      <c r="C56" s="175"/>
      <c r="D56" s="77"/>
      <c r="E56" s="76"/>
      <c r="F56" s="77"/>
      <c r="G56" s="77"/>
      <c r="H56" s="77"/>
      <c r="I56" s="77"/>
      <c r="J56" s="77"/>
      <c r="K56" s="77"/>
    </row>
    <row r="57" spans="2:11" x14ac:dyDescent="0.35">
      <c r="B57" s="77"/>
      <c r="C57" s="175"/>
      <c r="D57" s="77"/>
      <c r="E57" s="76"/>
      <c r="F57" s="77"/>
      <c r="G57" s="77"/>
      <c r="H57" s="77"/>
      <c r="I57" s="77"/>
      <c r="J57" s="77"/>
      <c r="K57" s="77"/>
    </row>
    <row r="58" spans="2:11" x14ac:dyDescent="0.35">
      <c r="B58" s="77"/>
      <c r="C58" s="175"/>
      <c r="D58" s="77"/>
      <c r="E58" s="76"/>
      <c r="F58" s="77"/>
      <c r="G58" s="77"/>
      <c r="H58" s="77"/>
      <c r="I58" s="77"/>
      <c r="J58" s="77"/>
      <c r="K58" s="77"/>
    </row>
    <row r="59" spans="2:11" x14ac:dyDescent="0.35">
      <c r="B59" s="77"/>
      <c r="C59" s="175"/>
      <c r="D59" s="77"/>
      <c r="E59" s="76"/>
      <c r="F59" s="77"/>
      <c r="G59" s="77"/>
      <c r="H59" s="77"/>
      <c r="I59" s="77"/>
      <c r="J59" s="77"/>
      <c r="K59" s="77"/>
    </row>
    <row r="63" spans="2:11" x14ac:dyDescent="0.35">
      <c r="C63" s="77"/>
    </row>
  </sheetData>
  <mergeCells count="17">
    <mergeCell ref="A33:I33"/>
    <mergeCell ref="H34:I34"/>
    <mergeCell ref="F34:G34"/>
    <mergeCell ref="A1:G1"/>
    <mergeCell ref="A17:D17"/>
    <mergeCell ref="I1:L1"/>
    <mergeCell ref="Y17:Z17"/>
    <mergeCell ref="AB17:AE17"/>
    <mergeCell ref="AH17:AI17"/>
    <mergeCell ref="E17:F17"/>
    <mergeCell ref="N17:O17"/>
    <mergeCell ref="AF17:AG17"/>
    <mergeCell ref="W17:X17"/>
    <mergeCell ref="G17:H17"/>
    <mergeCell ref="J17:M17"/>
    <mergeCell ref="P17:Q17"/>
    <mergeCell ref="S17:V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FCE7-B835-4F7A-9161-DFC6E1FD0885}">
  <dimension ref="B1:P136"/>
  <sheetViews>
    <sheetView showGridLines="0" tabSelected="1" topLeftCell="A22" zoomScaleNormal="100" workbookViewId="0">
      <selection activeCell="B29" sqref="B29:H35"/>
    </sheetView>
  </sheetViews>
  <sheetFormatPr baseColWidth="10" defaultColWidth="11.453125" defaultRowHeight="14" x14ac:dyDescent="0.3"/>
  <cols>
    <col min="1" max="1" width="2.453125" style="10" customWidth="1"/>
    <col min="2" max="2" width="25.81640625" style="10" customWidth="1"/>
    <col min="3" max="3" width="18.81640625" style="9" customWidth="1"/>
    <col min="4" max="4" width="19" style="9" bestFit="1" customWidth="1"/>
    <col min="5" max="5" width="19.1796875" style="10" bestFit="1" customWidth="1"/>
    <col min="6" max="6" width="22.1796875" style="10" bestFit="1" customWidth="1"/>
    <col min="7" max="7" width="20.1796875" style="10" bestFit="1" customWidth="1"/>
    <col min="8" max="8" width="23.1796875" style="10" customWidth="1"/>
    <col min="9" max="9" width="18.1796875" style="10" bestFit="1" customWidth="1"/>
    <col min="10" max="10" width="21.1796875" style="10" customWidth="1"/>
    <col min="11" max="12" width="20.81640625" style="10" customWidth="1"/>
    <col min="13" max="13" width="18.6328125" style="10" bestFit="1" customWidth="1"/>
    <col min="14" max="16" width="23.81640625" style="10" customWidth="1"/>
    <col min="17" max="16384" width="11.453125" style="10"/>
  </cols>
  <sheetData>
    <row r="1" spans="2:10" ht="14.5" thickBot="1" x14ac:dyDescent="0.35"/>
    <row r="2" spans="2:10" ht="15" customHeight="1" thickBot="1" x14ac:dyDescent="0.35">
      <c r="B2" s="494" t="s">
        <v>14</v>
      </c>
      <c r="C2" s="495"/>
      <c r="D2" s="496"/>
      <c r="F2" s="19"/>
      <c r="G2" s="19"/>
    </row>
    <row r="3" spans="2:10" ht="28.5" thickBot="1" x14ac:dyDescent="0.35">
      <c r="B3" s="20" t="s">
        <v>15</v>
      </c>
      <c r="C3" s="21" t="s">
        <v>16</v>
      </c>
      <c r="D3" s="22" t="s">
        <v>17</v>
      </c>
      <c r="F3" s="497" t="s">
        <v>18</v>
      </c>
      <c r="G3" s="498"/>
    </row>
    <row r="4" spans="2:10" x14ac:dyDescent="0.3">
      <c r="B4" s="24" t="s">
        <v>19</v>
      </c>
      <c r="C4" s="25">
        <v>30000</v>
      </c>
      <c r="D4" s="26">
        <v>0</v>
      </c>
      <c r="F4" s="24" t="s">
        <v>20</v>
      </c>
      <c r="G4" s="27">
        <v>200</v>
      </c>
    </row>
    <row r="5" spans="2:10" x14ac:dyDescent="0.3">
      <c r="B5" s="28" t="s">
        <v>21</v>
      </c>
      <c r="C5" s="16">
        <v>0</v>
      </c>
      <c r="D5" s="29">
        <v>50000</v>
      </c>
      <c r="F5" s="28" t="s">
        <v>22</v>
      </c>
      <c r="G5" s="30">
        <f>10000/20</f>
        <v>500</v>
      </c>
    </row>
    <row r="6" spans="2:10" x14ac:dyDescent="0.3">
      <c r="B6" s="31" t="s">
        <v>23</v>
      </c>
      <c r="C6" s="16">
        <f>35000/20</f>
        <v>1750</v>
      </c>
      <c r="D6" s="29">
        <f>35000/20</f>
        <v>1750</v>
      </c>
      <c r="F6" s="28" t="s">
        <v>24</v>
      </c>
      <c r="G6" s="30">
        <f>30000/20</f>
        <v>1500</v>
      </c>
    </row>
    <row r="7" spans="2:10" x14ac:dyDescent="0.3">
      <c r="B7" s="31" t="s">
        <v>25</v>
      </c>
      <c r="C7" s="16">
        <f>(90000/12)+(40000/8)</f>
        <v>12500</v>
      </c>
      <c r="D7" s="29">
        <f>(90000/12)+(40000/8)</f>
        <v>12500</v>
      </c>
      <c r="F7" s="32" t="s">
        <v>26</v>
      </c>
      <c r="G7" s="30">
        <v>1000</v>
      </c>
    </row>
    <row r="8" spans="2:10" x14ac:dyDescent="0.3">
      <c r="B8" s="33" t="s">
        <v>27</v>
      </c>
      <c r="C8" s="16">
        <v>50000</v>
      </c>
      <c r="D8" s="29">
        <v>50000</v>
      </c>
      <c r="F8" s="28" t="s">
        <v>28</v>
      </c>
      <c r="G8" s="30">
        <v>500</v>
      </c>
    </row>
    <row r="9" spans="2:10" ht="14.5" thickBot="1" x14ac:dyDescent="0.35">
      <c r="B9" s="31" t="s">
        <v>29</v>
      </c>
      <c r="C9" s="34">
        <f>SUM(C4:C8)</f>
        <v>94250</v>
      </c>
      <c r="D9" s="35">
        <f>SUM(D4:D8)</f>
        <v>114250</v>
      </c>
      <c r="F9" s="36" t="s">
        <v>30</v>
      </c>
      <c r="G9" s="37">
        <f>12000/30</f>
        <v>400</v>
      </c>
    </row>
    <row r="10" spans="2:10" ht="42.5" thickBot="1" x14ac:dyDescent="0.35">
      <c r="B10" s="38" t="s">
        <v>31</v>
      </c>
      <c r="C10" s="39">
        <f>+G10</f>
        <v>4100</v>
      </c>
      <c r="D10" s="40">
        <f>+G10</f>
        <v>4100</v>
      </c>
      <c r="F10" s="41" t="s">
        <v>32</v>
      </c>
      <c r="G10" s="42">
        <f>SUM(G3:G9)</f>
        <v>4100</v>
      </c>
    </row>
    <row r="11" spans="2:10" s="9" customFormat="1" ht="28.5" thickBot="1" x14ac:dyDescent="0.35">
      <c r="B11" s="41" t="s">
        <v>33</v>
      </c>
      <c r="C11" s="43">
        <f>SUM(C9:C10)</f>
        <v>98350</v>
      </c>
      <c r="D11" s="44">
        <f>SUM(D9:D10)</f>
        <v>118350</v>
      </c>
      <c r="F11" s="45"/>
      <c r="G11" s="46"/>
      <c r="I11" s="47"/>
    </row>
    <row r="12" spans="2:10" x14ac:dyDescent="0.3">
      <c r="D12" s="48"/>
      <c r="J12" s="49"/>
    </row>
    <row r="13" spans="2:10" ht="14.5" thickBot="1" x14ac:dyDescent="0.35">
      <c r="J13" s="47"/>
    </row>
    <row r="14" spans="2:10" ht="15" customHeight="1" x14ac:dyDescent="0.3">
      <c r="B14" s="499" t="s">
        <v>34</v>
      </c>
      <c r="C14" s="500"/>
      <c r="D14" s="500"/>
      <c r="E14" s="500"/>
      <c r="F14" s="501"/>
      <c r="J14" s="50"/>
    </row>
    <row r="15" spans="2:10" ht="14.5" thickBot="1" x14ac:dyDescent="0.35">
      <c r="B15" s="51" t="s">
        <v>35</v>
      </c>
      <c r="C15" s="502" t="s">
        <v>36</v>
      </c>
      <c r="D15" s="502"/>
      <c r="E15" s="502" t="s">
        <v>37</v>
      </c>
      <c r="F15" s="503"/>
      <c r="J15" s="50"/>
    </row>
    <row r="16" spans="2:10" x14ac:dyDescent="0.3">
      <c r="B16" s="52" t="s">
        <v>38</v>
      </c>
      <c r="C16" s="53" t="s">
        <v>39</v>
      </c>
      <c r="D16" s="53" t="s">
        <v>40</v>
      </c>
      <c r="E16" s="53" t="s">
        <v>39</v>
      </c>
      <c r="F16" s="54" t="s">
        <v>40</v>
      </c>
      <c r="J16" s="50"/>
    </row>
    <row r="17" spans="2:16" x14ac:dyDescent="0.3">
      <c r="B17" s="55" t="s">
        <v>41</v>
      </c>
      <c r="C17" s="34">
        <f>+C11*4</f>
        <v>393400</v>
      </c>
      <c r="D17" s="34">
        <f>+D11*4</f>
        <v>473400</v>
      </c>
      <c r="E17" s="34">
        <f>+C11*6</f>
        <v>590100</v>
      </c>
      <c r="F17" s="35">
        <f>+D11*6</f>
        <v>710100</v>
      </c>
      <c r="J17" s="50"/>
    </row>
    <row r="18" spans="2:16" ht="14.5" thickBot="1" x14ac:dyDescent="0.35">
      <c r="B18" s="56" t="s">
        <v>42</v>
      </c>
      <c r="C18" s="39">
        <v>240000</v>
      </c>
      <c r="D18" s="39">
        <v>240000</v>
      </c>
      <c r="E18" s="39">
        <v>255000</v>
      </c>
      <c r="F18" s="40">
        <v>255000</v>
      </c>
      <c r="J18" s="57"/>
    </row>
    <row r="19" spans="2:16" ht="28.5" thickBot="1" x14ac:dyDescent="0.35">
      <c r="B19" s="58" t="s">
        <v>43</v>
      </c>
      <c r="C19" s="59">
        <f>SUM(C17:C18)</f>
        <v>633400</v>
      </c>
      <c r="D19" s="59">
        <f>SUM(D17:D18)</f>
        <v>713400</v>
      </c>
      <c r="E19" s="59">
        <f>SUM(E17:E18)</f>
        <v>845100</v>
      </c>
      <c r="F19" s="60">
        <f>SUM(F17:F18)</f>
        <v>965100</v>
      </c>
      <c r="J19" s="57"/>
    </row>
    <row r="20" spans="2:16" ht="14.5" thickBot="1" x14ac:dyDescent="0.35">
      <c r="B20" s="61"/>
      <c r="C20" s="236"/>
      <c r="D20" s="111"/>
      <c r="E20" s="57"/>
      <c r="F20" s="57"/>
      <c r="I20" s="48"/>
      <c r="J20" s="57"/>
    </row>
    <row r="21" spans="2:16" x14ac:dyDescent="0.3">
      <c r="B21" s="484" t="s">
        <v>44</v>
      </c>
      <c r="C21" s="485"/>
      <c r="D21" s="485"/>
      <c r="E21" s="485"/>
      <c r="F21" s="485"/>
      <c r="G21" s="486"/>
      <c r="J21" s="63"/>
      <c r="K21" s="63"/>
    </row>
    <row r="22" spans="2:16" ht="15" customHeight="1" x14ac:dyDescent="0.3">
      <c r="B22" s="477" t="s">
        <v>1</v>
      </c>
      <c r="C22" s="479" t="s">
        <v>45</v>
      </c>
      <c r="D22" s="481" t="s">
        <v>36</v>
      </c>
      <c r="E22" s="482"/>
      <c r="F22" s="481" t="s">
        <v>37</v>
      </c>
      <c r="G22" s="483"/>
      <c r="H22" s="64"/>
    </row>
    <row r="23" spans="2:16" ht="31.5" customHeight="1" x14ac:dyDescent="0.3">
      <c r="B23" s="478"/>
      <c r="C23" s="480"/>
      <c r="D23" s="81" t="s">
        <v>39</v>
      </c>
      <c r="E23" s="81" t="s">
        <v>40</v>
      </c>
      <c r="F23" s="81" t="s">
        <v>39</v>
      </c>
      <c r="G23" s="138" t="s">
        <v>40</v>
      </c>
    </row>
    <row r="24" spans="2:16" x14ac:dyDescent="0.3">
      <c r="B24" s="4">
        <v>2025</v>
      </c>
      <c r="C24" s="86">
        <f>SUM(D24:G24)</f>
        <v>324.278976</v>
      </c>
      <c r="D24" s="69">
        <v>176.26470399999999</v>
      </c>
      <c r="E24" s="69">
        <f>'7.8 Proyeccion de ventas'!G37</f>
        <v>44.066176000000006</v>
      </c>
      <c r="F24" s="69">
        <v>82.948096000000007</v>
      </c>
      <c r="G24" s="69">
        <v>21</v>
      </c>
      <c r="O24" s="68"/>
    </row>
    <row r="25" spans="2:16" x14ac:dyDescent="0.3">
      <c r="B25" s="4">
        <v>2026</v>
      </c>
      <c r="C25" s="86">
        <f t="shared" ref="C25:C27" si="0">SUM(D25:G25)</f>
        <v>359</v>
      </c>
      <c r="D25" s="69">
        <v>195</v>
      </c>
      <c r="E25" s="69">
        <v>49</v>
      </c>
      <c r="F25" s="69">
        <v>92</v>
      </c>
      <c r="G25" s="69">
        <v>23</v>
      </c>
      <c r="K25" s="71"/>
      <c r="L25" s="71" t="s">
        <v>46</v>
      </c>
      <c r="M25" s="71" t="s">
        <v>47</v>
      </c>
      <c r="O25" s="68"/>
    </row>
    <row r="26" spans="2:16" x14ac:dyDescent="0.3">
      <c r="B26" s="4">
        <v>2027</v>
      </c>
      <c r="C26" s="86">
        <f t="shared" si="0"/>
        <v>418</v>
      </c>
      <c r="D26" s="69">
        <v>227</v>
      </c>
      <c r="E26" s="69">
        <v>57</v>
      </c>
      <c r="F26" s="69">
        <v>107</v>
      </c>
      <c r="G26" s="69">
        <v>27</v>
      </c>
      <c r="K26" s="71" t="s">
        <v>48</v>
      </c>
      <c r="L26" s="2">
        <v>1100000</v>
      </c>
      <c r="M26" s="1">
        <v>1400000</v>
      </c>
    </row>
    <row r="27" spans="2:16" x14ac:dyDescent="0.3">
      <c r="B27" s="4">
        <v>2028</v>
      </c>
      <c r="C27" s="86">
        <f t="shared" si="0"/>
        <v>512</v>
      </c>
      <c r="D27" s="69">
        <v>278</v>
      </c>
      <c r="E27" s="69">
        <v>70</v>
      </c>
      <c r="F27" s="69">
        <v>131</v>
      </c>
      <c r="G27" s="69">
        <v>33</v>
      </c>
      <c r="K27" s="71" t="s">
        <v>40</v>
      </c>
      <c r="L27" s="2">
        <v>1210000</v>
      </c>
      <c r="M27" s="1">
        <v>1540000</v>
      </c>
    </row>
    <row r="28" spans="2:16" ht="14.5" thickBot="1" x14ac:dyDescent="0.35">
      <c r="B28" s="18"/>
      <c r="C28" s="76"/>
      <c r="D28" s="77"/>
      <c r="E28" s="77"/>
      <c r="F28" s="77"/>
      <c r="G28" s="77"/>
      <c r="M28" s="77"/>
    </row>
    <row r="29" spans="2:16" x14ac:dyDescent="0.3">
      <c r="B29" s="484" t="s">
        <v>49</v>
      </c>
      <c r="C29" s="485"/>
      <c r="D29" s="485"/>
      <c r="E29" s="485"/>
      <c r="F29" s="485"/>
      <c r="G29" s="485"/>
      <c r="H29" s="486"/>
      <c r="M29" s="77"/>
      <c r="O29" s="71" t="s">
        <v>50</v>
      </c>
    </row>
    <row r="30" spans="2:16" x14ac:dyDescent="0.3">
      <c r="B30" s="487" t="s">
        <v>1</v>
      </c>
      <c r="C30" s="488" t="s">
        <v>51</v>
      </c>
      <c r="D30" s="470" t="s">
        <v>36</v>
      </c>
      <c r="E30" s="470"/>
      <c r="F30" s="470" t="s">
        <v>37</v>
      </c>
      <c r="G30" s="470"/>
      <c r="H30" s="489" t="s">
        <v>11</v>
      </c>
      <c r="J30" s="71">
        <v>2025</v>
      </c>
      <c r="K30" s="78">
        <f>D24*$L$26</f>
        <v>193891174.40000001</v>
      </c>
      <c r="L30" s="78">
        <f>E24*$L$27</f>
        <v>53320072.960000008</v>
      </c>
      <c r="M30" s="79">
        <f>F24*$M$26</f>
        <v>116127334.40000001</v>
      </c>
      <c r="N30" s="68">
        <f>G24*$M$27</f>
        <v>32340000</v>
      </c>
      <c r="O30" s="80">
        <f>SUM(K30:N30)</f>
        <v>395678581.75999999</v>
      </c>
      <c r="P30" s="68"/>
    </row>
    <row r="31" spans="2:16" ht="14.5" thickBot="1" x14ac:dyDescent="0.35">
      <c r="B31" s="477"/>
      <c r="C31" s="479"/>
      <c r="D31" s="81" t="s">
        <v>39</v>
      </c>
      <c r="E31" s="81" t="s">
        <v>40</v>
      </c>
      <c r="F31" s="81" t="s">
        <v>39</v>
      </c>
      <c r="G31" s="81" t="s">
        <v>40</v>
      </c>
      <c r="H31" s="490"/>
      <c r="J31" s="71">
        <v>2026</v>
      </c>
      <c r="K31" s="78">
        <f>D25*$L$26</f>
        <v>214500000</v>
      </c>
      <c r="L31" s="78">
        <f>E25*$L$27</f>
        <v>59290000</v>
      </c>
      <c r="M31" s="79">
        <f>F25*$M$26</f>
        <v>128800000</v>
      </c>
      <c r="N31" s="68">
        <f>G25*$M$27</f>
        <v>35420000</v>
      </c>
      <c r="O31" s="80">
        <f t="shared" ref="O31:O33" si="1">SUM(K31:N31)</f>
        <v>438010000</v>
      </c>
    </row>
    <row r="32" spans="2:16" x14ac:dyDescent="0.3">
      <c r="B32" s="82">
        <v>2025</v>
      </c>
      <c r="C32" s="83">
        <f>+C24</f>
        <v>324.278976</v>
      </c>
      <c r="D32" s="84">
        <f>+D24*C$19</f>
        <v>111646063.51359999</v>
      </c>
      <c r="E32" s="84">
        <f>+E24*D$19</f>
        <v>31436809.958400004</v>
      </c>
      <c r="F32" s="84">
        <f>+F24*E$19</f>
        <v>70099435.9296</v>
      </c>
      <c r="G32" s="84">
        <f>+G24*F$19</f>
        <v>20267100</v>
      </c>
      <c r="H32" s="85">
        <f>SUM(D32:G32)</f>
        <v>233449409.4016</v>
      </c>
      <c r="J32" s="71">
        <v>2027</v>
      </c>
      <c r="K32" s="78">
        <f>D26*$L$26</f>
        <v>249700000</v>
      </c>
      <c r="L32" s="78">
        <f>E26*$L$27</f>
        <v>68970000</v>
      </c>
      <c r="M32" s="79">
        <f>F26*$M$26</f>
        <v>149800000</v>
      </c>
      <c r="N32" s="68">
        <f>G26*$M$27</f>
        <v>41580000</v>
      </c>
      <c r="O32" s="80">
        <f t="shared" si="1"/>
        <v>510050000</v>
      </c>
    </row>
    <row r="33" spans="2:16" x14ac:dyDescent="0.3">
      <c r="B33" s="28">
        <v>2026</v>
      </c>
      <c r="C33" s="86">
        <f>+C25</f>
        <v>359</v>
      </c>
      <c r="D33" s="34">
        <f t="shared" ref="D33:G34" si="2">+D25*(C$19*1.05)</f>
        <v>129688650</v>
      </c>
      <c r="E33" s="34">
        <f t="shared" si="2"/>
        <v>36704430</v>
      </c>
      <c r="F33" s="34">
        <f t="shared" si="2"/>
        <v>81636660</v>
      </c>
      <c r="G33" s="34">
        <f t="shared" si="2"/>
        <v>23307165</v>
      </c>
      <c r="H33" s="87">
        <f>SUM(D33:G33)</f>
        <v>271336905</v>
      </c>
      <c r="J33" s="71">
        <v>2028</v>
      </c>
      <c r="K33" s="78">
        <f>D27*$L$26</f>
        <v>305800000</v>
      </c>
      <c r="L33" s="78">
        <f>E27*$L$27</f>
        <v>84700000</v>
      </c>
      <c r="M33" s="79">
        <f>F27*$M$26</f>
        <v>183400000</v>
      </c>
      <c r="N33" s="68">
        <f>G27*$M$27</f>
        <v>50820000</v>
      </c>
      <c r="O33" s="80">
        <f t="shared" si="1"/>
        <v>624720000</v>
      </c>
      <c r="P33" s="68">
        <f>O33-G77-G86-G105</f>
        <v>22354772.525000051</v>
      </c>
    </row>
    <row r="34" spans="2:16" x14ac:dyDescent="0.3">
      <c r="B34" s="28">
        <v>2027</v>
      </c>
      <c r="C34" s="86">
        <f>+C26</f>
        <v>418</v>
      </c>
      <c r="D34" s="34">
        <f t="shared" si="2"/>
        <v>150970890</v>
      </c>
      <c r="E34" s="34">
        <f t="shared" si="2"/>
        <v>42696990</v>
      </c>
      <c r="F34" s="34">
        <f t="shared" si="2"/>
        <v>94946985</v>
      </c>
      <c r="G34" s="34">
        <f t="shared" si="2"/>
        <v>27360585</v>
      </c>
      <c r="H34" s="87">
        <f>SUM(D34:G34)</f>
        <v>315975450</v>
      </c>
      <c r="P34" s="68">
        <f>+O33-P33</f>
        <v>602365227.4749999</v>
      </c>
    </row>
    <row r="35" spans="2:16" ht="14.5" thickBot="1" x14ac:dyDescent="0.35">
      <c r="B35" s="72">
        <v>2028</v>
      </c>
      <c r="C35" s="88">
        <f>+C27</f>
        <v>512</v>
      </c>
      <c r="D35" s="89">
        <f t="shared" ref="D35:F35" si="3">+D27*(C$19*1.05)</f>
        <v>184889460</v>
      </c>
      <c r="E35" s="89">
        <f t="shared" si="3"/>
        <v>52434900</v>
      </c>
      <c r="F35" s="89">
        <f t="shared" si="3"/>
        <v>116243505</v>
      </c>
      <c r="G35" s="89">
        <f>+G27*(F$19*1.05)</f>
        <v>33440715</v>
      </c>
      <c r="H35" s="90">
        <f>SUM(D35:G35)</f>
        <v>387008580</v>
      </c>
      <c r="P35" s="64">
        <f>+P33/O33</f>
        <v>3.5783667122871128E-2</v>
      </c>
    </row>
    <row r="36" spans="2:16" ht="14.5" thickBot="1" x14ac:dyDescent="0.35">
      <c r="B36" s="61"/>
      <c r="C36" s="62"/>
      <c r="E36" s="48"/>
      <c r="F36" s="57"/>
      <c r="I36" s="48"/>
      <c r="J36" s="57"/>
    </row>
    <row r="37" spans="2:16" ht="14.5" thickBot="1" x14ac:dyDescent="0.35">
      <c r="B37" s="472" t="s">
        <v>52</v>
      </c>
      <c r="C37" s="473"/>
      <c r="D37" s="473"/>
      <c r="E37" s="473"/>
      <c r="F37" s="474"/>
    </row>
    <row r="38" spans="2:16" ht="28.5" thickBot="1" x14ac:dyDescent="0.35">
      <c r="B38" s="23" t="s">
        <v>6</v>
      </c>
      <c r="C38" s="91" t="s">
        <v>7</v>
      </c>
      <c r="D38" s="91" t="s">
        <v>8</v>
      </c>
      <c r="E38" s="91" t="s">
        <v>9</v>
      </c>
      <c r="F38" s="92" t="s">
        <v>10</v>
      </c>
    </row>
    <row r="39" spans="2:16" x14ac:dyDescent="0.3">
      <c r="B39" s="8" t="s">
        <v>1</v>
      </c>
      <c r="C39" s="8">
        <v>2025</v>
      </c>
    </row>
    <row r="40" spans="2:16" x14ac:dyDescent="0.3">
      <c r="B40" s="4" t="s">
        <v>53</v>
      </c>
      <c r="C40" s="11">
        <v>1800000</v>
      </c>
      <c r="D40" s="11">
        <f>+C40*K40</f>
        <v>1049400.0000000002</v>
      </c>
      <c r="E40" s="93">
        <f>+C40+D40</f>
        <v>2849400</v>
      </c>
      <c r="F40" s="94">
        <f>+E40*12</f>
        <v>34192800</v>
      </c>
      <c r="G40" s="68"/>
      <c r="J40" s="10" t="s">
        <v>12</v>
      </c>
      <c r="K40" s="14">
        <f>8.5%+12%+9%+6.96%+21.84%</f>
        <v>0.58300000000000007</v>
      </c>
    </row>
    <row r="41" spans="2:16" x14ac:dyDescent="0.3">
      <c r="B41" s="4" t="s">
        <v>54</v>
      </c>
      <c r="C41" s="11">
        <v>1800000</v>
      </c>
      <c r="D41" s="11">
        <f>+C41*K40</f>
        <v>1049400.0000000002</v>
      </c>
      <c r="E41" s="93">
        <f>+C41+D41</f>
        <v>2849400</v>
      </c>
      <c r="F41" s="94">
        <f>+E41*12</f>
        <v>34192800</v>
      </c>
      <c r="J41" s="10" t="s">
        <v>13</v>
      </c>
      <c r="K41" s="15">
        <v>0.05</v>
      </c>
    </row>
    <row r="42" spans="2:16" x14ac:dyDescent="0.3">
      <c r="E42" s="12" t="s">
        <v>11</v>
      </c>
      <c r="F42" s="13">
        <f>SUM(F40:F41)</f>
        <v>68385600</v>
      </c>
    </row>
    <row r="43" spans="2:16" x14ac:dyDescent="0.3">
      <c r="B43" s="8" t="s">
        <v>1</v>
      </c>
      <c r="C43" s="8">
        <v>2026</v>
      </c>
    </row>
    <row r="44" spans="2:16" ht="17.5" x14ac:dyDescent="0.3">
      <c r="B44" s="4" t="s">
        <v>53</v>
      </c>
      <c r="C44" s="11">
        <f>+C40*1.05</f>
        <v>1890000</v>
      </c>
      <c r="D44" s="11">
        <f>+C44*K40</f>
        <v>1101870.0000000002</v>
      </c>
      <c r="E44" s="93">
        <f>+C44+D44</f>
        <v>2991870</v>
      </c>
      <c r="F44" s="94">
        <f>+E44*12</f>
        <v>35902440</v>
      </c>
      <c r="J44" s="112"/>
    </row>
    <row r="45" spans="2:16" ht="14.5" x14ac:dyDescent="0.3">
      <c r="B45" s="4" t="s">
        <v>54</v>
      </c>
      <c r="C45" s="11">
        <f>+C41*1.05</f>
        <v>1890000</v>
      </c>
      <c r="D45" s="11">
        <f>+C45*K40</f>
        <v>1101870.0000000002</v>
      </c>
      <c r="E45" s="93">
        <f>+C45+D45</f>
        <v>2991870</v>
      </c>
      <c r="F45" s="94">
        <f>+E45*12</f>
        <v>35902440</v>
      </c>
      <c r="J45" s="113"/>
    </row>
    <row r="46" spans="2:16" ht="14.5" x14ac:dyDescent="0.3">
      <c r="E46" s="12" t="s">
        <v>11</v>
      </c>
      <c r="F46" s="13">
        <f>SUM(F44:F45)</f>
        <v>71804880</v>
      </c>
      <c r="J46" s="114"/>
    </row>
    <row r="47" spans="2:16" ht="14.5" x14ac:dyDescent="0.3">
      <c r="B47" s="8" t="s">
        <v>1</v>
      </c>
      <c r="C47" s="8">
        <v>2027</v>
      </c>
      <c r="J47" s="113"/>
    </row>
    <row r="48" spans="2:16" ht="14.5" x14ac:dyDescent="0.3">
      <c r="B48" s="4" t="s">
        <v>53</v>
      </c>
      <c r="C48" s="11">
        <f>+C44*1.05</f>
        <v>1984500</v>
      </c>
      <c r="D48" s="11">
        <f>+C48*K40</f>
        <v>1156963.5000000002</v>
      </c>
      <c r="E48" s="93">
        <f>+C48+D48</f>
        <v>3141463.5</v>
      </c>
      <c r="F48" s="94">
        <f>+E48*12</f>
        <v>37697562</v>
      </c>
      <c r="J48" s="114"/>
    </row>
    <row r="49" spans="2:10" ht="14.5" x14ac:dyDescent="0.3">
      <c r="B49" s="4" t="s">
        <v>54</v>
      </c>
      <c r="C49" s="11">
        <f>+C45*1.05</f>
        <v>1984500</v>
      </c>
      <c r="D49" s="11">
        <f>+C49*K40</f>
        <v>1156963.5000000002</v>
      </c>
      <c r="E49" s="93">
        <f>+C49+D49</f>
        <v>3141463.5</v>
      </c>
      <c r="F49" s="94">
        <f>+E49*12</f>
        <v>37697562</v>
      </c>
      <c r="J49" s="113"/>
    </row>
    <row r="50" spans="2:10" ht="14.5" x14ac:dyDescent="0.3">
      <c r="E50" s="12" t="s">
        <v>11</v>
      </c>
      <c r="F50" s="13">
        <f>SUM(F48:F49)</f>
        <v>75395124</v>
      </c>
      <c r="J50" s="114"/>
    </row>
    <row r="51" spans="2:10" ht="14.5" x14ac:dyDescent="0.3">
      <c r="B51" s="8" t="s">
        <v>1</v>
      </c>
      <c r="C51" s="8">
        <v>2028</v>
      </c>
      <c r="J51" s="113"/>
    </row>
    <row r="52" spans="2:10" ht="14.5" x14ac:dyDescent="0.3">
      <c r="B52" s="4" t="s">
        <v>53</v>
      </c>
      <c r="C52" s="11">
        <f>+C48*1.05</f>
        <v>2083725</v>
      </c>
      <c r="D52" s="11">
        <f>+C52*K40</f>
        <v>1214811.675</v>
      </c>
      <c r="E52" s="93">
        <f>+C52+D52</f>
        <v>3298536.6749999998</v>
      </c>
      <c r="F52" s="94">
        <f>+E52*12</f>
        <v>39582440.099999994</v>
      </c>
      <c r="J52" s="114"/>
    </row>
    <row r="53" spans="2:10" ht="14.5" x14ac:dyDescent="0.35">
      <c r="B53" s="4" t="s">
        <v>54</v>
      </c>
      <c r="C53" s="11">
        <f>+C49*1.05</f>
        <v>2083725</v>
      </c>
      <c r="D53" s="11">
        <f>+C53*K40</f>
        <v>1214811.675</v>
      </c>
      <c r="E53" s="93">
        <f>+C53+D53</f>
        <v>3298536.6749999998</v>
      </c>
      <c r="F53" s="94">
        <f>+E53*12</f>
        <v>39582440.099999994</v>
      </c>
      <c r="J53"/>
    </row>
    <row r="54" spans="2:10" ht="14.5" x14ac:dyDescent="0.35">
      <c r="B54" s="4" t="s">
        <v>55</v>
      </c>
      <c r="C54" s="11">
        <f>+C53</f>
        <v>2083725</v>
      </c>
      <c r="D54" s="11">
        <f>+D53</f>
        <v>1214811.675</v>
      </c>
      <c r="E54" s="93">
        <f>+C54+D54</f>
        <v>3298536.6749999998</v>
      </c>
      <c r="F54" s="94">
        <f>+E54*12</f>
        <v>39582440.099999994</v>
      </c>
      <c r="J54"/>
    </row>
    <row r="55" spans="2:10" ht="14.5" x14ac:dyDescent="0.35">
      <c r="B55" s="18"/>
      <c r="C55" s="95"/>
      <c r="D55" s="95"/>
      <c r="E55" s="12" t="s">
        <v>11</v>
      </c>
      <c r="F55" s="13">
        <f>SUM(F52:F54)</f>
        <v>118747320.29999998</v>
      </c>
      <c r="J55"/>
    </row>
    <row r="56" spans="2:10" ht="17.5" x14ac:dyDescent="0.3">
      <c r="B56" s="18"/>
      <c r="C56" s="96"/>
      <c r="D56" s="96"/>
      <c r="E56" s="18"/>
      <c r="J56" s="112"/>
    </row>
    <row r="57" spans="2:10" ht="14.5" x14ac:dyDescent="0.3">
      <c r="B57" s="491"/>
      <c r="C57" s="491"/>
      <c r="D57" s="491"/>
      <c r="J57" s="113"/>
    </row>
    <row r="58" spans="2:10" ht="14.5" x14ac:dyDescent="0.3">
      <c r="B58" s="470" t="s">
        <v>56</v>
      </c>
      <c r="C58" s="470"/>
      <c r="D58" s="470"/>
      <c r="E58" s="470"/>
      <c r="F58" s="470"/>
      <c r="G58" s="470"/>
      <c r="J58" s="114"/>
    </row>
    <row r="59" spans="2:10" ht="14.5" x14ac:dyDescent="0.3">
      <c r="B59" s="97" t="s">
        <v>0</v>
      </c>
      <c r="C59" s="97" t="s">
        <v>1</v>
      </c>
      <c r="D59" s="97">
        <v>2025</v>
      </c>
      <c r="E59" s="97">
        <v>2026</v>
      </c>
      <c r="F59" s="97">
        <v>2027</v>
      </c>
      <c r="G59" s="97">
        <v>2028</v>
      </c>
      <c r="J59" s="113"/>
    </row>
    <row r="60" spans="2:10" ht="14.5" x14ac:dyDescent="0.3">
      <c r="B60" s="492" t="s">
        <v>2</v>
      </c>
      <c r="C60" s="493"/>
      <c r="D60" s="1">
        <f>1300000*12</f>
        <v>15600000</v>
      </c>
      <c r="E60" s="2">
        <f>D60*1.05</f>
        <v>16380000</v>
      </c>
      <c r="F60" s="2">
        <f>+E60*1.05</f>
        <v>17199000</v>
      </c>
      <c r="G60" s="2">
        <f>+F60*1.05</f>
        <v>18058950</v>
      </c>
      <c r="J60" s="114"/>
    </row>
    <row r="61" spans="2:10" ht="14.5" x14ac:dyDescent="0.3">
      <c r="B61" s="475" t="s">
        <v>3</v>
      </c>
      <c r="C61" s="476"/>
      <c r="D61" s="3"/>
      <c r="E61" s="4"/>
      <c r="F61" s="5"/>
      <c r="G61" s="5"/>
      <c r="J61" s="113"/>
    </row>
    <row r="62" spans="2:10" ht="14.5" x14ac:dyDescent="0.3">
      <c r="B62" s="6" t="s">
        <v>4</v>
      </c>
      <c r="C62" s="7"/>
      <c r="D62" s="1">
        <f>40000*12</f>
        <v>480000</v>
      </c>
      <c r="E62" s="2">
        <f t="shared" ref="E62:G64" si="4">+D62*1.05</f>
        <v>504000</v>
      </c>
      <c r="F62" s="2">
        <f t="shared" si="4"/>
        <v>529200</v>
      </c>
      <c r="G62" s="2">
        <f t="shared" si="4"/>
        <v>555660</v>
      </c>
      <c r="J62" s="114"/>
    </row>
    <row r="63" spans="2:10" ht="14.5" x14ac:dyDescent="0.3">
      <c r="B63" s="6" t="s">
        <v>5</v>
      </c>
      <c r="C63" s="7"/>
      <c r="D63" s="1">
        <f>160000*12</f>
        <v>1920000</v>
      </c>
      <c r="E63" s="2">
        <f t="shared" si="4"/>
        <v>2016000</v>
      </c>
      <c r="F63" s="2">
        <f t="shared" si="4"/>
        <v>2116800</v>
      </c>
      <c r="G63" s="2">
        <f t="shared" si="4"/>
        <v>2222640</v>
      </c>
      <c r="J63" s="113"/>
    </row>
    <row r="64" spans="2:10" ht="14.5" x14ac:dyDescent="0.3">
      <c r="B64" s="17" t="s">
        <v>57</v>
      </c>
      <c r="C64" s="98"/>
      <c r="D64" s="1">
        <v>800000</v>
      </c>
      <c r="E64" s="2">
        <f t="shared" si="4"/>
        <v>840000</v>
      </c>
      <c r="F64" s="2">
        <f t="shared" si="4"/>
        <v>882000</v>
      </c>
      <c r="G64" s="2">
        <f t="shared" si="4"/>
        <v>926100</v>
      </c>
      <c r="J64" s="114"/>
    </row>
    <row r="65" spans="2:10" ht="14.5" x14ac:dyDescent="0.3">
      <c r="B65" s="475" t="s">
        <v>58</v>
      </c>
      <c r="C65" s="476"/>
      <c r="D65" s="3"/>
      <c r="E65" s="4"/>
      <c r="F65" s="5"/>
      <c r="G65" s="5"/>
      <c r="J65" s="113"/>
    </row>
    <row r="66" spans="2:10" ht="14.5" x14ac:dyDescent="0.3">
      <c r="B66" s="6" t="s">
        <v>59</v>
      </c>
      <c r="C66" s="7"/>
      <c r="D66" s="99">
        <f>15000*12</f>
        <v>180000</v>
      </c>
      <c r="E66" s="100">
        <f t="shared" ref="E66:G68" si="5">+D66*1.05</f>
        <v>189000</v>
      </c>
      <c r="F66" s="100">
        <f t="shared" si="5"/>
        <v>198450</v>
      </c>
      <c r="G66" s="100">
        <f t="shared" si="5"/>
        <v>208372.5</v>
      </c>
      <c r="J66" s="113"/>
    </row>
    <row r="67" spans="2:10" ht="14.5" x14ac:dyDescent="0.3">
      <c r="B67" s="6" t="s">
        <v>60</v>
      </c>
      <c r="C67" s="7"/>
      <c r="D67" s="99">
        <f>5000*12</f>
        <v>60000</v>
      </c>
      <c r="E67" s="100">
        <f t="shared" si="5"/>
        <v>63000</v>
      </c>
      <c r="F67" s="100">
        <f t="shared" si="5"/>
        <v>66150</v>
      </c>
      <c r="G67" s="100">
        <f t="shared" si="5"/>
        <v>69457.5</v>
      </c>
      <c r="J67" s="115"/>
    </row>
    <row r="68" spans="2:10" ht="14.5" x14ac:dyDescent="0.3">
      <c r="B68" s="6" t="s">
        <v>61</v>
      </c>
      <c r="C68" s="7"/>
      <c r="D68" s="99">
        <f>2000*12</f>
        <v>24000</v>
      </c>
      <c r="E68" s="100">
        <f t="shared" si="5"/>
        <v>25200</v>
      </c>
      <c r="F68" s="100">
        <f t="shared" si="5"/>
        <v>26460</v>
      </c>
      <c r="G68" s="100">
        <f t="shared" si="5"/>
        <v>27783</v>
      </c>
      <c r="J68" s="115"/>
    </row>
    <row r="69" spans="2:10" s="288" customFormat="1" ht="14.5" x14ac:dyDescent="0.3">
      <c r="B69" s="284" t="s">
        <v>62</v>
      </c>
      <c r="C69" s="285"/>
      <c r="D69" s="286">
        <f>SUM(D66:D68,D62:D64,D60)</f>
        <v>19064000</v>
      </c>
      <c r="E69" s="287">
        <f>SUM(E66:E68,E62:E63,E60)</f>
        <v>19177200</v>
      </c>
      <c r="F69" s="287">
        <f>SUM(F66:F68,F62:F63,F60)</f>
        <v>20136060</v>
      </c>
      <c r="G69" s="287">
        <f>SUM(G66:G68,G62:G63,G60)</f>
        <v>21142863</v>
      </c>
      <c r="J69" s="289"/>
    </row>
    <row r="70" spans="2:10" ht="14.5" x14ac:dyDescent="0.3">
      <c r="B70" s="18"/>
      <c r="C70" s="96"/>
      <c r="D70" s="96"/>
      <c r="E70" s="18"/>
      <c r="J70" s="115"/>
    </row>
    <row r="71" spans="2:10" ht="14.5" x14ac:dyDescent="0.3">
      <c r="B71" s="18"/>
      <c r="C71" s="96"/>
      <c r="D71" s="235"/>
      <c r="E71" s="235"/>
      <c r="F71" s="235"/>
      <c r="G71" s="235"/>
      <c r="J71" s="115"/>
    </row>
    <row r="72" spans="2:10" ht="14.5" x14ac:dyDescent="0.3">
      <c r="B72" s="469" t="s">
        <v>63</v>
      </c>
      <c r="C72" s="469"/>
      <c r="D72" s="469"/>
      <c r="E72" s="469"/>
      <c r="F72" s="469"/>
      <c r="G72" s="469"/>
      <c r="J72" s="115"/>
    </row>
    <row r="73" spans="2:10" x14ac:dyDescent="0.3">
      <c r="B73" s="101"/>
      <c r="C73" s="101"/>
      <c r="D73" s="101">
        <v>2025</v>
      </c>
      <c r="E73" s="101">
        <v>2026</v>
      </c>
      <c r="F73" s="101">
        <v>2027</v>
      </c>
      <c r="G73" s="101">
        <v>2028</v>
      </c>
    </row>
    <row r="74" spans="2:10" ht="28" x14ac:dyDescent="0.3">
      <c r="B74" s="102" t="s">
        <v>64</v>
      </c>
      <c r="C74" s="102"/>
      <c r="D74" s="103">
        <f>+H32-'10.1 Analisis de inversion'!C49</f>
        <v>216035451.41760001</v>
      </c>
      <c r="E74" s="103">
        <f>+H33</f>
        <v>271336905</v>
      </c>
      <c r="F74" s="103">
        <f>+H34</f>
        <v>315975450</v>
      </c>
      <c r="G74" s="103">
        <f>+H35</f>
        <v>387008580</v>
      </c>
    </row>
    <row r="75" spans="2:10" ht="28" x14ac:dyDescent="0.3">
      <c r="B75" s="102" t="s">
        <v>65</v>
      </c>
      <c r="C75" s="102"/>
      <c r="D75" s="103">
        <f>+F42</f>
        <v>68385600</v>
      </c>
      <c r="E75" s="103">
        <f>+F46</f>
        <v>71804880</v>
      </c>
      <c r="F75" s="103">
        <f>+F50</f>
        <v>75395124</v>
      </c>
      <c r="G75" s="103">
        <f>+F55</f>
        <v>118747320.29999998</v>
      </c>
    </row>
    <row r="76" spans="2:10" ht="28.5" thickBot="1" x14ac:dyDescent="0.35">
      <c r="B76" s="104" t="s">
        <v>66</v>
      </c>
      <c r="C76" s="104"/>
      <c r="D76" s="105">
        <f>+D69</f>
        <v>19064000</v>
      </c>
      <c r="E76" s="105">
        <f t="shared" ref="E76:G76" si="6">+E69</f>
        <v>19177200</v>
      </c>
      <c r="F76" s="105">
        <f t="shared" si="6"/>
        <v>20136060</v>
      </c>
      <c r="G76" s="105">
        <f t="shared" si="6"/>
        <v>21142863</v>
      </c>
    </row>
    <row r="77" spans="2:10" ht="28.5" thickTop="1" x14ac:dyDescent="0.3">
      <c r="B77" s="106" t="s">
        <v>67</v>
      </c>
      <c r="C77" s="106"/>
      <c r="D77" s="107">
        <f>SUM(D74:D76)</f>
        <v>303485051.41760004</v>
      </c>
      <c r="E77" s="107">
        <f>SUM(E74:E76)</f>
        <v>362318985</v>
      </c>
      <c r="F77" s="107">
        <f>SUM(F74:F76)</f>
        <v>411506634</v>
      </c>
      <c r="G77" s="107">
        <f>SUM(G74:G76)</f>
        <v>526898763.29999995</v>
      </c>
    </row>
    <row r="80" spans="2:10" x14ac:dyDescent="0.3">
      <c r="B80" s="470" t="s">
        <v>77</v>
      </c>
      <c r="C80" s="470"/>
      <c r="D80" s="470"/>
      <c r="E80" s="470"/>
      <c r="F80" s="470"/>
      <c r="G80" s="470"/>
    </row>
    <row r="81" spans="2:7" x14ac:dyDescent="0.3">
      <c r="B81" s="97" t="s">
        <v>0</v>
      </c>
      <c r="C81" s="97" t="s">
        <v>1</v>
      </c>
      <c r="D81" s="97">
        <v>2025</v>
      </c>
      <c r="E81" s="97">
        <v>2026</v>
      </c>
      <c r="F81" s="97">
        <v>2027</v>
      </c>
      <c r="G81" s="97">
        <v>2028</v>
      </c>
    </row>
    <row r="82" spans="2:7" x14ac:dyDescent="0.3">
      <c r="B82" s="10" t="s">
        <v>68</v>
      </c>
      <c r="D82" s="108">
        <f>500000*12</f>
        <v>6000000</v>
      </c>
      <c r="E82" s="78">
        <f t="shared" ref="E82:G83" si="7">+D82*1.05</f>
        <v>6300000</v>
      </c>
      <c r="F82" s="78">
        <f t="shared" si="7"/>
        <v>6615000</v>
      </c>
      <c r="G82" s="78">
        <f t="shared" si="7"/>
        <v>6945750</v>
      </c>
    </row>
    <row r="83" spans="2:7" x14ac:dyDescent="0.3">
      <c r="B83" s="10" t="s">
        <v>69</v>
      </c>
      <c r="D83" s="108">
        <v>170000</v>
      </c>
      <c r="E83" s="78">
        <f t="shared" si="7"/>
        <v>178500</v>
      </c>
      <c r="F83" s="78">
        <f t="shared" si="7"/>
        <v>187425</v>
      </c>
      <c r="G83" s="78">
        <f t="shared" si="7"/>
        <v>196796.25</v>
      </c>
    </row>
    <row r="84" spans="2:7" x14ac:dyDescent="0.3">
      <c r="B84" s="10" t="s">
        <v>70</v>
      </c>
      <c r="D84" s="108">
        <v>30000</v>
      </c>
      <c r="E84" s="78">
        <f>+D84*1.05</f>
        <v>31500</v>
      </c>
      <c r="F84" s="78">
        <f t="shared" ref="F84:G84" si="8">+E84*1.05</f>
        <v>33075</v>
      </c>
      <c r="G84" s="78">
        <f t="shared" si="8"/>
        <v>34728.75</v>
      </c>
    </row>
    <row r="85" spans="2:7" x14ac:dyDescent="0.3">
      <c r="B85" s="10" t="s">
        <v>71</v>
      </c>
      <c r="D85" s="108">
        <v>1650000</v>
      </c>
      <c r="E85" s="78">
        <f>+D85*1.05</f>
        <v>1732500</v>
      </c>
      <c r="F85" s="78">
        <f>+E85*1.05</f>
        <v>1819125</v>
      </c>
      <c r="G85" s="78">
        <f>+F85*1.05</f>
        <v>1910081.25</v>
      </c>
    </row>
    <row r="86" spans="2:7" x14ac:dyDescent="0.3">
      <c r="B86" s="471" t="s">
        <v>11</v>
      </c>
      <c r="C86" s="471"/>
      <c r="D86" s="109">
        <f>SUM(D82:D85)</f>
        <v>7850000</v>
      </c>
      <c r="E86" s="109">
        <f>SUM(E82:E85)</f>
        <v>8242500</v>
      </c>
      <c r="F86" s="109">
        <f>SUM(F82:F85)</f>
        <v>8654625</v>
      </c>
      <c r="G86" s="109">
        <f>SUM(G82:G85)</f>
        <v>9087356.25</v>
      </c>
    </row>
    <row r="88" spans="2:7" x14ac:dyDescent="0.3">
      <c r="B88" s="470" t="s">
        <v>1882</v>
      </c>
      <c r="C88" s="470"/>
      <c r="D88" s="470"/>
      <c r="E88" s="470"/>
      <c r="F88" s="470"/>
      <c r="G88" s="470"/>
    </row>
    <row r="89" spans="2:7" x14ac:dyDescent="0.3">
      <c r="B89" s="313" t="s">
        <v>0</v>
      </c>
      <c r="C89" s="313" t="s">
        <v>1</v>
      </c>
      <c r="D89" s="313">
        <v>2025</v>
      </c>
      <c r="E89" s="313">
        <v>2026</v>
      </c>
      <c r="F89" s="313">
        <v>2027</v>
      </c>
      <c r="G89" s="313">
        <v>2028</v>
      </c>
    </row>
    <row r="90" spans="2:7" x14ac:dyDescent="0.3">
      <c r="B90" s="10" t="s">
        <v>1883</v>
      </c>
      <c r="D90" s="111">
        <f>+'10.3 Presupuesto Egresos'!C14</f>
        <v>6148153</v>
      </c>
      <c r="E90" s="111">
        <f>+'10.3 Presupuesto Egresos'!D14</f>
        <v>6399249</v>
      </c>
      <c r="F90" s="111">
        <f>+'10.3 Presupuesto Egresos'!E14</f>
        <v>7752908</v>
      </c>
      <c r="G90" s="111">
        <f>+'10.3 Presupuesto Egresos'!F14</f>
        <v>9013109</v>
      </c>
    </row>
    <row r="91" spans="2:7" ht="14.5" thickBot="1" x14ac:dyDescent="0.35"/>
    <row r="92" spans="2:7" ht="14.5" thickBot="1" x14ac:dyDescent="0.35">
      <c r="B92" s="472" t="s">
        <v>78</v>
      </c>
      <c r="C92" s="473"/>
      <c r="D92" s="473"/>
      <c r="E92" s="473"/>
      <c r="F92" s="474"/>
    </row>
    <row r="93" spans="2:7" ht="28.5" thickBot="1" x14ac:dyDescent="0.35">
      <c r="B93" s="23" t="s">
        <v>6</v>
      </c>
      <c r="C93" s="91" t="s">
        <v>7</v>
      </c>
      <c r="D93" s="91" t="s">
        <v>72</v>
      </c>
      <c r="E93" s="91" t="s">
        <v>8</v>
      </c>
      <c r="F93" s="91" t="s">
        <v>9</v>
      </c>
      <c r="G93" s="92" t="s">
        <v>10</v>
      </c>
    </row>
    <row r="94" spans="2:7" x14ac:dyDescent="0.3">
      <c r="B94" s="8" t="s">
        <v>1</v>
      </c>
      <c r="C94" s="8">
        <v>2025</v>
      </c>
      <c r="E94" s="9"/>
    </row>
    <row r="95" spans="2:7" x14ac:dyDescent="0.3">
      <c r="B95" s="4" t="s">
        <v>73</v>
      </c>
      <c r="C95" s="11">
        <v>2650000</v>
      </c>
      <c r="D95" s="110">
        <f>(10000*C24)/12</f>
        <v>270232.48</v>
      </c>
      <c r="E95" s="11">
        <f>(C95+D95)*K40</f>
        <v>1702495.5358400003</v>
      </c>
      <c r="F95" s="93">
        <f>SUM(C95:E95)</f>
        <v>4622728.0158400005</v>
      </c>
      <c r="G95" s="94">
        <f>+F95*12</f>
        <v>55472736.190080002</v>
      </c>
    </row>
    <row r="96" spans="2:7" x14ac:dyDescent="0.3">
      <c r="E96" s="9"/>
      <c r="F96" s="12" t="s">
        <v>11</v>
      </c>
      <c r="G96" s="13">
        <f>SUM(G95:G95)</f>
        <v>55472736.190080002</v>
      </c>
    </row>
    <row r="97" spans="2:7" x14ac:dyDescent="0.3">
      <c r="B97" s="8" t="s">
        <v>1</v>
      </c>
      <c r="C97" s="8">
        <v>2026</v>
      </c>
      <c r="E97" s="9"/>
    </row>
    <row r="98" spans="2:7" x14ac:dyDescent="0.3">
      <c r="B98" s="4" t="s">
        <v>73</v>
      </c>
      <c r="C98" s="11">
        <f>+C95*1.05</f>
        <v>2782500</v>
      </c>
      <c r="D98" s="110">
        <f>(10000*C25)/12</f>
        <v>299166.66666666669</v>
      </c>
      <c r="E98" s="11">
        <f>+(C98+D98)*K40</f>
        <v>1796611.6666666667</v>
      </c>
      <c r="F98" s="93">
        <f>SUM(C98:E98)</f>
        <v>4878278.333333333</v>
      </c>
      <c r="G98" s="94">
        <f>+F98*12</f>
        <v>58539340</v>
      </c>
    </row>
    <row r="99" spans="2:7" x14ac:dyDescent="0.3">
      <c r="E99" s="9"/>
      <c r="F99" s="12" t="s">
        <v>11</v>
      </c>
      <c r="G99" s="13">
        <f>SUM(G98:G98)</f>
        <v>58539340</v>
      </c>
    </row>
    <row r="100" spans="2:7" x14ac:dyDescent="0.3">
      <c r="B100" s="8" t="s">
        <v>1</v>
      </c>
      <c r="C100" s="8">
        <v>2027</v>
      </c>
      <c r="E100" s="9"/>
    </row>
    <row r="101" spans="2:7" x14ac:dyDescent="0.3">
      <c r="B101" s="4" t="s">
        <v>73</v>
      </c>
      <c r="C101" s="11">
        <f>+C98*1.05</f>
        <v>2921625</v>
      </c>
      <c r="D101" s="110">
        <f>(10000*C26)/12</f>
        <v>348333.33333333331</v>
      </c>
      <c r="E101" s="11">
        <f>+(C101+D101)*K40</f>
        <v>1906385.7083333337</v>
      </c>
      <c r="F101" s="93">
        <f>SUM(C101:E101)</f>
        <v>5176344.041666667</v>
      </c>
      <c r="G101" s="94">
        <f>+F101*12</f>
        <v>62116128.5</v>
      </c>
    </row>
    <row r="102" spans="2:7" x14ac:dyDescent="0.3">
      <c r="E102" s="9"/>
      <c r="F102" s="12" t="s">
        <v>11</v>
      </c>
      <c r="G102" s="13">
        <f>SUM(G101:G101)</f>
        <v>62116128.5</v>
      </c>
    </row>
    <row r="103" spans="2:7" x14ac:dyDescent="0.3">
      <c r="B103" s="8" t="s">
        <v>1</v>
      </c>
      <c r="C103" s="8">
        <v>2028</v>
      </c>
      <c r="E103" s="9"/>
    </row>
    <row r="104" spans="2:7" x14ac:dyDescent="0.3">
      <c r="B104" s="4" t="s">
        <v>73</v>
      </c>
      <c r="C104" s="11">
        <f>+C101*1.05</f>
        <v>3067706.25</v>
      </c>
      <c r="D104" s="110">
        <f>(10000*C27)/12</f>
        <v>426666.66666666669</v>
      </c>
      <c r="E104" s="11">
        <f>+(C104+D104)*K40</f>
        <v>2037219.4104166669</v>
      </c>
      <c r="F104" s="93">
        <f>SUM(C104:E104)</f>
        <v>5531592.3270833334</v>
      </c>
      <c r="G104" s="94">
        <f>+F104*12</f>
        <v>66379107.924999997</v>
      </c>
    </row>
    <row r="105" spans="2:7" x14ac:dyDescent="0.3">
      <c r="B105" s="18"/>
      <c r="C105" s="95"/>
      <c r="E105" s="95"/>
      <c r="F105" s="12" t="s">
        <v>11</v>
      </c>
      <c r="G105" s="13">
        <f>SUM(G104:G104)</f>
        <v>66379107.924999997</v>
      </c>
    </row>
    <row r="108" spans="2:7" x14ac:dyDescent="0.3">
      <c r="B108" s="469" t="s">
        <v>74</v>
      </c>
      <c r="C108" s="469"/>
      <c r="D108" s="469"/>
      <c r="E108" s="469"/>
      <c r="F108" s="469"/>
      <c r="G108" s="469"/>
    </row>
    <row r="109" spans="2:7" x14ac:dyDescent="0.3">
      <c r="B109" s="101"/>
      <c r="C109" s="101"/>
      <c r="D109" s="101">
        <v>2025</v>
      </c>
      <c r="E109" s="101">
        <v>2026</v>
      </c>
      <c r="F109" s="101">
        <v>2027</v>
      </c>
      <c r="G109" s="101">
        <v>2028</v>
      </c>
    </row>
    <row r="110" spans="2:7" ht="42" x14ac:dyDescent="0.3">
      <c r="B110" s="102" t="s">
        <v>75</v>
      </c>
      <c r="C110" s="102"/>
      <c r="D110" s="103">
        <f>D86+D90</f>
        <v>13998153</v>
      </c>
      <c r="E110" s="103">
        <f>E86+E90</f>
        <v>14641749</v>
      </c>
      <c r="F110" s="103">
        <f>F86+F90</f>
        <v>16407533</v>
      </c>
      <c r="G110" s="103">
        <f>G86+G90</f>
        <v>18100465.25</v>
      </c>
    </row>
    <row r="111" spans="2:7" ht="28" x14ac:dyDescent="0.3">
      <c r="B111" s="102" t="s">
        <v>76</v>
      </c>
      <c r="C111" s="102"/>
      <c r="D111" s="103">
        <f>G95</f>
        <v>55472736.190080002</v>
      </c>
      <c r="E111" s="103">
        <f>G98</f>
        <v>58539340</v>
      </c>
      <c r="F111" s="103">
        <f>G101</f>
        <v>62116128.5</v>
      </c>
      <c r="G111" s="103">
        <f>G104</f>
        <v>66379107.924999997</v>
      </c>
    </row>
    <row r="112" spans="2:7" ht="42" x14ac:dyDescent="0.3">
      <c r="B112" s="106" t="s">
        <v>1884</v>
      </c>
      <c r="C112" s="106"/>
      <c r="D112" s="107">
        <f>SUM(D110:D111)</f>
        <v>69470889.190080002</v>
      </c>
      <c r="E112" s="107">
        <f>SUM(E110:E111)</f>
        <v>73181089</v>
      </c>
      <c r="F112" s="107">
        <f>SUM(F110:F111)</f>
        <v>78523661.5</v>
      </c>
      <c r="G112" s="107">
        <f>SUM(G110:G111)</f>
        <v>84479573.174999997</v>
      </c>
    </row>
    <row r="115" spans="2:9" x14ac:dyDescent="0.3">
      <c r="D115" s="111">
        <f>+D77+D112</f>
        <v>372955940.60768002</v>
      </c>
      <c r="E115" s="111">
        <f t="shared" ref="E115:G115" si="9">+E77+E112</f>
        <v>435500074</v>
      </c>
      <c r="F115" s="111">
        <f t="shared" si="9"/>
        <v>490030295.5</v>
      </c>
      <c r="G115" s="111">
        <f t="shared" si="9"/>
        <v>611378336.4749999</v>
      </c>
    </row>
    <row r="116" spans="2:9" x14ac:dyDescent="0.3">
      <c r="D116" s="111">
        <f>+'10.3 Presupuesto Egresos'!C17</f>
        <v>372955940.60768002</v>
      </c>
      <c r="E116" s="111">
        <f>+'10.3 Presupuesto Egresos'!D17</f>
        <v>435500074</v>
      </c>
      <c r="F116" s="111">
        <f>+'10.3 Presupuesto Egresos'!E17</f>
        <v>490030295.5</v>
      </c>
      <c r="G116" s="111">
        <f>+'10.3 Presupuesto Egresos'!F17</f>
        <v>611378336.4749999</v>
      </c>
    </row>
    <row r="117" spans="2:9" x14ac:dyDescent="0.3">
      <c r="D117" s="111">
        <f>+D115-D116</f>
        <v>0</v>
      </c>
      <c r="E117" s="111"/>
      <c r="F117" s="111"/>
      <c r="G117" s="111"/>
    </row>
    <row r="118" spans="2:9" x14ac:dyDescent="0.3">
      <c r="D118" s="111"/>
      <c r="E118" s="111"/>
      <c r="F118" s="111"/>
      <c r="G118" s="111"/>
    </row>
    <row r="119" spans="2:9" x14ac:dyDescent="0.3">
      <c r="D119" s="111"/>
      <c r="E119" s="111"/>
      <c r="F119" s="111"/>
      <c r="G119" s="111"/>
    </row>
    <row r="120" spans="2:9" x14ac:dyDescent="0.3">
      <c r="D120" s="111"/>
      <c r="E120" s="111"/>
      <c r="F120" s="111"/>
      <c r="G120" s="111"/>
    </row>
    <row r="126" spans="2:9" x14ac:dyDescent="0.3">
      <c r="B126" s="78"/>
      <c r="C126" s="108"/>
      <c r="D126" s="108"/>
      <c r="E126" s="78"/>
      <c r="F126" s="78"/>
      <c r="G126" s="78"/>
      <c r="H126" s="78"/>
    </row>
    <row r="127" spans="2:9" x14ac:dyDescent="0.3">
      <c r="B127" s="78"/>
      <c r="C127" s="108"/>
      <c r="D127" s="108"/>
      <c r="E127" s="78"/>
      <c r="F127" s="78"/>
      <c r="G127" s="78"/>
      <c r="H127" s="78"/>
      <c r="I127" s="68"/>
    </row>
    <row r="128" spans="2:9" x14ac:dyDescent="0.3">
      <c r="B128" s="78"/>
      <c r="C128" s="108"/>
      <c r="D128" s="108"/>
      <c r="E128" s="78"/>
      <c r="F128" s="78"/>
      <c r="G128" s="78"/>
      <c r="H128" s="78"/>
      <c r="I128" s="68"/>
    </row>
    <row r="129" spans="2:9" x14ac:dyDescent="0.3">
      <c r="B129" s="78"/>
      <c r="C129" s="108"/>
      <c r="D129" s="108"/>
      <c r="E129" s="78"/>
      <c r="F129" s="78"/>
      <c r="G129" s="78"/>
      <c r="H129" s="78"/>
      <c r="I129" s="68"/>
    </row>
    <row r="130" spans="2:9" x14ac:dyDescent="0.3">
      <c r="B130" s="78"/>
      <c r="C130" s="108"/>
      <c r="D130" s="108"/>
      <c r="E130" s="78"/>
      <c r="F130" s="78"/>
      <c r="G130" s="78"/>
      <c r="H130" s="78"/>
      <c r="I130" s="68"/>
    </row>
    <row r="131" spans="2:9" x14ac:dyDescent="0.3">
      <c r="B131" s="78"/>
      <c r="C131" s="108"/>
      <c r="D131" s="108"/>
      <c r="E131" s="78"/>
      <c r="F131" s="78"/>
      <c r="G131" s="78"/>
      <c r="H131" s="78"/>
    </row>
    <row r="132" spans="2:9" x14ac:dyDescent="0.3">
      <c r="B132" s="78"/>
      <c r="C132" s="108"/>
      <c r="D132" s="108"/>
      <c r="E132" s="78"/>
      <c r="F132" s="78"/>
      <c r="G132" s="78"/>
      <c r="H132" s="78"/>
    </row>
    <row r="133" spans="2:9" x14ac:dyDescent="0.3">
      <c r="B133" s="78"/>
      <c r="C133" s="108"/>
      <c r="D133" s="108"/>
      <c r="E133" s="78"/>
      <c r="F133" s="78"/>
      <c r="G133" s="78"/>
      <c r="H133" s="78"/>
    </row>
    <row r="134" spans="2:9" x14ac:dyDescent="0.3">
      <c r="B134" s="78"/>
      <c r="C134" s="108"/>
      <c r="D134" s="108"/>
      <c r="E134" s="78"/>
      <c r="F134" s="78"/>
      <c r="G134" s="78"/>
      <c r="H134" s="78"/>
    </row>
    <row r="135" spans="2:9" x14ac:dyDescent="0.3">
      <c r="B135" s="78"/>
      <c r="C135" s="108"/>
      <c r="D135" s="108"/>
      <c r="E135" s="78"/>
      <c r="F135" s="78"/>
      <c r="G135" s="78"/>
      <c r="H135" s="78"/>
    </row>
    <row r="136" spans="2:9" x14ac:dyDescent="0.3">
      <c r="B136" s="78"/>
      <c r="C136" s="108"/>
      <c r="D136" s="108"/>
      <c r="E136" s="78"/>
      <c r="F136" s="78"/>
      <c r="G136" s="78"/>
      <c r="H136" s="78"/>
    </row>
  </sheetData>
  <mergeCells count="28">
    <mergeCell ref="B21:G21"/>
    <mergeCell ref="B2:D2"/>
    <mergeCell ref="F3:G3"/>
    <mergeCell ref="B14:F14"/>
    <mergeCell ref="C15:D15"/>
    <mergeCell ref="E15:F15"/>
    <mergeCell ref="B65:C65"/>
    <mergeCell ref="B22:B23"/>
    <mergeCell ref="C22:C23"/>
    <mergeCell ref="D22:E22"/>
    <mergeCell ref="F22:G22"/>
    <mergeCell ref="B29:H29"/>
    <mergeCell ref="B30:B31"/>
    <mergeCell ref="C30:C31"/>
    <mergeCell ref="D30:E30"/>
    <mergeCell ref="F30:G30"/>
    <mergeCell ref="H30:H31"/>
    <mergeCell ref="B37:F37"/>
    <mergeCell ref="B57:D57"/>
    <mergeCell ref="B58:G58"/>
    <mergeCell ref="B60:C60"/>
    <mergeCell ref="B61:C61"/>
    <mergeCell ref="B72:G72"/>
    <mergeCell ref="B80:G80"/>
    <mergeCell ref="B86:C86"/>
    <mergeCell ref="B92:F92"/>
    <mergeCell ref="B108:G108"/>
    <mergeCell ref="B88:G88"/>
  </mergeCells>
  <pageMargins left="0.7" right="0.7" top="0.75" bottom="0.75" header="0.3" footer="0.3"/>
  <ignoredErrors>
    <ignoredError sqref="E41 F41:F42 E75:G75 E77:G77" evalError="1"/>
    <ignoredError sqref="D86" formulaRange="1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0F0B-86BD-485B-82F0-3B3691FCD8B5}">
  <dimension ref="B1:P51"/>
  <sheetViews>
    <sheetView showGridLines="0" zoomScaleNormal="100" workbookViewId="0">
      <selection activeCell="B1" sqref="B1"/>
    </sheetView>
  </sheetViews>
  <sheetFormatPr baseColWidth="10" defaultColWidth="10.90625" defaultRowHeight="14" x14ac:dyDescent="0.35"/>
  <cols>
    <col min="1" max="1" width="1.36328125" style="200" customWidth="1"/>
    <col min="2" max="2" width="44.90625" style="200" bestFit="1" customWidth="1"/>
    <col min="3" max="3" width="56.1796875" style="200" bestFit="1" customWidth="1"/>
    <col min="4" max="4" width="21.1796875" style="200" customWidth="1"/>
    <col min="5" max="5" width="56.1796875" style="200" customWidth="1"/>
    <col min="6" max="6" width="11.36328125" style="200" bestFit="1" customWidth="1"/>
    <col min="7" max="7" width="10.90625" style="200"/>
    <col min="8" max="8" width="27.08984375" style="200" bestFit="1" customWidth="1"/>
    <col min="9" max="9" width="15.6328125" style="200" bestFit="1" customWidth="1"/>
    <col min="10" max="10" width="15.1796875" style="200" bestFit="1" customWidth="1"/>
    <col min="11" max="11" width="15.6328125" style="200" bestFit="1" customWidth="1"/>
    <col min="12" max="13" width="15.1796875" style="200" bestFit="1" customWidth="1"/>
    <col min="14" max="14" width="16.36328125" style="200" bestFit="1" customWidth="1"/>
    <col min="15" max="15" width="13.81640625" style="200" bestFit="1" customWidth="1"/>
    <col min="16" max="16" width="11.453125" style="200" bestFit="1" customWidth="1"/>
    <col min="17" max="16384" width="10.90625" style="200"/>
  </cols>
  <sheetData>
    <row r="1" spans="2:14" ht="8" customHeight="1" x14ac:dyDescent="0.35"/>
    <row r="2" spans="2:14" ht="16.5" customHeight="1" thickBot="1" x14ac:dyDescent="0.4">
      <c r="B2" s="504" t="s">
        <v>112</v>
      </c>
      <c r="C2" s="504"/>
      <c r="D2" s="504"/>
      <c r="F2" s="462" t="s">
        <v>191</v>
      </c>
      <c r="G2" s="462"/>
      <c r="H2" s="462"/>
      <c r="I2" s="462"/>
      <c r="J2" s="463" t="s">
        <v>142</v>
      </c>
      <c r="K2" s="463"/>
      <c r="L2" s="461" t="s">
        <v>143</v>
      </c>
      <c r="M2" s="461"/>
    </row>
    <row r="3" spans="2:14" ht="20" customHeight="1" thickTop="1" thickBot="1" x14ac:dyDescent="0.4">
      <c r="B3" s="429" t="s">
        <v>79</v>
      </c>
      <c r="C3" s="429" t="s">
        <v>80</v>
      </c>
      <c r="D3" s="430" t="s">
        <v>81</v>
      </c>
      <c r="F3" s="186" t="s">
        <v>140</v>
      </c>
      <c r="G3" s="186" t="s">
        <v>193</v>
      </c>
      <c r="H3" s="187" t="s">
        <v>146</v>
      </c>
      <c r="I3" s="187" t="s">
        <v>147</v>
      </c>
      <c r="J3" s="183" t="s">
        <v>144</v>
      </c>
      <c r="K3" s="183" t="s">
        <v>145</v>
      </c>
      <c r="L3" s="184" t="s">
        <v>144</v>
      </c>
      <c r="M3" s="185" t="s">
        <v>145</v>
      </c>
    </row>
    <row r="4" spans="2:14" ht="16.5" customHeight="1" thickTop="1" x14ac:dyDescent="0.35">
      <c r="B4" s="431" t="s">
        <v>82</v>
      </c>
      <c r="C4" s="429" t="s">
        <v>83</v>
      </c>
      <c r="D4" s="432">
        <v>2000000</v>
      </c>
      <c r="F4" s="179">
        <v>45748</v>
      </c>
      <c r="G4" s="66">
        <v>24.196000000000002</v>
      </c>
      <c r="H4" s="66">
        <v>4.8392000000000008</v>
      </c>
      <c r="I4" s="66">
        <v>19.3568</v>
      </c>
      <c r="J4" s="66">
        <v>1.5485440000000004</v>
      </c>
      <c r="K4" s="66">
        <v>3.2906560000000007</v>
      </c>
      <c r="L4" s="66">
        <v>6.1941759999999997</v>
      </c>
      <c r="M4" s="181">
        <v>13.162624000000001</v>
      </c>
    </row>
    <row r="5" spans="2:14" ht="16.5" customHeight="1" x14ac:dyDescent="0.35">
      <c r="B5" s="431" t="s">
        <v>84</v>
      </c>
      <c r="C5" s="429" t="s">
        <v>85</v>
      </c>
      <c r="D5" s="432">
        <v>1500000</v>
      </c>
    </row>
    <row r="6" spans="2:14" ht="16.5" customHeight="1" x14ac:dyDescent="0.35">
      <c r="B6" s="431" t="s">
        <v>86</v>
      </c>
      <c r="C6" s="429" t="s">
        <v>87</v>
      </c>
      <c r="D6" s="432">
        <v>700000</v>
      </c>
      <c r="J6" s="273">
        <f>J4*'9.6 Analisis Costos y Administ'!F19</f>
        <v>1494499.8144000003</v>
      </c>
      <c r="K6" s="273">
        <f>K4*'9.6 Analisis Costos y Administ'!D19</f>
        <v>2347553.9904000005</v>
      </c>
      <c r="L6" s="273">
        <f>L4*'9.6 Analisis Costos y Administ'!E19</f>
        <v>5234698.1376</v>
      </c>
      <c r="M6" s="273">
        <f>M4*'9.6 Analisis Costos y Administ'!C19</f>
        <v>8337206.041600001</v>
      </c>
      <c r="N6" s="273">
        <f>SUM(J6:M6)</f>
        <v>17413957.984000001</v>
      </c>
    </row>
    <row r="7" spans="2:14" ht="16.5" customHeight="1" x14ac:dyDescent="0.35">
      <c r="B7" s="431" t="s">
        <v>88</v>
      </c>
      <c r="C7" s="429" t="s">
        <v>89</v>
      </c>
      <c r="D7" s="432">
        <v>150000</v>
      </c>
    </row>
    <row r="8" spans="2:14" ht="16.5" customHeight="1" x14ac:dyDescent="0.35">
      <c r="B8" s="431" t="s">
        <v>90</v>
      </c>
      <c r="C8" s="429" t="s">
        <v>91</v>
      </c>
      <c r="D8" s="432">
        <v>200000</v>
      </c>
    </row>
    <row r="9" spans="2:14" ht="16.5" customHeight="1" x14ac:dyDescent="0.35">
      <c r="B9" s="431" t="s">
        <v>92</v>
      </c>
      <c r="C9" s="429" t="s">
        <v>93</v>
      </c>
      <c r="D9" s="432">
        <v>80000</v>
      </c>
    </row>
    <row r="10" spans="2:14" ht="16.5" customHeight="1" x14ac:dyDescent="0.35">
      <c r="B10" s="431" t="s">
        <v>94</v>
      </c>
      <c r="C10" s="429" t="s">
        <v>95</v>
      </c>
      <c r="D10" s="432">
        <f>30000*3</f>
        <v>90000</v>
      </c>
    </row>
    <row r="11" spans="2:14" ht="16.5" customHeight="1" x14ac:dyDescent="0.35">
      <c r="B11" s="431" t="s">
        <v>96</v>
      </c>
      <c r="C11" s="429" t="s">
        <v>97</v>
      </c>
      <c r="D11" s="432">
        <f>10000*2</f>
        <v>20000</v>
      </c>
    </row>
    <row r="12" spans="2:14" ht="16.5" customHeight="1" x14ac:dyDescent="0.35">
      <c r="B12" s="431" t="s">
        <v>98</v>
      </c>
      <c r="C12" s="429" t="s">
        <v>99</v>
      </c>
      <c r="D12" s="432">
        <v>200000</v>
      </c>
    </row>
    <row r="13" spans="2:14" ht="16.5" customHeight="1" x14ac:dyDescent="0.35">
      <c r="B13" s="431" t="s">
        <v>100</v>
      </c>
      <c r="C13" s="429" t="s">
        <v>101</v>
      </c>
      <c r="D13" s="432">
        <v>200000</v>
      </c>
    </row>
    <row r="14" spans="2:14" ht="16.5" customHeight="1" x14ac:dyDescent="0.35">
      <c r="B14" s="431" t="s">
        <v>102</v>
      </c>
      <c r="C14" s="429" t="s">
        <v>103</v>
      </c>
      <c r="D14" s="432">
        <v>200000</v>
      </c>
    </row>
    <row r="15" spans="2:14" ht="16.5" customHeight="1" x14ac:dyDescent="0.35">
      <c r="B15" s="431" t="s">
        <v>104</v>
      </c>
      <c r="C15" s="429" t="s">
        <v>105</v>
      </c>
      <c r="D15" s="432">
        <v>200000</v>
      </c>
    </row>
    <row r="16" spans="2:14" ht="16.5" customHeight="1" x14ac:dyDescent="0.35">
      <c r="B16" s="431" t="s">
        <v>106</v>
      </c>
      <c r="C16" s="429" t="s">
        <v>107</v>
      </c>
      <c r="D16" s="432">
        <f>10000*2</f>
        <v>20000</v>
      </c>
    </row>
    <row r="17" spans="2:16" ht="16.5" customHeight="1" x14ac:dyDescent="0.35">
      <c r="B17" s="431" t="s">
        <v>108</v>
      </c>
      <c r="C17" s="429" t="s">
        <v>109</v>
      </c>
      <c r="D17" s="432">
        <f>10000*2</f>
        <v>20000</v>
      </c>
    </row>
    <row r="18" spans="2:16" ht="16.5" customHeight="1" x14ac:dyDescent="0.35">
      <c r="B18" s="431" t="s">
        <v>110</v>
      </c>
      <c r="C18" s="429" t="s">
        <v>111</v>
      </c>
      <c r="D18" s="432">
        <v>20000</v>
      </c>
    </row>
    <row r="19" spans="2:16" ht="16.5" customHeight="1" x14ac:dyDescent="0.35">
      <c r="B19" s="505" t="s">
        <v>117</v>
      </c>
      <c r="C19" s="505"/>
      <c r="D19" s="433">
        <f>SUM(D4:D18)</f>
        <v>5600000</v>
      </c>
    </row>
    <row r="20" spans="2:16" ht="16.5" customHeight="1" x14ac:dyDescent="0.35">
      <c r="B20" s="414"/>
      <c r="C20" s="414"/>
      <c r="D20" s="414"/>
    </row>
    <row r="21" spans="2:16" ht="16.5" customHeight="1" x14ac:dyDescent="0.35">
      <c r="B21" s="506" t="s">
        <v>113</v>
      </c>
      <c r="C21" s="506"/>
      <c r="D21" s="506"/>
    </row>
    <row r="22" spans="2:16" ht="16.5" customHeight="1" x14ac:dyDescent="0.35">
      <c r="B22" s="3" t="s">
        <v>114</v>
      </c>
      <c r="C22" s="520">
        <v>900000</v>
      </c>
      <c r="D22" s="520"/>
    </row>
    <row r="23" spans="2:16" ht="16.5" customHeight="1" x14ac:dyDescent="0.35">
      <c r="B23" s="3" t="s">
        <v>115</v>
      </c>
      <c r="C23" s="520">
        <v>80000</v>
      </c>
      <c r="D23" s="520"/>
    </row>
    <row r="24" spans="2:16" ht="16.5" customHeight="1" x14ac:dyDescent="0.35">
      <c r="B24" s="428" t="s">
        <v>116</v>
      </c>
      <c r="C24" s="521">
        <f>SUM(C22:C23)</f>
        <v>980000</v>
      </c>
      <c r="D24" s="521"/>
    </row>
    <row r="25" spans="2:16" ht="16.5" hidden="1" customHeight="1" x14ac:dyDescent="0.3">
      <c r="B25" s="201"/>
      <c r="C25" s="415"/>
      <c r="D25" s="415"/>
      <c r="E25" s="512" t="s">
        <v>142</v>
      </c>
      <c r="F25" s="512"/>
      <c r="G25" s="513" t="s">
        <v>143</v>
      </c>
      <c r="H25" s="513"/>
    </row>
    <row r="26" spans="2:16" ht="16.5" hidden="1" customHeight="1" x14ac:dyDescent="0.3">
      <c r="B26" s="416" t="s">
        <v>141</v>
      </c>
      <c r="C26" s="416" t="s">
        <v>146</v>
      </c>
      <c r="D26" s="416" t="s">
        <v>147</v>
      </c>
      <c r="E26" s="406" t="s">
        <v>144</v>
      </c>
      <c r="F26" s="202" t="s">
        <v>145</v>
      </c>
      <c r="G26" s="203" t="s">
        <v>144</v>
      </c>
      <c r="H26" s="204" t="s">
        <v>145</v>
      </c>
      <c r="N26" s="10"/>
      <c r="O26" s="19"/>
      <c r="P26" s="19"/>
    </row>
    <row r="27" spans="2:16" ht="16.5" hidden="1" customHeight="1" x14ac:dyDescent="0.3">
      <c r="B27" s="417">
        <v>28.404</v>
      </c>
      <c r="C27" s="417">
        <f>B27*20%</f>
        <v>5.6808000000000005</v>
      </c>
      <c r="D27" s="417">
        <f>B27-C27</f>
        <v>22.723199999999999</v>
      </c>
      <c r="E27" s="407">
        <f>C27*0.32</f>
        <v>1.8178560000000001</v>
      </c>
      <c r="F27" s="66">
        <f>C27*0.68</f>
        <v>3.8629440000000006</v>
      </c>
      <c r="G27" s="66">
        <f>D27*0.32</f>
        <v>7.2714239999999997</v>
      </c>
      <c r="H27" s="66">
        <f>D27*0.68</f>
        <v>15.451776000000001</v>
      </c>
      <c r="I27" s="205"/>
      <c r="N27" s="10"/>
    </row>
    <row r="28" spans="2:16" ht="16.5" hidden="1" customHeight="1" x14ac:dyDescent="0.3">
      <c r="B28" s="417">
        <v>32.612000000000002</v>
      </c>
      <c r="C28" s="417">
        <f t="shared" ref="C28:C29" si="0">B28*20%</f>
        <v>6.5224000000000011</v>
      </c>
      <c r="D28" s="417">
        <f>B28-C28</f>
        <v>26.089600000000001</v>
      </c>
      <c r="E28" s="408">
        <f t="shared" ref="E28:E29" si="1">C28*0.32</f>
        <v>2.0871680000000006</v>
      </c>
      <c r="F28" s="69">
        <f t="shared" ref="F28:F29" si="2">C28*0.68</f>
        <v>4.435232000000001</v>
      </c>
      <c r="G28" s="69">
        <f t="shared" ref="G28:G29" si="3">D28*0.32</f>
        <v>8.3486720000000005</v>
      </c>
      <c r="H28" s="69">
        <f t="shared" ref="H28:H29" si="4">D28*0.68</f>
        <v>17.740928</v>
      </c>
      <c r="I28" s="205"/>
      <c r="N28" s="10"/>
    </row>
    <row r="29" spans="2:16" ht="16.5" hidden="1" customHeight="1" x14ac:dyDescent="0.3">
      <c r="B29" s="417">
        <v>34.716000000000001</v>
      </c>
      <c r="C29" s="417">
        <f t="shared" si="0"/>
        <v>6.9432000000000009</v>
      </c>
      <c r="D29" s="417">
        <f>B29-C29</f>
        <v>27.7728</v>
      </c>
      <c r="E29" s="408">
        <f t="shared" si="1"/>
        <v>2.2218240000000002</v>
      </c>
      <c r="F29" s="69">
        <f t="shared" si="2"/>
        <v>4.7213760000000011</v>
      </c>
      <c r="G29" s="69">
        <f t="shared" si="3"/>
        <v>8.887296000000001</v>
      </c>
      <c r="H29" s="69">
        <f t="shared" si="4"/>
        <v>18.885504000000001</v>
      </c>
      <c r="I29" s="205"/>
      <c r="N29" s="10"/>
    </row>
    <row r="30" spans="2:16" ht="16.5" hidden="1" customHeight="1" x14ac:dyDescent="0.3">
      <c r="B30" s="418"/>
      <c r="C30" s="418"/>
      <c r="D30" s="418"/>
      <c r="E30" s="205"/>
      <c r="F30" s="205"/>
      <c r="G30" s="205"/>
      <c r="H30" s="205"/>
      <c r="I30" s="205"/>
      <c r="N30" s="10"/>
    </row>
    <row r="31" spans="2:16" ht="16.5" hidden="1" customHeight="1" x14ac:dyDescent="0.3">
      <c r="B31" s="514"/>
      <c r="C31" s="514"/>
      <c r="D31" s="414"/>
      <c r="E31" s="515" t="s">
        <v>18</v>
      </c>
      <c r="F31" s="516"/>
      <c r="N31" s="10"/>
    </row>
    <row r="32" spans="2:16" ht="16.5" hidden="1" customHeight="1" x14ac:dyDescent="0.3">
      <c r="B32" s="419" t="s">
        <v>16</v>
      </c>
      <c r="C32" s="419" t="s">
        <v>17</v>
      </c>
      <c r="D32" s="414"/>
      <c r="E32" s="409" t="s">
        <v>20</v>
      </c>
      <c r="F32" s="27">
        <v>200</v>
      </c>
      <c r="H32" s="517" t="s">
        <v>34</v>
      </c>
      <c r="I32" s="518"/>
      <c r="J32" s="518"/>
      <c r="K32" s="518"/>
      <c r="L32" s="519"/>
      <c r="N32" s="10"/>
    </row>
    <row r="33" spans="2:16" ht="16.5" hidden="1" customHeight="1" x14ac:dyDescent="0.3">
      <c r="B33" s="259">
        <v>30000</v>
      </c>
      <c r="C33" s="259">
        <v>0</v>
      </c>
      <c r="D33" s="414"/>
      <c r="E33" s="410" t="s">
        <v>22</v>
      </c>
      <c r="F33" s="30">
        <f>10000/20</f>
        <v>500</v>
      </c>
      <c r="H33" s="206" t="s">
        <v>35</v>
      </c>
      <c r="I33" s="510" t="s">
        <v>36</v>
      </c>
      <c r="J33" s="510"/>
      <c r="K33" s="510" t="s">
        <v>37</v>
      </c>
      <c r="L33" s="511"/>
      <c r="N33" s="10"/>
    </row>
    <row r="34" spans="2:16" ht="16.5" hidden="1" customHeight="1" x14ac:dyDescent="0.3">
      <c r="B34" s="259">
        <v>0</v>
      </c>
      <c r="C34" s="259">
        <v>50000</v>
      </c>
      <c r="D34" s="414"/>
      <c r="E34" s="410" t="s">
        <v>24</v>
      </c>
      <c r="F34" s="30">
        <f>30000/20</f>
        <v>1500</v>
      </c>
      <c r="H34" s="207" t="s">
        <v>38</v>
      </c>
      <c r="I34" s="208" t="s">
        <v>39</v>
      </c>
      <c r="J34" s="208" t="s">
        <v>40</v>
      </c>
      <c r="K34" s="208" t="s">
        <v>39</v>
      </c>
      <c r="L34" s="209" t="s">
        <v>40</v>
      </c>
      <c r="N34" s="10"/>
    </row>
    <row r="35" spans="2:16" ht="16.5" hidden="1" customHeight="1" x14ac:dyDescent="0.3">
      <c r="B35" s="259">
        <f>35000/20</f>
        <v>1750</v>
      </c>
      <c r="C35" s="259">
        <f>35000/20</f>
        <v>1750</v>
      </c>
      <c r="D35" s="414"/>
      <c r="E35" s="411" t="s">
        <v>26</v>
      </c>
      <c r="F35" s="30">
        <v>1000</v>
      </c>
      <c r="H35" s="55" t="s">
        <v>41</v>
      </c>
      <c r="I35" s="34">
        <f>+B40*4</f>
        <v>393400</v>
      </c>
      <c r="J35" s="34">
        <f>+C40*4</f>
        <v>473400</v>
      </c>
      <c r="K35" s="34">
        <f>+B40*6</f>
        <v>590100</v>
      </c>
      <c r="L35" s="35">
        <f>+C40*6</f>
        <v>710100</v>
      </c>
      <c r="N35" s="9"/>
      <c r="O35" s="45"/>
      <c r="P35" s="46"/>
    </row>
    <row r="36" spans="2:16" ht="16.5" hidden="1" customHeight="1" x14ac:dyDescent="0.3">
      <c r="B36" s="259">
        <f>(90000/12)+(40000/8)</f>
        <v>12500</v>
      </c>
      <c r="C36" s="259">
        <f>(90000/12)+(40000/8)</f>
        <v>12500</v>
      </c>
      <c r="D36" s="414"/>
      <c r="E36" s="410" t="s">
        <v>28</v>
      </c>
      <c r="F36" s="30">
        <v>500</v>
      </c>
      <c r="H36" s="56" t="s">
        <v>42</v>
      </c>
      <c r="I36" s="39">
        <v>240000</v>
      </c>
      <c r="J36" s="39">
        <v>240000</v>
      </c>
      <c r="K36" s="39">
        <v>255000</v>
      </c>
      <c r="L36" s="40">
        <v>255000</v>
      </c>
      <c r="M36" s="48"/>
      <c r="N36" s="10"/>
      <c r="O36" s="10"/>
      <c r="P36" s="10"/>
    </row>
    <row r="37" spans="2:16" ht="16.5" hidden="1" customHeight="1" x14ac:dyDescent="0.3">
      <c r="B37" s="259">
        <v>50000</v>
      </c>
      <c r="C37" s="259">
        <v>50000</v>
      </c>
      <c r="D37" s="414"/>
      <c r="E37" s="412" t="s">
        <v>30</v>
      </c>
      <c r="F37" s="37">
        <f>12000/30</f>
        <v>400</v>
      </c>
      <c r="H37" s="210" t="s">
        <v>43</v>
      </c>
      <c r="I37" s="211">
        <f>SUM(I35:I36)</f>
        <v>633400</v>
      </c>
      <c r="J37" s="211">
        <f>SUM(J35:J36)</f>
        <v>713400</v>
      </c>
      <c r="K37" s="211">
        <f>SUM(K35:K36)</f>
        <v>845100</v>
      </c>
      <c r="L37" s="212">
        <f>SUM(L35:L36)</f>
        <v>965100</v>
      </c>
      <c r="M37" s="9"/>
      <c r="N37" s="10"/>
      <c r="O37" s="10"/>
      <c r="P37" s="10"/>
    </row>
    <row r="38" spans="2:16" ht="16.5" hidden="1" customHeight="1" x14ac:dyDescent="0.3">
      <c r="B38" s="420">
        <f>SUM(B33:B37)</f>
        <v>94250</v>
      </c>
      <c r="C38" s="420">
        <f>SUM(C33:C37)</f>
        <v>114250</v>
      </c>
      <c r="D38" s="414"/>
      <c r="E38" s="413" t="s">
        <v>32</v>
      </c>
      <c r="F38" s="213">
        <f>SUM(F31:F37)</f>
        <v>4100</v>
      </c>
      <c r="P38" s="10"/>
    </row>
    <row r="39" spans="2:16" ht="16.5" hidden="1" customHeight="1" x14ac:dyDescent="0.3">
      <c r="B39" s="420">
        <f>+F38</f>
        <v>4100</v>
      </c>
      <c r="C39" s="420">
        <f>+F38</f>
        <v>4100</v>
      </c>
      <c r="D39" s="414"/>
      <c r="P39" s="10"/>
    </row>
    <row r="40" spans="2:16" ht="16.5" hidden="1" customHeight="1" x14ac:dyDescent="0.35">
      <c r="B40" s="421">
        <f>SUM(B38:B39)</f>
        <v>98350</v>
      </c>
      <c r="C40" s="421">
        <f>SUM(C38:C39)</f>
        <v>118350</v>
      </c>
      <c r="D40" s="414"/>
    </row>
    <row r="41" spans="2:16" ht="16.5" hidden="1" customHeight="1" x14ac:dyDescent="0.35">
      <c r="B41" s="414"/>
      <c r="C41" s="414"/>
      <c r="D41" s="414"/>
    </row>
    <row r="42" spans="2:16" ht="16.5" hidden="1" customHeight="1" x14ac:dyDescent="0.35">
      <c r="B42" s="422"/>
      <c r="C42" s="414"/>
      <c r="D42" s="414"/>
    </row>
    <row r="43" spans="2:16" ht="16.5" hidden="1" customHeight="1" x14ac:dyDescent="0.35">
      <c r="B43" s="423" t="s">
        <v>148</v>
      </c>
      <c r="C43" s="414"/>
      <c r="D43" s="414"/>
    </row>
    <row r="44" spans="2:16" ht="16.5" hidden="1" customHeight="1" x14ac:dyDescent="0.35">
      <c r="B44" s="424">
        <f>(E27*L37)+(F27*J37)+(G27*K37)+(H27*I37)</f>
        <v>20442472.416000001</v>
      </c>
      <c r="C44" s="414"/>
      <c r="D44" s="414"/>
    </row>
    <row r="45" spans="2:16" ht="16.5" hidden="1" customHeight="1" x14ac:dyDescent="0.35">
      <c r="B45" s="424">
        <f>(E28*L37)+(F28*J37)+(G28*K37)+(H28*I37)</f>
        <v>23470986.848000001</v>
      </c>
      <c r="C45" s="414"/>
      <c r="D45" s="414"/>
    </row>
    <row r="46" spans="2:16" ht="16.5" hidden="1" customHeight="1" x14ac:dyDescent="0.35">
      <c r="B46" s="424">
        <f>(E29*L37)+(F29*J37)+(G29*K37)+(H29*I37)</f>
        <v>24985244.064000003</v>
      </c>
      <c r="C46" s="414"/>
      <c r="D46" s="414"/>
    </row>
    <row r="47" spans="2:16" ht="16.5" hidden="1" customHeight="1" x14ac:dyDescent="0.35">
      <c r="B47" s="425">
        <f>SUM(B44:B46)</f>
        <v>68898703.328000009</v>
      </c>
      <c r="C47" s="414"/>
      <c r="D47" s="414"/>
    </row>
    <row r="48" spans="2:16" ht="16.5" customHeight="1" x14ac:dyDescent="0.35">
      <c r="B48" s="414"/>
      <c r="C48" s="414"/>
      <c r="D48" s="414"/>
    </row>
    <row r="49" spans="2:4" x14ac:dyDescent="0.35">
      <c r="B49" s="274" t="s">
        <v>337</v>
      </c>
      <c r="C49" s="507">
        <f>N6</f>
        <v>17413957.984000001</v>
      </c>
      <c r="D49" s="507"/>
    </row>
    <row r="50" spans="2:4" ht="14.5" thickBot="1" x14ac:dyDescent="0.4">
      <c r="B50" s="414"/>
      <c r="C50" s="426"/>
      <c r="D50" s="414"/>
    </row>
    <row r="51" spans="2:4" ht="14.5" thickBot="1" x14ac:dyDescent="0.4">
      <c r="B51" s="427" t="s">
        <v>1899</v>
      </c>
      <c r="C51" s="508">
        <f>C49+C24+D19</f>
        <v>23993957.984000001</v>
      </c>
      <c r="D51" s="509"/>
    </row>
  </sheetData>
  <mergeCells count="18">
    <mergeCell ref="B21:D21"/>
    <mergeCell ref="C49:D49"/>
    <mergeCell ref="C51:D51"/>
    <mergeCell ref="I33:J33"/>
    <mergeCell ref="K33:L33"/>
    <mergeCell ref="E25:F25"/>
    <mergeCell ref="G25:H25"/>
    <mergeCell ref="B31:C31"/>
    <mergeCell ref="E31:F31"/>
    <mergeCell ref="H32:L32"/>
    <mergeCell ref="C22:D22"/>
    <mergeCell ref="C23:D23"/>
    <mergeCell ref="C24:D24"/>
    <mergeCell ref="B2:D2"/>
    <mergeCell ref="B19:C19"/>
    <mergeCell ref="F2:I2"/>
    <mergeCell ref="J2:K2"/>
    <mergeCell ref="L2:M2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A83C-CBE2-49DF-9287-E398D48F3583}">
  <dimension ref="B1:AF52"/>
  <sheetViews>
    <sheetView showGridLines="0" topLeftCell="A10" zoomScaleNormal="100" workbookViewId="0">
      <selection activeCell="F24" sqref="F24"/>
    </sheetView>
  </sheetViews>
  <sheetFormatPr baseColWidth="10" defaultColWidth="10.90625" defaultRowHeight="14" x14ac:dyDescent="0.3"/>
  <cols>
    <col min="1" max="1" width="2.6328125" style="10" customWidth="1"/>
    <col min="2" max="2" width="15.26953125" style="10" customWidth="1"/>
    <col min="3" max="8" width="17.90625" style="18" customWidth="1"/>
    <col min="9" max="9" width="12.453125" style="18" bestFit="1" customWidth="1"/>
    <col min="10" max="10" width="17.90625" style="18" customWidth="1"/>
    <col min="11" max="15" width="11" style="10" bestFit="1" customWidth="1"/>
    <col min="16" max="16" width="14.6328125" style="10" bestFit="1" customWidth="1"/>
    <col min="17" max="17" width="10.90625" style="10"/>
    <col min="18" max="23" width="11" style="10" bestFit="1" customWidth="1"/>
    <col min="24" max="24" width="14.6328125" style="10" bestFit="1" customWidth="1"/>
    <col min="25" max="25" width="10.90625" style="10"/>
    <col min="26" max="31" width="11" style="10" bestFit="1" customWidth="1"/>
    <col min="32" max="32" width="14.6328125" style="10" bestFit="1" customWidth="1"/>
    <col min="33" max="16384" width="10.90625" style="10"/>
  </cols>
  <sheetData>
    <row r="1" spans="2:32" ht="14.5" thickBot="1" x14ac:dyDescent="0.35">
      <c r="B1" s="10" t="s">
        <v>209</v>
      </c>
      <c r="D1" s="529" t="s">
        <v>142</v>
      </c>
      <c r="E1" s="529"/>
      <c r="F1" s="530" t="s">
        <v>143</v>
      </c>
      <c r="G1" s="530"/>
      <c r="J1" s="18" t="s">
        <v>210</v>
      </c>
      <c r="L1" s="463" t="s">
        <v>142</v>
      </c>
      <c r="M1" s="463"/>
      <c r="N1" s="461" t="s">
        <v>143</v>
      </c>
      <c r="O1" s="461"/>
      <c r="R1" s="18" t="s">
        <v>211</v>
      </c>
      <c r="T1" s="463" t="s">
        <v>142</v>
      </c>
      <c r="U1" s="463"/>
      <c r="V1" s="461" t="s">
        <v>143</v>
      </c>
      <c r="W1" s="461"/>
      <c r="Z1" s="18" t="s">
        <v>212</v>
      </c>
      <c r="AB1" s="463" t="s">
        <v>142</v>
      </c>
      <c r="AC1" s="463"/>
      <c r="AD1" s="461" t="s">
        <v>143</v>
      </c>
      <c r="AE1" s="461"/>
    </row>
    <row r="2" spans="2:32" ht="43" thickTop="1" thickBot="1" x14ac:dyDescent="0.35">
      <c r="B2" s="191" t="s">
        <v>140</v>
      </c>
      <c r="C2" s="191" t="s">
        <v>193</v>
      </c>
      <c r="D2" s="192" t="s">
        <v>144</v>
      </c>
      <c r="E2" s="192" t="s">
        <v>145</v>
      </c>
      <c r="F2" s="190" t="s">
        <v>144</v>
      </c>
      <c r="G2" s="190" t="s">
        <v>145</v>
      </c>
      <c r="H2" s="214" t="s">
        <v>205</v>
      </c>
      <c r="I2" s="200"/>
      <c r="J2" s="186" t="s">
        <v>140</v>
      </c>
      <c r="K2" s="186" t="s">
        <v>193</v>
      </c>
      <c r="L2" s="183" t="s">
        <v>144</v>
      </c>
      <c r="M2" s="183" t="s">
        <v>145</v>
      </c>
      <c r="N2" s="184" t="s">
        <v>144</v>
      </c>
      <c r="O2" s="185" t="s">
        <v>145</v>
      </c>
      <c r="P2" s="214" t="s">
        <v>205</v>
      </c>
      <c r="R2" s="186" t="s">
        <v>140</v>
      </c>
      <c r="S2" s="186" t="s">
        <v>193</v>
      </c>
      <c r="T2" s="183" t="s">
        <v>144</v>
      </c>
      <c r="U2" s="183" t="s">
        <v>145</v>
      </c>
      <c r="V2" s="184" t="s">
        <v>144</v>
      </c>
      <c r="W2" s="185" t="s">
        <v>145</v>
      </c>
      <c r="X2" s="214" t="s">
        <v>205</v>
      </c>
      <c r="Z2" s="186" t="s">
        <v>140</v>
      </c>
      <c r="AA2" s="186" t="s">
        <v>193</v>
      </c>
      <c r="AB2" s="183" t="s">
        <v>144</v>
      </c>
      <c r="AC2" s="183" t="s">
        <v>145</v>
      </c>
      <c r="AD2" s="184" t="s">
        <v>144</v>
      </c>
      <c r="AE2" s="185" t="s">
        <v>145</v>
      </c>
      <c r="AF2" s="214" t="s">
        <v>205</v>
      </c>
    </row>
    <row r="3" spans="2:32" ht="14.5" customHeight="1" thickTop="1" x14ac:dyDescent="0.3">
      <c r="B3" s="179">
        <v>45748</v>
      </c>
      <c r="C3" s="66">
        <v>24.196000000000002</v>
      </c>
      <c r="D3" s="66">
        <v>1.5485440000000004</v>
      </c>
      <c r="E3" s="66">
        <v>3.2906560000000007</v>
      </c>
      <c r="F3" s="66">
        <v>6.1941759999999997</v>
      </c>
      <c r="G3" s="66">
        <v>13.162624000000001</v>
      </c>
      <c r="H3" s="215">
        <f t="shared" ref="H3:H14" si="0">D3*$I$6+E3*$I$4+F3*$I$5+G3*$I$3</f>
        <v>29517184.32</v>
      </c>
      <c r="I3" s="216">
        <v>1100000</v>
      </c>
      <c r="J3" s="179">
        <v>46113</v>
      </c>
      <c r="K3" s="66">
        <v>26.777809984000005</v>
      </c>
      <c r="L3" s="66">
        <v>1.7137798389760004</v>
      </c>
      <c r="M3" s="66">
        <v>3.6417821578240011</v>
      </c>
      <c r="N3" s="66">
        <v>6.8551193559040007</v>
      </c>
      <c r="O3" s="181">
        <v>14.567128631296002</v>
      </c>
      <c r="P3" s="215">
        <f t="shared" ref="P3:P14" si="1">L3*$I$6+M3*$I$4+N3*$I$5+O3*$I$3</f>
        <v>32666785.955681287</v>
      </c>
      <c r="R3" s="179">
        <v>46478</v>
      </c>
      <c r="S3" s="66">
        <v>31.176135110400448</v>
      </c>
      <c r="T3" s="66">
        <v>1.9952726470656288</v>
      </c>
      <c r="U3" s="66">
        <v>4.2399543750144613</v>
      </c>
      <c r="V3" s="66">
        <v>7.9810905882625152</v>
      </c>
      <c r="W3" s="181">
        <v>16.959817500057845</v>
      </c>
      <c r="X3" s="215">
        <f t="shared" ref="X3:X14" si="2">T3*$I$6+U3*$I$4+V3*$I$5+W3*$I$3</f>
        <v>38032390.743879713</v>
      </c>
      <c r="Z3" s="179">
        <v>46844</v>
      </c>
      <c r="AA3" s="66">
        <v>38.184335233345593</v>
      </c>
      <c r="AB3" s="66">
        <v>2.4437974549341179</v>
      </c>
      <c r="AC3" s="66">
        <v>5.1930695917350009</v>
      </c>
      <c r="AD3" s="66">
        <v>9.7751898197364717</v>
      </c>
      <c r="AE3" s="181">
        <v>20.772278366940004</v>
      </c>
      <c r="AF3" s="215">
        <f t="shared" ref="AF3:AF14" si="3">AB3*$I$6+AC3*$I$4+AD3*$I$5+AE3*$I$3</f>
        <v>46581834.23786296</v>
      </c>
    </row>
    <row r="4" spans="2:32" ht="14.5" customHeight="1" x14ac:dyDescent="0.3">
      <c r="B4" s="178">
        <v>45778</v>
      </c>
      <c r="C4" s="69">
        <v>28.404000000000003</v>
      </c>
      <c r="D4" s="69">
        <v>1.8178560000000006</v>
      </c>
      <c r="E4" s="69">
        <v>3.862944000000001</v>
      </c>
      <c r="F4" s="69">
        <v>7.2714240000000006</v>
      </c>
      <c r="G4" s="69">
        <v>15.451776000000002</v>
      </c>
      <c r="H4" s="217">
        <f t="shared" si="0"/>
        <v>34650607.680000007</v>
      </c>
      <c r="I4" s="216">
        <v>1210000</v>
      </c>
      <c r="J4" s="178">
        <v>46143</v>
      </c>
      <c r="K4" s="66">
        <v>31.434820416000008</v>
      </c>
      <c r="L4" s="66">
        <v>2.0118285066240005</v>
      </c>
      <c r="M4" s="66">
        <v>4.2751355765760017</v>
      </c>
      <c r="N4" s="69">
        <v>8.0473140264960019</v>
      </c>
      <c r="O4" s="69">
        <v>17.100542306304007</v>
      </c>
      <c r="P4" s="217">
        <f t="shared" si="1"/>
        <v>38347966.12188673</v>
      </c>
      <c r="R4" s="178">
        <v>46508</v>
      </c>
      <c r="S4" s="66">
        <v>36.598071651339659</v>
      </c>
      <c r="T4" s="66">
        <v>2.3422765856857382</v>
      </c>
      <c r="U4" s="66">
        <v>4.9773377445821936</v>
      </c>
      <c r="V4" s="69">
        <v>9.3691063427429526</v>
      </c>
      <c r="W4" s="69">
        <v>19.909350978328774</v>
      </c>
      <c r="X4" s="217">
        <f t="shared" si="2"/>
        <v>44646719.568902276</v>
      </c>
      <c r="Z4" s="178">
        <v>46874</v>
      </c>
      <c r="AA4" s="66">
        <v>44.825089186970921</v>
      </c>
      <c r="AB4" s="66">
        <v>2.8688057079661387</v>
      </c>
      <c r="AC4" s="66">
        <v>6.0962121294280456</v>
      </c>
      <c r="AD4" s="69">
        <v>11.475222831864555</v>
      </c>
      <c r="AE4" s="69">
        <v>24.384848517712182</v>
      </c>
      <c r="AF4" s="217">
        <f t="shared" si="3"/>
        <v>54683022.800969571</v>
      </c>
    </row>
    <row r="5" spans="2:32" ht="14.5" customHeight="1" x14ac:dyDescent="0.3">
      <c r="B5" s="178">
        <v>45809</v>
      </c>
      <c r="C5" s="69">
        <v>26.3</v>
      </c>
      <c r="D5" s="69">
        <v>1.6832000000000003</v>
      </c>
      <c r="E5" s="69">
        <v>3.5768000000000009</v>
      </c>
      <c r="F5" s="69">
        <v>6.7328000000000001</v>
      </c>
      <c r="G5" s="69">
        <v>14.3072</v>
      </c>
      <c r="H5" s="217">
        <f t="shared" si="0"/>
        <v>32083896</v>
      </c>
      <c r="I5" s="216">
        <v>1400000</v>
      </c>
      <c r="J5" s="178">
        <v>46174</v>
      </c>
      <c r="K5" s="66">
        <v>29.106315200000004</v>
      </c>
      <c r="L5" s="66">
        <v>1.8628041728000007</v>
      </c>
      <c r="M5" s="66">
        <v>3.9584588672000014</v>
      </c>
      <c r="N5" s="69">
        <v>7.4512166912000009</v>
      </c>
      <c r="O5" s="69">
        <v>15.833835468800004</v>
      </c>
      <c r="P5" s="217">
        <f t="shared" si="1"/>
        <v>35507376.038784012</v>
      </c>
      <c r="R5" s="178">
        <v>46539</v>
      </c>
      <c r="S5" s="66">
        <v>33.887103380870052</v>
      </c>
      <c r="T5" s="66">
        <v>2.1687746163756834</v>
      </c>
      <c r="U5" s="66">
        <v>4.6086460597983274</v>
      </c>
      <c r="V5" s="69">
        <v>8.6750984655027334</v>
      </c>
      <c r="W5" s="69">
        <v>18.43458423919331</v>
      </c>
      <c r="X5" s="217">
        <f t="shared" si="2"/>
        <v>41339555.156390995</v>
      </c>
      <c r="Z5" s="178">
        <v>46905</v>
      </c>
      <c r="AA5" s="66">
        <v>41.50471221015826</v>
      </c>
      <c r="AB5" s="66">
        <v>2.656301581450129</v>
      </c>
      <c r="AC5" s="66">
        <v>5.6446408605815241</v>
      </c>
      <c r="AD5" s="69">
        <v>10.625206325800514</v>
      </c>
      <c r="AE5" s="69">
        <v>22.578563442326093</v>
      </c>
      <c r="AF5" s="217">
        <f t="shared" si="3"/>
        <v>50632428.519416265</v>
      </c>
    </row>
    <row r="6" spans="2:32" ht="14.5" customHeight="1" x14ac:dyDescent="0.3">
      <c r="B6" s="178">
        <v>45839</v>
      </c>
      <c r="C6" s="69">
        <v>28.404000000000003</v>
      </c>
      <c r="D6" s="69">
        <v>1.8178560000000006</v>
      </c>
      <c r="E6" s="69">
        <v>3.862944000000001</v>
      </c>
      <c r="F6" s="69">
        <v>7.2714240000000006</v>
      </c>
      <c r="G6" s="69">
        <v>15.451776000000002</v>
      </c>
      <c r="H6" s="217">
        <f t="shared" si="0"/>
        <v>34650607.680000007</v>
      </c>
      <c r="I6" s="216">
        <v>1540000</v>
      </c>
      <c r="J6" s="178">
        <v>46204</v>
      </c>
      <c r="K6" s="66">
        <v>31.434820416000008</v>
      </c>
      <c r="L6" s="66">
        <v>2.0118285066240005</v>
      </c>
      <c r="M6" s="66">
        <v>4.2751355765760017</v>
      </c>
      <c r="N6" s="69">
        <v>8.0473140264960019</v>
      </c>
      <c r="O6" s="69">
        <v>17.100542306304007</v>
      </c>
      <c r="P6" s="217">
        <f t="shared" si="1"/>
        <v>38347966.12188673</v>
      </c>
      <c r="R6" s="178">
        <v>46569</v>
      </c>
      <c r="S6" s="66">
        <v>36.598071651339659</v>
      </c>
      <c r="T6" s="66">
        <v>2.3422765856857382</v>
      </c>
      <c r="U6" s="66">
        <v>4.9773377445821936</v>
      </c>
      <c r="V6" s="69">
        <v>9.3691063427429526</v>
      </c>
      <c r="W6" s="69">
        <v>19.909350978328774</v>
      </c>
      <c r="X6" s="217">
        <f t="shared" si="2"/>
        <v>44646719.568902276</v>
      </c>
      <c r="Z6" s="178">
        <v>46935</v>
      </c>
      <c r="AA6" s="66">
        <v>44.825089186970921</v>
      </c>
      <c r="AB6" s="66">
        <v>2.8688057079661387</v>
      </c>
      <c r="AC6" s="66">
        <v>6.0962121294280456</v>
      </c>
      <c r="AD6" s="69">
        <v>11.475222831864555</v>
      </c>
      <c r="AE6" s="69">
        <v>24.384848517712182</v>
      </c>
      <c r="AF6" s="217">
        <f t="shared" si="3"/>
        <v>54683022.800969571</v>
      </c>
    </row>
    <row r="7" spans="2:32" ht="14.5" customHeight="1" x14ac:dyDescent="0.3">
      <c r="B7" s="178">
        <v>45870</v>
      </c>
      <c r="C7" s="69">
        <v>26.3</v>
      </c>
      <c r="D7" s="69">
        <v>1.6832000000000003</v>
      </c>
      <c r="E7" s="69">
        <v>3.5768000000000009</v>
      </c>
      <c r="F7" s="69">
        <v>6.7328000000000001</v>
      </c>
      <c r="G7" s="69">
        <v>14.3072</v>
      </c>
      <c r="H7" s="217">
        <f t="shared" si="0"/>
        <v>32083896</v>
      </c>
      <c r="I7" s="200"/>
      <c r="J7" s="178">
        <v>46235</v>
      </c>
      <c r="K7" s="69">
        <v>29.106315200000004</v>
      </c>
      <c r="L7" s="66">
        <v>1.8628041728000007</v>
      </c>
      <c r="M7" s="66">
        <v>3.9584588672000014</v>
      </c>
      <c r="N7" s="69">
        <v>7.4512166912000009</v>
      </c>
      <c r="O7" s="69">
        <v>15.833835468800004</v>
      </c>
      <c r="P7" s="217">
        <f t="shared" si="1"/>
        <v>35507376.038784012</v>
      </c>
      <c r="R7" s="178">
        <v>46600</v>
      </c>
      <c r="S7" s="69">
        <v>33.887103380870052</v>
      </c>
      <c r="T7" s="66">
        <v>2.1687746163756834</v>
      </c>
      <c r="U7" s="66">
        <v>4.6086460597983274</v>
      </c>
      <c r="V7" s="69">
        <v>8.6750984655027334</v>
      </c>
      <c r="W7" s="69">
        <v>18.43458423919331</v>
      </c>
      <c r="X7" s="217">
        <f t="shared" si="2"/>
        <v>41339555.156390995</v>
      </c>
      <c r="Z7" s="178">
        <v>46966</v>
      </c>
      <c r="AA7" s="69">
        <v>41.50471221015826</v>
      </c>
      <c r="AB7" s="66">
        <v>2.656301581450129</v>
      </c>
      <c r="AC7" s="66">
        <v>5.6446408605815241</v>
      </c>
      <c r="AD7" s="69">
        <v>10.625206325800514</v>
      </c>
      <c r="AE7" s="69">
        <v>22.578563442326093</v>
      </c>
      <c r="AF7" s="217">
        <f t="shared" si="3"/>
        <v>50632428.519416265</v>
      </c>
    </row>
    <row r="8" spans="2:32" ht="14.5" customHeight="1" x14ac:dyDescent="0.3">
      <c r="B8" s="178">
        <v>45901</v>
      </c>
      <c r="C8" s="69">
        <v>26.3</v>
      </c>
      <c r="D8" s="69">
        <v>1.6832000000000003</v>
      </c>
      <c r="E8" s="69">
        <v>3.5768000000000009</v>
      </c>
      <c r="F8" s="69">
        <v>6.7328000000000001</v>
      </c>
      <c r="G8" s="69">
        <v>14.3072</v>
      </c>
      <c r="H8" s="217">
        <f t="shared" si="0"/>
        <v>32083896</v>
      </c>
      <c r="I8" s="200"/>
      <c r="J8" s="178">
        <v>46266</v>
      </c>
      <c r="K8" s="69">
        <v>29.106315200000004</v>
      </c>
      <c r="L8" s="66">
        <v>1.8628041728000007</v>
      </c>
      <c r="M8" s="66">
        <v>3.9584588672000014</v>
      </c>
      <c r="N8" s="69">
        <v>7.4512166912000009</v>
      </c>
      <c r="O8" s="69">
        <v>15.833835468800004</v>
      </c>
      <c r="P8" s="217">
        <f t="shared" si="1"/>
        <v>35507376.038784012</v>
      </c>
      <c r="R8" s="178">
        <v>46631</v>
      </c>
      <c r="S8" s="69">
        <v>33.887103380870052</v>
      </c>
      <c r="T8" s="66">
        <v>2.1687746163756834</v>
      </c>
      <c r="U8" s="66">
        <v>4.6086460597983274</v>
      </c>
      <c r="V8" s="69">
        <v>8.6750984655027334</v>
      </c>
      <c r="W8" s="69">
        <v>18.43458423919331</v>
      </c>
      <c r="X8" s="217">
        <f t="shared" si="2"/>
        <v>41339555.156390995</v>
      </c>
      <c r="Z8" s="178">
        <v>46997</v>
      </c>
      <c r="AA8" s="69">
        <v>41.50471221015826</v>
      </c>
      <c r="AB8" s="66">
        <v>2.656301581450129</v>
      </c>
      <c r="AC8" s="66">
        <v>5.6446408605815241</v>
      </c>
      <c r="AD8" s="69">
        <v>10.625206325800514</v>
      </c>
      <c r="AE8" s="69">
        <v>22.578563442326093</v>
      </c>
      <c r="AF8" s="217">
        <f t="shared" si="3"/>
        <v>50632428.519416265</v>
      </c>
    </row>
    <row r="9" spans="2:32" ht="14.5" customHeight="1" x14ac:dyDescent="0.3">
      <c r="B9" s="178">
        <v>45931</v>
      </c>
      <c r="C9" s="69">
        <v>28.404000000000003</v>
      </c>
      <c r="D9" s="69">
        <v>1.8178560000000006</v>
      </c>
      <c r="E9" s="69">
        <v>3.862944000000001</v>
      </c>
      <c r="F9" s="69">
        <v>7.2714240000000006</v>
      </c>
      <c r="G9" s="69">
        <v>15.451776000000002</v>
      </c>
      <c r="H9" s="217">
        <f t="shared" si="0"/>
        <v>34650607.680000007</v>
      </c>
      <c r="I9" s="200"/>
      <c r="J9" s="178">
        <v>46296</v>
      </c>
      <c r="K9" s="69">
        <v>31.434820416000008</v>
      </c>
      <c r="L9" s="66">
        <v>2.0118285066240005</v>
      </c>
      <c r="M9" s="66">
        <v>4.2751355765760017</v>
      </c>
      <c r="N9" s="69">
        <v>8.0473140264960019</v>
      </c>
      <c r="O9" s="69">
        <v>17.100542306304007</v>
      </c>
      <c r="P9" s="217">
        <f t="shared" si="1"/>
        <v>38347966.12188673</v>
      </c>
      <c r="R9" s="178">
        <v>46661</v>
      </c>
      <c r="S9" s="69">
        <v>36.598071651339659</v>
      </c>
      <c r="T9" s="66">
        <v>2.3422765856857382</v>
      </c>
      <c r="U9" s="66">
        <v>4.9773377445821936</v>
      </c>
      <c r="V9" s="69">
        <v>9.3691063427429526</v>
      </c>
      <c r="W9" s="69">
        <v>19.909350978328774</v>
      </c>
      <c r="X9" s="217">
        <f t="shared" si="2"/>
        <v>44646719.568902276</v>
      </c>
      <c r="Z9" s="178">
        <v>47027</v>
      </c>
      <c r="AA9" s="69">
        <v>44.825089186970921</v>
      </c>
      <c r="AB9" s="66">
        <v>2.8688057079661387</v>
      </c>
      <c r="AC9" s="66">
        <v>6.0962121294280456</v>
      </c>
      <c r="AD9" s="69">
        <v>11.475222831864555</v>
      </c>
      <c r="AE9" s="69">
        <v>24.384848517712182</v>
      </c>
      <c r="AF9" s="217">
        <f t="shared" si="3"/>
        <v>54683022.800969571</v>
      </c>
    </row>
    <row r="10" spans="2:32" ht="14.5" customHeight="1" x14ac:dyDescent="0.3">
      <c r="B10" s="178">
        <v>45962</v>
      </c>
      <c r="C10" s="69">
        <v>32.612000000000002</v>
      </c>
      <c r="D10" s="69">
        <v>2.0871680000000006</v>
      </c>
      <c r="E10" s="69">
        <v>4.435232000000001</v>
      </c>
      <c r="F10" s="69">
        <v>8.3486720000000005</v>
      </c>
      <c r="G10" s="69">
        <v>17.740928</v>
      </c>
      <c r="H10" s="217">
        <f t="shared" si="0"/>
        <v>39784031.040000007</v>
      </c>
      <c r="I10" s="200"/>
      <c r="J10" s="178">
        <v>46327</v>
      </c>
      <c r="K10" s="69">
        <v>36.091830848000001</v>
      </c>
      <c r="L10" s="66">
        <v>2.3098771742720001</v>
      </c>
      <c r="M10" s="66">
        <v>4.9084889953280006</v>
      </c>
      <c r="N10" s="69">
        <v>9.2395086970880005</v>
      </c>
      <c r="O10" s="69">
        <v>19.633955981312003</v>
      </c>
      <c r="P10" s="217">
        <f t="shared" si="1"/>
        <v>44029146.288092166</v>
      </c>
      <c r="R10" s="178">
        <v>46692</v>
      </c>
      <c r="S10" s="69">
        <v>42.020008192278866</v>
      </c>
      <c r="T10" s="66">
        <v>2.6892805243058473</v>
      </c>
      <c r="U10" s="66">
        <v>5.7147211141499259</v>
      </c>
      <c r="V10" s="69">
        <v>10.757122097223389</v>
      </c>
      <c r="W10" s="69">
        <v>22.858884456599704</v>
      </c>
      <c r="X10" s="217">
        <f t="shared" si="2"/>
        <v>51261048.393924832</v>
      </c>
      <c r="Z10" s="178">
        <v>47058</v>
      </c>
      <c r="AA10" s="69">
        <v>51.465843140596235</v>
      </c>
      <c r="AB10" s="66">
        <v>3.2938139609981589</v>
      </c>
      <c r="AC10" s="66">
        <v>6.9993546671210884</v>
      </c>
      <c r="AD10" s="69">
        <v>13.175255843992636</v>
      </c>
      <c r="AE10" s="69">
        <v>27.997418668484354</v>
      </c>
      <c r="AF10" s="217">
        <f t="shared" si="3"/>
        <v>62784211.36407616</v>
      </c>
    </row>
    <row r="11" spans="2:32" ht="14.5" customHeight="1" x14ac:dyDescent="0.3">
      <c r="B11" s="178">
        <v>45992</v>
      </c>
      <c r="C11" s="69">
        <v>34.716000000000001</v>
      </c>
      <c r="D11" s="69">
        <v>2.2218240000000002</v>
      </c>
      <c r="E11" s="69">
        <v>4.7213760000000011</v>
      </c>
      <c r="F11" s="69">
        <v>8.887296000000001</v>
      </c>
      <c r="G11" s="69">
        <v>18.885504000000001</v>
      </c>
      <c r="H11" s="217">
        <f t="shared" si="0"/>
        <v>42350742.720000006</v>
      </c>
      <c r="J11" s="178">
        <v>46357</v>
      </c>
      <c r="K11" s="69">
        <v>38.420336064000004</v>
      </c>
      <c r="L11" s="66">
        <v>2.4589015080960004</v>
      </c>
      <c r="M11" s="66">
        <v>5.2251657047040014</v>
      </c>
      <c r="N11" s="69">
        <v>9.8356060323840016</v>
      </c>
      <c r="O11" s="69">
        <v>20.900662818816002</v>
      </c>
      <c r="P11" s="217">
        <f t="shared" si="1"/>
        <v>46869736.371194884</v>
      </c>
      <c r="R11" s="178">
        <v>46722</v>
      </c>
      <c r="S11" s="69">
        <v>44.730976462748472</v>
      </c>
      <c r="T11" s="66">
        <v>2.8627824936159021</v>
      </c>
      <c r="U11" s="66">
        <v>6.0834127989337921</v>
      </c>
      <c r="V11" s="69">
        <v>11.451129974463608</v>
      </c>
      <c r="W11" s="69">
        <v>24.333651195735168</v>
      </c>
      <c r="X11" s="217">
        <f t="shared" si="2"/>
        <v>54568212.806436121</v>
      </c>
      <c r="Z11" s="178">
        <v>47088</v>
      </c>
      <c r="AA11" s="69">
        <v>54.786220117408895</v>
      </c>
      <c r="AB11" s="66">
        <v>3.5063180875141695</v>
      </c>
      <c r="AC11" s="66">
        <v>7.4509259359676108</v>
      </c>
      <c r="AD11" s="69">
        <v>14.025272350056678</v>
      </c>
      <c r="AE11" s="69">
        <v>29.803703743870443</v>
      </c>
      <c r="AF11" s="217">
        <f t="shared" si="3"/>
        <v>66834805.645629466</v>
      </c>
    </row>
    <row r="12" spans="2:32" ht="14.5" customHeight="1" x14ac:dyDescent="0.3">
      <c r="B12" s="178">
        <v>46023</v>
      </c>
      <c r="C12" s="69">
        <v>22.091999999999999</v>
      </c>
      <c r="D12" s="69">
        <v>1.413888</v>
      </c>
      <c r="E12" s="69">
        <v>3.0045120000000001</v>
      </c>
      <c r="F12" s="69">
        <v>5.6555520000000001</v>
      </c>
      <c r="G12" s="69">
        <v>12.018048</v>
      </c>
      <c r="H12" s="217">
        <f t="shared" si="0"/>
        <v>26950472.640000001</v>
      </c>
      <c r="J12" s="178">
        <v>46388</v>
      </c>
      <c r="K12" s="69">
        <v>24.449304768000001</v>
      </c>
      <c r="L12" s="66">
        <v>1.5647555051520001</v>
      </c>
      <c r="M12" s="66">
        <v>3.3251054484480007</v>
      </c>
      <c r="N12" s="69">
        <v>6.2590220206080005</v>
      </c>
      <c r="O12" s="69">
        <v>13.300421793792003</v>
      </c>
      <c r="P12" s="217">
        <f t="shared" si="1"/>
        <v>29826195.872578561</v>
      </c>
      <c r="R12" s="178">
        <v>46753</v>
      </c>
      <c r="S12" s="69">
        <v>28.465166839930845</v>
      </c>
      <c r="T12" s="66">
        <v>1.8217706777555742</v>
      </c>
      <c r="U12" s="66">
        <v>3.8712626902305955</v>
      </c>
      <c r="V12" s="69">
        <v>7.2870827110222969</v>
      </c>
      <c r="W12" s="69">
        <v>15.485050760922382</v>
      </c>
      <c r="X12" s="217">
        <f t="shared" si="2"/>
        <v>34725226.331368439</v>
      </c>
      <c r="Z12" s="178">
        <v>47119</v>
      </c>
      <c r="AA12" s="69">
        <v>34.863958256532932</v>
      </c>
      <c r="AB12" s="66">
        <v>2.2312933284181078</v>
      </c>
      <c r="AC12" s="66">
        <v>4.7414983228884795</v>
      </c>
      <c r="AD12" s="69">
        <v>8.9251733136724312</v>
      </c>
      <c r="AE12" s="69">
        <v>18.965993291553918</v>
      </c>
      <c r="AF12" s="217">
        <f t="shared" si="3"/>
        <v>42531239.956309661</v>
      </c>
    </row>
    <row r="13" spans="2:32" ht="14.5" customHeight="1" x14ac:dyDescent="0.3">
      <c r="B13" s="178">
        <v>46054</v>
      </c>
      <c r="C13" s="69">
        <v>21.04</v>
      </c>
      <c r="D13" s="69">
        <v>1.34656</v>
      </c>
      <c r="E13" s="69">
        <v>2.8614400000000004</v>
      </c>
      <c r="F13" s="69">
        <v>5.3862399999999999</v>
      </c>
      <c r="G13" s="69">
        <v>11.445760000000002</v>
      </c>
      <c r="H13" s="217">
        <f t="shared" si="0"/>
        <v>25667116.800000004</v>
      </c>
      <c r="J13" s="178">
        <v>46419</v>
      </c>
      <c r="K13" s="69">
        <v>23.285052160000003</v>
      </c>
      <c r="L13" s="66">
        <v>1.4902433382400002</v>
      </c>
      <c r="M13" s="66">
        <v>3.1667670937600008</v>
      </c>
      <c r="N13" s="69">
        <v>5.9609733529600009</v>
      </c>
      <c r="O13" s="69">
        <v>12.667068375040003</v>
      </c>
      <c r="P13" s="217">
        <f t="shared" si="1"/>
        <v>28405900.831027206</v>
      </c>
      <c r="R13" s="178">
        <v>46784</v>
      </c>
      <c r="S13" s="69">
        <v>27.109682704696041</v>
      </c>
      <c r="T13" s="66">
        <v>1.7350196931005468</v>
      </c>
      <c r="U13" s="66">
        <v>3.686916847838662</v>
      </c>
      <c r="V13" s="69">
        <v>6.9400787724021873</v>
      </c>
      <c r="W13" s="69">
        <v>14.747667391354648</v>
      </c>
      <c r="X13" s="217">
        <f t="shared" si="2"/>
        <v>33071644.125112798</v>
      </c>
      <c r="Z13" s="178">
        <v>47150</v>
      </c>
      <c r="AA13" s="69">
        <v>33.203769768126605</v>
      </c>
      <c r="AB13" s="66">
        <v>2.1250412651601027</v>
      </c>
      <c r="AC13" s="66">
        <v>4.5157126884652188</v>
      </c>
      <c r="AD13" s="69">
        <v>8.5001650606404109</v>
      </c>
      <c r="AE13" s="69">
        <v>18.062850753860875</v>
      </c>
      <c r="AF13" s="217">
        <f t="shared" si="3"/>
        <v>40505942.815533012</v>
      </c>
    </row>
    <row r="14" spans="2:32" ht="14.5" customHeight="1" x14ac:dyDescent="0.3">
      <c r="B14" s="193">
        <v>46082</v>
      </c>
      <c r="C14" s="194">
        <v>25.248000000000001</v>
      </c>
      <c r="D14" s="194">
        <v>1.6158720000000002</v>
      </c>
      <c r="E14" s="194">
        <v>3.4337280000000008</v>
      </c>
      <c r="F14" s="194">
        <v>6.4634879999999999</v>
      </c>
      <c r="G14" s="194">
        <v>13.734912000000001</v>
      </c>
      <c r="H14" s="218">
        <f t="shared" si="0"/>
        <v>30800540.160000004</v>
      </c>
      <c r="J14" s="178">
        <v>46447</v>
      </c>
      <c r="K14" s="69">
        <v>27.942062592000006</v>
      </c>
      <c r="L14" s="66">
        <v>1.7882920058880007</v>
      </c>
      <c r="M14" s="66">
        <v>3.8001205125120014</v>
      </c>
      <c r="N14" s="69">
        <v>7.1531680235520012</v>
      </c>
      <c r="O14" s="69">
        <v>15.200482050048004</v>
      </c>
      <c r="P14" s="218">
        <f t="shared" si="1"/>
        <v>34087080.997232646</v>
      </c>
      <c r="R14" s="178">
        <v>46813</v>
      </c>
      <c r="S14" s="69">
        <v>32.531619245635255</v>
      </c>
      <c r="T14" s="66">
        <v>2.0820236317206566</v>
      </c>
      <c r="U14" s="66">
        <v>4.4243002174063957</v>
      </c>
      <c r="V14" s="69">
        <v>8.3280945268826265</v>
      </c>
      <c r="W14" s="69">
        <v>17.697200869625583</v>
      </c>
      <c r="X14" s="218">
        <f t="shared" si="2"/>
        <v>39685972.950135365</v>
      </c>
      <c r="Z14" s="178"/>
      <c r="AA14" s="69">
        <v>39.844523721751926</v>
      </c>
      <c r="AB14" s="66">
        <v>2.5500495181921234</v>
      </c>
      <c r="AC14" s="66">
        <v>5.4188552261582625</v>
      </c>
      <c r="AD14" s="69">
        <v>10.200198072768494</v>
      </c>
      <c r="AE14" s="69">
        <v>21.67542090463305</v>
      </c>
      <c r="AF14" s="218">
        <f t="shared" si="3"/>
        <v>48607131.378639616</v>
      </c>
    </row>
    <row r="15" spans="2:32" ht="14.5" customHeight="1" thickBot="1" x14ac:dyDescent="0.35">
      <c r="B15" s="195" t="s">
        <v>207</v>
      </c>
      <c r="C15" s="196">
        <f>SUM(C3:C14)</f>
        <v>324.01600000000002</v>
      </c>
      <c r="D15" s="196">
        <f t="shared" ref="D15:G15" si="4">SUM(D3:D14)</f>
        <v>20.737024000000005</v>
      </c>
      <c r="E15" s="196">
        <f t="shared" si="4"/>
        <v>44.066176000000013</v>
      </c>
      <c r="F15" s="196">
        <f t="shared" si="4"/>
        <v>82.948096000000007</v>
      </c>
      <c r="G15" s="196">
        <f t="shared" si="4"/>
        <v>176.26470399999999</v>
      </c>
      <c r="H15" s="219">
        <f>SUM(H3:H14)</f>
        <v>395273598.72000009</v>
      </c>
      <c r="J15" s="176"/>
      <c r="K15" s="182">
        <v>358.58980326400007</v>
      </c>
      <c r="L15" s="177">
        <f t="shared" ref="L15:O15" si="5">SUM(L3:L14)</f>
        <v>22.949747408896005</v>
      </c>
      <c r="M15" s="177">
        <f t="shared" si="5"/>
        <v>48.768213243904022</v>
      </c>
      <c r="N15" s="177">
        <f t="shared" si="5"/>
        <v>91.798989635584007</v>
      </c>
      <c r="O15" s="177">
        <f t="shared" si="5"/>
        <v>195.07285297561603</v>
      </c>
      <c r="P15" s="219">
        <f>SUM(P3:P14)</f>
        <v>437450872.79781902</v>
      </c>
      <c r="R15" s="176"/>
      <c r="S15" s="182">
        <f>SUM(S3:S14)</f>
        <v>417.48911365231913</v>
      </c>
      <c r="T15" s="177">
        <f t="shared" ref="T15:W15" si="6">SUM(T3:T14)</f>
        <v>26.71930327374842</v>
      </c>
      <c r="U15" s="177">
        <f t="shared" si="6"/>
        <v>56.778519456715394</v>
      </c>
      <c r="V15" s="177">
        <f t="shared" si="6"/>
        <v>106.87721309499368</v>
      </c>
      <c r="W15" s="177">
        <f t="shared" si="6"/>
        <v>227.11407782686157</v>
      </c>
      <c r="X15" s="219">
        <f>SUM(X3:X14)</f>
        <v>509303319.52673703</v>
      </c>
      <c r="Z15" s="176"/>
      <c r="AA15" s="182">
        <f>SUM(AA3:AA14)</f>
        <v>511.33805442914979</v>
      </c>
      <c r="AB15" s="177">
        <f t="shared" ref="AB15:AE15" si="7">SUM(AB3:AB14)</f>
        <v>32.725635483465581</v>
      </c>
      <c r="AC15" s="177">
        <f t="shared" si="7"/>
        <v>69.541975402364372</v>
      </c>
      <c r="AD15" s="177">
        <f t="shared" si="7"/>
        <v>130.90254193386232</v>
      </c>
      <c r="AE15" s="177">
        <f t="shared" si="7"/>
        <v>278.16790160945749</v>
      </c>
      <c r="AF15" s="219">
        <f>SUM(AF3:AF14)</f>
        <v>623791519.35920835</v>
      </c>
    </row>
    <row r="16" spans="2:32" ht="14.5" customHeight="1" thickTop="1" x14ac:dyDescent="0.3">
      <c r="B16" s="176"/>
      <c r="C16" s="189"/>
      <c r="D16" s="189"/>
      <c r="E16" s="189"/>
      <c r="F16" s="189"/>
      <c r="G16" s="189"/>
      <c r="H16" s="220"/>
      <c r="J16" s="176"/>
      <c r="K16" s="189"/>
      <c r="L16" s="197"/>
      <c r="M16" s="197"/>
      <c r="N16" s="197"/>
      <c r="O16" s="197"/>
      <c r="P16" s="220"/>
      <c r="R16" s="176"/>
      <c r="S16" s="189"/>
      <c r="T16" s="197"/>
      <c r="U16" s="197"/>
      <c r="V16" s="197"/>
      <c r="W16" s="197"/>
      <c r="X16" s="220"/>
      <c r="Z16" s="176"/>
      <c r="AA16" s="189"/>
      <c r="AB16" s="197"/>
      <c r="AC16" s="197"/>
      <c r="AD16" s="197"/>
      <c r="AE16" s="197"/>
      <c r="AF16" s="220"/>
    </row>
    <row r="17" spans="2:8" x14ac:dyDescent="0.3">
      <c r="B17" s="523" t="s">
        <v>208</v>
      </c>
      <c r="C17" s="523"/>
      <c r="D17" s="523"/>
      <c r="E17" s="523"/>
      <c r="F17" s="523"/>
    </row>
    <row r="18" spans="2:8" ht="14.5" thickBot="1" x14ac:dyDescent="0.35">
      <c r="B18" s="522" t="s">
        <v>206</v>
      </c>
      <c r="C18" s="522"/>
      <c r="D18" s="522"/>
      <c r="E18" s="522"/>
      <c r="F18" s="522"/>
    </row>
    <row r="19" spans="2:8" ht="42.5" thickBot="1" x14ac:dyDescent="0.35">
      <c r="B19" s="524" t="s">
        <v>132</v>
      </c>
      <c r="C19" s="525"/>
      <c r="D19" s="221" t="s">
        <v>133</v>
      </c>
      <c r="E19" s="221" t="s">
        <v>134</v>
      </c>
      <c r="F19" s="222" t="s">
        <v>135</v>
      </c>
    </row>
    <row r="20" spans="2:8" x14ac:dyDescent="0.3">
      <c r="B20" s="526" t="s">
        <v>36</v>
      </c>
      <c r="C20" s="139" t="s">
        <v>39</v>
      </c>
      <c r="D20" s="66">
        <f>SUM(G3:G14)</f>
        <v>176.26470399999999</v>
      </c>
      <c r="E20" s="223">
        <v>1100000</v>
      </c>
      <c r="F20" s="224">
        <f>D20*E20</f>
        <v>193891174.40000001</v>
      </c>
    </row>
    <row r="21" spans="2:8" x14ac:dyDescent="0.3">
      <c r="B21" s="527"/>
      <c r="C21" s="140" t="s">
        <v>40</v>
      </c>
      <c r="D21" s="66">
        <f>SUM(E3:E14)</f>
        <v>44.066176000000013</v>
      </c>
      <c r="E21" s="100">
        <v>1210000</v>
      </c>
      <c r="F21" s="225">
        <f t="shared" ref="F21:F23" si="8">D21*E21</f>
        <v>53320072.960000016</v>
      </c>
    </row>
    <row r="22" spans="2:8" x14ac:dyDescent="0.3">
      <c r="B22" s="527" t="s">
        <v>37</v>
      </c>
      <c r="C22" s="140" t="s">
        <v>39</v>
      </c>
      <c r="D22" s="66">
        <f>SUM(F3:F14)</f>
        <v>82.948096000000007</v>
      </c>
      <c r="E22" s="100">
        <v>1400000</v>
      </c>
      <c r="F22" s="225">
        <f t="shared" si="8"/>
        <v>116127334.40000001</v>
      </c>
    </row>
    <row r="23" spans="2:8" ht="14.5" thickBot="1" x14ac:dyDescent="0.35">
      <c r="B23" s="528"/>
      <c r="C23" s="141" t="s">
        <v>40</v>
      </c>
      <c r="D23" s="66">
        <f>SUM(D3:D14)</f>
        <v>20.737024000000005</v>
      </c>
      <c r="E23" s="226">
        <v>1540000</v>
      </c>
      <c r="F23" s="227">
        <f t="shared" si="8"/>
        <v>31935016.960000008</v>
      </c>
    </row>
    <row r="24" spans="2:8" ht="14.5" thickBot="1" x14ac:dyDescent="0.35">
      <c r="B24" s="531" t="s">
        <v>136</v>
      </c>
      <c r="C24" s="532"/>
      <c r="D24" s="532"/>
      <c r="E24" s="532"/>
      <c r="F24" s="228">
        <f>SUM(F20:F23)</f>
        <v>395273598.72000003</v>
      </c>
    </row>
    <row r="25" spans="2:8" x14ac:dyDescent="0.3">
      <c r="C25" s="10"/>
      <c r="D25" s="10"/>
      <c r="E25" s="10"/>
      <c r="F25" s="10"/>
    </row>
    <row r="26" spans="2:8" ht="14.5" thickBot="1" x14ac:dyDescent="0.35">
      <c r="B26" s="229" t="s">
        <v>137</v>
      </c>
      <c r="C26" s="229"/>
      <c r="D26" s="229"/>
      <c r="E26" s="229"/>
      <c r="F26" s="229"/>
    </row>
    <row r="27" spans="2:8" ht="42.5" thickBot="1" x14ac:dyDescent="0.35">
      <c r="B27" s="524" t="s">
        <v>132</v>
      </c>
      <c r="C27" s="525"/>
      <c r="D27" s="221" t="s">
        <v>133</v>
      </c>
      <c r="E27" s="221" t="s">
        <v>134</v>
      </c>
      <c r="F27" s="222" t="s">
        <v>135</v>
      </c>
    </row>
    <row r="28" spans="2:8" x14ac:dyDescent="0.3">
      <c r="B28" s="526" t="s">
        <v>36</v>
      </c>
      <c r="C28" s="139" t="s">
        <v>39</v>
      </c>
      <c r="D28" s="66">
        <f>SUM(O3:O14)</f>
        <v>195.07285297561603</v>
      </c>
      <c r="E28" s="223">
        <v>1100000</v>
      </c>
      <c r="F28" s="224">
        <f>D28*E28</f>
        <v>214580138.27317762</v>
      </c>
    </row>
    <row r="29" spans="2:8" x14ac:dyDescent="0.3">
      <c r="B29" s="527"/>
      <c r="C29" s="140" t="s">
        <v>40</v>
      </c>
      <c r="D29" s="66">
        <f>SUM(M3:M14)</f>
        <v>48.768213243904022</v>
      </c>
      <c r="E29" s="100">
        <v>1210000</v>
      </c>
      <c r="F29" s="225">
        <f t="shared" ref="F29:F31" si="9">D29*E29</f>
        <v>59009538.025123864</v>
      </c>
    </row>
    <row r="30" spans="2:8" x14ac:dyDescent="0.3">
      <c r="B30" s="527" t="s">
        <v>37</v>
      </c>
      <c r="C30" s="140" t="s">
        <v>39</v>
      </c>
      <c r="D30" s="66">
        <f>SUM(N3:N14)</f>
        <v>91.798989635584007</v>
      </c>
      <c r="E30" s="100">
        <v>1400000</v>
      </c>
      <c r="F30" s="225">
        <f t="shared" si="9"/>
        <v>128518585.4898176</v>
      </c>
      <c r="H30" s="165">
        <f>(F32/F24)-1</f>
        <v>0.10670399999999991</v>
      </c>
    </row>
    <row r="31" spans="2:8" ht="14.5" thickBot="1" x14ac:dyDescent="0.35">
      <c r="B31" s="528"/>
      <c r="C31" s="141" t="s">
        <v>40</v>
      </c>
      <c r="D31" s="66">
        <f>SUM(L3:L14)</f>
        <v>22.949747408896005</v>
      </c>
      <c r="E31" s="226">
        <v>1540000</v>
      </c>
      <c r="F31" s="227">
        <f t="shared" si="9"/>
        <v>35342611.009699851</v>
      </c>
    </row>
    <row r="32" spans="2:8" ht="14.5" thickBot="1" x14ac:dyDescent="0.35">
      <c r="B32" s="531" t="s">
        <v>136</v>
      </c>
      <c r="C32" s="532"/>
      <c r="D32" s="532"/>
      <c r="E32" s="532"/>
      <c r="F32" s="228">
        <f>SUM(F28:F31)</f>
        <v>437450872.7978189</v>
      </c>
    </row>
    <row r="33" spans="2:8" x14ac:dyDescent="0.3">
      <c r="B33" s="18"/>
      <c r="C33" s="10"/>
      <c r="D33" s="10"/>
      <c r="E33" s="10"/>
      <c r="F33" s="10"/>
    </row>
    <row r="34" spans="2:8" ht="14.5" thickBot="1" x14ac:dyDescent="0.35">
      <c r="B34" s="229" t="s">
        <v>138</v>
      </c>
      <c r="C34" s="229"/>
      <c r="D34" s="229"/>
      <c r="E34" s="229"/>
      <c r="F34" s="229"/>
    </row>
    <row r="35" spans="2:8" ht="42.5" thickBot="1" x14ac:dyDescent="0.35">
      <c r="B35" s="524" t="s">
        <v>132</v>
      </c>
      <c r="C35" s="525"/>
      <c r="D35" s="221" t="s">
        <v>133</v>
      </c>
      <c r="E35" s="221" t="s">
        <v>134</v>
      </c>
      <c r="F35" s="222" t="s">
        <v>135</v>
      </c>
    </row>
    <row r="36" spans="2:8" x14ac:dyDescent="0.3">
      <c r="B36" s="526" t="s">
        <v>36</v>
      </c>
      <c r="C36" s="139" t="s">
        <v>39</v>
      </c>
      <c r="D36" s="66">
        <f>SUM(W3:W14)</f>
        <v>227.11407782686157</v>
      </c>
      <c r="E36" s="223">
        <v>1100000</v>
      </c>
      <c r="F36" s="224">
        <f>D36*E36</f>
        <v>249825485.60954773</v>
      </c>
    </row>
    <row r="37" spans="2:8" x14ac:dyDescent="0.3">
      <c r="B37" s="527"/>
      <c r="C37" s="140" t="s">
        <v>40</v>
      </c>
      <c r="D37" s="66">
        <f>SUM(U3:U14)</f>
        <v>56.778519456715394</v>
      </c>
      <c r="E37" s="100">
        <v>1210000</v>
      </c>
      <c r="F37" s="225">
        <f t="shared" ref="F37:F39" si="10">D37*E37</f>
        <v>68702008.542625621</v>
      </c>
    </row>
    <row r="38" spans="2:8" x14ac:dyDescent="0.3">
      <c r="B38" s="527" t="s">
        <v>37</v>
      </c>
      <c r="C38" s="140" t="s">
        <v>39</v>
      </c>
      <c r="D38" s="66">
        <f>SUM(V3:V14)</f>
        <v>106.87721309499368</v>
      </c>
      <c r="E38" s="100">
        <v>1400000</v>
      </c>
      <c r="F38" s="225">
        <f t="shared" si="10"/>
        <v>149628098.33299115</v>
      </c>
    </row>
    <row r="39" spans="2:8" ht="14.5" thickBot="1" x14ac:dyDescent="0.35">
      <c r="B39" s="528"/>
      <c r="C39" s="141" t="s">
        <v>40</v>
      </c>
      <c r="D39" s="66">
        <f>SUM(T3:T14)</f>
        <v>26.71930327374842</v>
      </c>
      <c r="E39" s="226">
        <v>1540000</v>
      </c>
      <c r="F39" s="227">
        <f t="shared" si="10"/>
        <v>41147727.041572563</v>
      </c>
    </row>
    <row r="40" spans="2:8" ht="14.5" thickBot="1" x14ac:dyDescent="0.35">
      <c r="B40" s="531" t="s">
        <v>136</v>
      </c>
      <c r="C40" s="532"/>
      <c r="D40" s="532"/>
      <c r="E40" s="532"/>
      <c r="F40" s="228">
        <f>SUM(F36:F39)</f>
        <v>509303319.52673709</v>
      </c>
      <c r="H40" s="165">
        <f>+(F40/F32)-1</f>
        <v>0.16425260800000041</v>
      </c>
    </row>
    <row r="42" spans="2:8" ht="14.5" thickBot="1" x14ac:dyDescent="0.35">
      <c r="B42" s="229" t="s">
        <v>139</v>
      </c>
      <c r="C42" s="229"/>
      <c r="D42" s="229"/>
      <c r="E42" s="229"/>
      <c r="F42" s="229"/>
    </row>
    <row r="43" spans="2:8" ht="42.5" thickBot="1" x14ac:dyDescent="0.35">
      <c r="B43" s="524" t="s">
        <v>132</v>
      </c>
      <c r="C43" s="525"/>
      <c r="D43" s="221" t="s">
        <v>133</v>
      </c>
      <c r="E43" s="221" t="s">
        <v>134</v>
      </c>
      <c r="F43" s="222" t="s">
        <v>135</v>
      </c>
    </row>
    <row r="44" spans="2:8" x14ac:dyDescent="0.3">
      <c r="B44" s="526" t="s">
        <v>36</v>
      </c>
      <c r="C44" s="139" t="s">
        <v>39</v>
      </c>
      <c r="D44" s="66">
        <f>SUM(AE3:AE14)</f>
        <v>278.16790160945749</v>
      </c>
      <c r="E44" s="223">
        <v>1100000</v>
      </c>
      <c r="F44" s="224">
        <f>D44*E44</f>
        <v>305984691.77040327</v>
      </c>
    </row>
    <row r="45" spans="2:8" x14ac:dyDescent="0.3">
      <c r="B45" s="527"/>
      <c r="C45" s="140" t="s">
        <v>40</v>
      </c>
      <c r="D45" s="66">
        <f>SUM(AC3:AC14)</f>
        <v>69.541975402364372</v>
      </c>
      <c r="E45" s="100">
        <v>1210000</v>
      </c>
      <c r="F45" s="225">
        <f t="shared" ref="F45:F47" si="11">D45*E45</f>
        <v>84145790.236860886</v>
      </c>
    </row>
    <row r="46" spans="2:8" x14ac:dyDescent="0.3">
      <c r="B46" s="527" t="s">
        <v>37</v>
      </c>
      <c r="C46" s="140" t="s">
        <v>39</v>
      </c>
      <c r="D46" s="66">
        <f>SUM(AD3:AD14)</f>
        <v>130.90254193386232</v>
      </c>
      <c r="E46" s="100">
        <v>1400000</v>
      </c>
      <c r="F46" s="225">
        <f t="shared" si="11"/>
        <v>183263558.70740727</v>
      </c>
    </row>
    <row r="47" spans="2:8" ht="14.5" thickBot="1" x14ac:dyDescent="0.35">
      <c r="B47" s="528"/>
      <c r="C47" s="141" t="s">
        <v>40</v>
      </c>
      <c r="D47" s="66">
        <f>SUM(AB3:AB14)</f>
        <v>32.725635483465581</v>
      </c>
      <c r="E47" s="226">
        <v>1540000</v>
      </c>
      <c r="F47" s="227">
        <f t="shared" si="11"/>
        <v>50397478.644536994</v>
      </c>
    </row>
    <row r="48" spans="2:8" ht="14.5" thickBot="1" x14ac:dyDescent="0.35">
      <c r="B48" s="531" t="s">
        <v>136</v>
      </c>
      <c r="C48" s="532"/>
      <c r="D48" s="532"/>
      <c r="E48" s="532"/>
      <c r="F48" s="228">
        <f>SUM(F44:F47)</f>
        <v>623791519.35920835</v>
      </c>
      <c r="H48" s="165">
        <f>+(F48/F40)-1</f>
        <v>0.22479374361600035</v>
      </c>
    </row>
    <row r="49" spans="2:6" x14ac:dyDescent="0.3">
      <c r="B49" s="18"/>
      <c r="C49" s="10"/>
      <c r="D49" s="10"/>
      <c r="E49" s="10"/>
      <c r="F49" s="10"/>
    </row>
    <row r="50" spans="2:6" x14ac:dyDescent="0.3">
      <c r="B50" s="230">
        <v>2025</v>
      </c>
      <c r="C50" s="231">
        <v>2026</v>
      </c>
      <c r="D50" s="231">
        <v>2027</v>
      </c>
      <c r="E50" s="232">
        <v>2028</v>
      </c>
      <c r="F50" s="10"/>
    </row>
    <row r="51" spans="2:6" x14ac:dyDescent="0.3">
      <c r="B51" s="233">
        <f>F24</f>
        <v>395273598.72000003</v>
      </c>
      <c r="C51" s="217">
        <f>F32</f>
        <v>437450872.7978189</v>
      </c>
      <c r="D51" s="217">
        <f>F40</f>
        <v>509303319.52673709</v>
      </c>
      <c r="E51" s="234">
        <f>F48</f>
        <v>623791519.35920835</v>
      </c>
      <c r="F51" s="10"/>
    </row>
    <row r="52" spans="2:6" x14ac:dyDescent="0.3">
      <c r="B52" s="18"/>
      <c r="C52" s="10"/>
      <c r="D52" s="10"/>
      <c r="E52" s="10"/>
      <c r="F52" s="10"/>
    </row>
  </sheetData>
  <mergeCells count="26">
    <mergeCell ref="B44:B45"/>
    <mergeCell ref="B46:B47"/>
    <mergeCell ref="B48:E48"/>
    <mergeCell ref="B40:E40"/>
    <mergeCell ref="B43:C43"/>
    <mergeCell ref="B35:C35"/>
    <mergeCell ref="B36:B37"/>
    <mergeCell ref="B38:B39"/>
    <mergeCell ref="D1:E1"/>
    <mergeCell ref="F1:G1"/>
    <mergeCell ref="B19:C19"/>
    <mergeCell ref="B20:B21"/>
    <mergeCell ref="B22:B23"/>
    <mergeCell ref="B24:E24"/>
    <mergeCell ref="B27:C27"/>
    <mergeCell ref="B28:B29"/>
    <mergeCell ref="B30:B31"/>
    <mergeCell ref="B32:E32"/>
    <mergeCell ref="T1:U1"/>
    <mergeCell ref="V1:W1"/>
    <mergeCell ref="AB1:AC1"/>
    <mergeCell ref="AD1:AE1"/>
    <mergeCell ref="B18:F18"/>
    <mergeCell ref="B17:F17"/>
    <mergeCell ref="L1:M1"/>
    <mergeCell ref="N1:O1"/>
  </mergeCells>
  <pageMargins left="0.7" right="0.7" top="0.75" bottom="0.75" header="0.3" footer="0.3"/>
  <ignoredErrors>
    <ignoredError sqref="D38:D39 D36:D3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34B3-181F-46EF-9D3A-E8FCE25E7E3A}">
  <dimension ref="B1:G31"/>
  <sheetViews>
    <sheetView showGridLines="0" zoomScale="120" zoomScaleNormal="120" workbookViewId="0">
      <selection activeCell="C17" sqref="C17"/>
    </sheetView>
  </sheetViews>
  <sheetFormatPr baseColWidth="10" defaultColWidth="10.90625" defaultRowHeight="14" x14ac:dyDescent="0.3"/>
  <cols>
    <col min="1" max="1" width="1.6328125" style="10" customWidth="1"/>
    <col min="2" max="2" width="40.81640625" style="10" customWidth="1"/>
    <col min="3" max="6" width="17.81640625" style="10" customWidth="1"/>
    <col min="7" max="7" width="17.54296875" style="10" bestFit="1" customWidth="1"/>
    <col min="8" max="16384" width="10.90625" style="10"/>
  </cols>
  <sheetData>
    <row r="1" spans="2:7" ht="7.5" customHeight="1" x14ac:dyDescent="0.3"/>
    <row r="2" spans="2:7" ht="16" customHeight="1" thickBot="1" x14ac:dyDescent="0.35">
      <c r="B2" s="260" t="s">
        <v>0</v>
      </c>
      <c r="C2" s="260" t="s">
        <v>149</v>
      </c>
      <c r="D2" s="260" t="s">
        <v>150</v>
      </c>
      <c r="E2" s="260" t="s">
        <v>151</v>
      </c>
      <c r="F2" s="260" t="s">
        <v>152</v>
      </c>
    </row>
    <row r="3" spans="2:7" ht="6" customHeight="1" thickTop="1" x14ac:dyDescent="0.3"/>
    <row r="4" spans="2:7" x14ac:dyDescent="0.3">
      <c r="B4" s="238" t="s">
        <v>220</v>
      </c>
    </row>
    <row r="5" spans="2:7" x14ac:dyDescent="0.3">
      <c r="B5" s="328" t="s">
        <v>153</v>
      </c>
      <c r="C5" s="188">
        <f>'9.6 Analisis Costos y Administ'!D74</f>
        <v>216035451.41760001</v>
      </c>
      <c r="D5" s="188">
        <f>'9.6 Analisis Costos y Administ'!E74</f>
        <v>271336905</v>
      </c>
      <c r="E5" s="188">
        <f>'9.6 Analisis Costos y Administ'!F74</f>
        <v>315975450</v>
      </c>
      <c r="F5" s="188">
        <f>'9.6 Analisis Costos y Administ'!G74</f>
        <v>387008580</v>
      </c>
    </row>
    <row r="6" spans="2:7" x14ac:dyDescent="0.3">
      <c r="B6" s="329" t="s">
        <v>219</v>
      </c>
      <c r="C6" s="188">
        <f>'9.6 Analisis Costos y Administ'!D75</f>
        <v>68385600</v>
      </c>
      <c r="D6" s="188">
        <f>'9.6 Analisis Costos y Administ'!E75</f>
        <v>71804880</v>
      </c>
      <c r="E6" s="188">
        <f>'9.6 Analisis Costos y Administ'!F75</f>
        <v>75395124</v>
      </c>
      <c r="F6" s="188">
        <f>'9.6 Analisis Costos y Administ'!G75</f>
        <v>118747320.29999998</v>
      </c>
    </row>
    <row r="7" spans="2:7" ht="28" x14ac:dyDescent="0.3">
      <c r="B7" s="330" t="s">
        <v>223</v>
      </c>
      <c r="C7" s="188">
        <f>'9.6 Analisis Costos y Administ'!D63</f>
        <v>1920000</v>
      </c>
      <c r="D7" s="188">
        <f>'9.6 Analisis Costos y Administ'!E63</f>
        <v>2016000</v>
      </c>
      <c r="E7" s="188">
        <f>'9.6 Analisis Costos y Administ'!F63</f>
        <v>2116800</v>
      </c>
      <c r="F7" s="188">
        <f>'9.6 Analisis Costos y Administ'!G63</f>
        <v>2222640</v>
      </c>
      <c r="G7" s="68"/>
    </row>
    <row r="8" spans="2:7" ht="14.5" thickBot="1" x14ac:dyDescent="0.35">
      <c r="B8" s="238" t="s">
        <v>227</v>
      </c>
      <c r="C8" s="365">
        <f>SUM(C5:C7)</f>
        <v>286341051.41760004</v>
      </c>
      <c r="D8" s="365">
        <f t="shared" ref="D8:F8" si="0">SUM(D5:D7)</f>
        <v>345157785</v>
      </c>
      <c r="E8" s="365">
        <f t="shared" si="0"/>
        <v>393487374</v>
      </c>
      <c r="F8" s="365">
        <f t="shared" si="0"/>
        <v>507978540.29999995</v>
      </c>
    </row>
    <row r="9" spans="2:7" ht="6" customHeight="1" x14ac:dyDescent="0.3">
      <c r="C9" s="188"/>
      <c r="D9" s="188"/>
      <c r="E9" s="188"/>
      <c r="F9" s="188"/>
    </row>
    <row r="10" spans="2:7" x14ac:dyDescent="0.3">
      <c r="B10" s="238" t="s">
        <v>221</v>
      </c>
      <c r="C10" s="188"/>
      <c r="D10" s="188"/>
      <c r="E10" s="188"/>
      <c r="F10" s="188"/>
    </row>
    <row r="11" spans="2:7" ht="28" x14ac:dyDescent="0.3">
      <c r="B11" s="328" t="s">
        <v>226</v>
      </c>
      <c r="C11" s="188">
        <f>'9.6 Analisis Costos y Administ'!D69-'9.6 Analisis Costos y Administ'!D63</f>
        <v>17144000</v>
      </c>
      <c r="D11" s="188">
        <f>'9.6 Analisis Costos y Administ'!E69-'9.6 Analisis Costos y Administ'!E63</f>
        <v>17161200</v>
      </c>
      <c r="E11" s="188">
        <f>'9.6 Analisis Costos y Administ'!F69-'9.6 Analisis Costos y Administ'!F63</f>
        <v>18019260</v>
      </c>
      <c r="F11" s="188">
        <f>'9.6 Analisis Costos y Administ'!G69-'9.6 Analisis Costos y Administ'!G63</f>
        <v>18920223</v>
      </c>
    </row>
    <row r="12" spans="2:7" x14ac:dyDescent="0.3">
      <c r="B12" s="329" t="s">
        <v>222</v>
      </c>
      <c r="C12" s="188">
        <f>'9.6 Analisis Costos y Administ'!D111</f>
        <v>55472736.190080002</v>
      </c>
      <c r="D12" s="188">
        <f>'9.6 Analisis Costos y Administ'!E111</f>
        <v>58539340</v>
      </c>
      <c r="E12" s="188">
        <f>'9.6 Analisis Costos y Administ'!F111</f>
        <v>62116128.5</v>
      </c>
      <c r="F12" s="188">
        <f>'9.6 Analisis Costos y Administ'!G111</f>
        <v>66379107.924999997</v>
      </c>
    </row>
    <row r="13" spans="2:7" x14ac:dyDescent="0.3">
      <c r="B13" s="329" t="s">
        <v>225</v>
      </c>
      <c r="C13" s="188">
        <f>'9.6 Analisis Costos y Administ'!D110-'9.6 Analisis Costos y Administ'!D90</f>
        <v>7850000</v>
      </c>
      <c r="D13" s="188">
        <f>'9.6 Analisis Costos y Administ'!E110-'9.6 Analisis Costos y Administ'!E90</f>
        <v>8242500</v>
      </c>
      <c r="E13" s="188">
        <f>'9.6 Analisis Costos y Administ'!F110-'9.6 Analisis Costos y Administ'!F90</f>
        <v>8654625</v>
      </c>
      <c r="F13" s="188">
        <f>'9.6 Analisis Costos y Administ'!G110-'9.6 Analisis Costos y Administ'!G90</f>
        <v>9087356.25</v>
      </c>
    </row>
    <row r="14" spans="2:7" x14ac:dyDescent="0.3">
      <c r="B14" s="329" t="s">
        <v>224</v>
      </c>
      <c r="C14" s="259">
        <v>6148153</v>
      </c>
      <c r="D14" s="259">
        <v>6399249</v>
      </c>
      <c r="E14" s="259">
        <v>7752908</v>
      </c>
      <c r="F14" s="259">
        <v>9013109</v>
      </c>
    </row>
    <row r="15" spans="2:7" x14ac:dyDescent="0.3">
      <c r="B15" s="331" t="s">
        <v>228</v>
      </c>
      <c r="C15" s="237">
        <f>SUM(C11:C14)</f>
        <v>86614889.190080002</v>
      </c>
      <c r="D15" s="237">
        <f t="shared" ref="D15:F15" si="1">SUM(D11:D14)</f>
        <v>90342289</v>
      </c>
      <c r="E15" s="237">
        <f t="shared" si="1"/>
        <v>96542921.5</v>
      </c>
      <c r="F15" s="237">
        <f t="shared" si="1"/>
        <v>103399796.175</v>
      </c>
    </row>
    <row r="16" spans="2:7" ht="6" customHeight="1" x14ac:dyDescent="0.3"/>
    <row r="17" spans="2:6" ht="14.5" thickBot="1" x14ac:dyDescent="0.35">
      <c r="B17" s="238" t="s">
        <v>296</v>
      </c>
      <c r="C17" s="366">
        <f>C8+C15</f>
        <v>372955940.60768002</v>
      </c>
      <c r="D17" s="366">
        <f t="shared" ref="D17:F17" si="2">D8+D15</f>
        <v>435500074</v>
      </c>
      <c r="E17" s="366">
        <f t="shared" si="2"/>
        <v>490030295.5</v>
      </c>
      <c r="F17" s="366">
        <f t="shared" si="2"/>
        <v>611378336.4749999</v>
      </c>
    </row>
    <row r="19" spans="2:6" x14ac:dyDescent="0.3">
      <c r="D19" s="64"/>
      <c r="E19" s="64"/>
      <c r="F19" s="64"/>
    </row>
    <row r="31" spans="2:6" ht="15.5" customHeight="1" x14ac:dyDescent="0.3"/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827A-CED0-4FBC-BA3B-F8FF297BC97D}">
  <dimension ref="B1:H42"/>
  <sheetViews>
    <sheetView showGridLines="0" zoomScale="110" zoomScaleNormal="110" workbookViewId="0"/>
  </sheetViews>
  <sheetFormatPr baseColWidth="10" defaultColWidth="11.54296875" defaultRowHeight="14.5" x14ac:dyDescent="0.35"/>
  <cols>
    <col min="1" max="1" width="4.81640625" customWidth="1"/>
    <col min="2" max="2" width="34.6328125" bestFit="1" customWidth="1"/>
    <col min="3" max="3" width="17.1796875" bestFit="1" customWidth="1"/>
    <col min="5" max="7" width="17.1796875" style="296" bestFit="1" customWidth="1"/>
    <col min="8" max="8" width="20.08984375" style="296" bestFit="1" customWidth="1"/>
  </cols>
  <sheetData>
    <row r="1" spans="2:8" ht="15" thickBot="1" x14ac:dyDescent="0.4"/>
    <row r="2" spans="2:8" ht="15" x14ac:dyDescent="0.35">
      <c r="B2" s="144" t="s">
        <v>1</v>
      </c>
      <c r="C2" s="144"/>
      <c r="D2" s="144" t="s">
        <v>158</v>
      </c>
      <c r="E2" s="297" t="s">
        <v>213</v>
      </c>
      <c r="F2" s="297" t="s">
        <v>214</v>
      </c>
      <c r="G2" s="297" t="s">
        <v>215</v>
      </c>
      <c r="H2" s="297" t="s">
        <v>216</v>
      </c>
    </row>
    <row r="3" spans="2:8" ht="15" x14ac:dyDescent="0.35">
      <c r="B3" s="145" t="s">
        <v>159</v>
      </c>
      <c r="C3" s="146"/>
      <c r="D3" s="146"/>
      <c r="E3" s="298"/>
      <c r="F3" s="298"/>
      <c r="G3" s="298"/>
      <c r="H3" s="298"/>
    </row>
    <row r="4" spans="2:8" ht="15" x14ac:dyDescent="0.35">
      <c r="B4" s="145" t="s">
        <v>160</v>
      </c>
      <c r="C4" s="146"/>
      <c r="D4" s="148"/>
      <c r="E4" s="298"/>
      <c r="F4" s="298"/>
      <c r="G4" s="298"/>
      <c r="H4" s="298"/>
    </row>
    <row r="5" spans="2:8" ht="15" x14ac:dyDescent="0.35">
      <c r="B5" s="147" t="s">
        <v>161</v>
      </c>
      <c r="C5" s="149"/>
      <c r="D5" s="148">
        <v>1</v>
      </c>
      <c r="E5" s="299">
        <f>'10.2 Presupuesto Ingresos'!F24</f>
        <v>395273598.72000003</v>
      </c>
      <c r="F5" s="299">
        <f>'10.2 Presupuesto Ingresos'!F32</f>
        <v>437450872.7978189</v>
      </c>
      <c r="G5" s="299">
        <f>'10.2 Presupuesto Ingresos'!F40</f>
        <v>509303319.52673709</v>
      </c>
      <c r="H5" s="299">
        <f>'10.2 Presupuesto Ingresos'!F48</f>
        <v>623791519.35920835</v>
      </c>
    </row>
    <row r="6" spans="2:8" ht="15" x14ac:dyDescent="0.35">
      <c r="B6" s="150" t="s">
        <v>162</v>
      </c>
      <c r="C6" s="151"/>
      <c r="D6" s="151"/>
      <c r="E6" s="300">
        <f>SUM(E5)</f>
        <v>395273598.72000003</v>
      </c>
      <c r="F6" s="300">
        <f t="shared" ref="F6:H6" si="0">SUM(F5)</f>
        <v>437450872.7978189</v>
      </c>
      <c r="G6" s="300">
        <f t="shared" si="0"/>
        <v>509303319.52673709</v>
      </c>
      <c r="H6" s="300">
        <f t="shared" si="0"/>
        <v>623791519.35920835</v>
      </c>
    </row>
    <row r="7" spans="2:8" ht="15" x14ac:dyDescent="0.35">
      <c r="B7" s="145" t="s">
        <v>163</v>
      </c>
      <c r="C7" s="152"/>
      <c r="D7" s="152"/>
      <c r="E7" s="301"/>
      <c r="F7" s="301"/>
      <c r="G7" s="301"/>
      <c r="H7" s="301"/>
    </row>
    <row r="8" spans="2:8" ht="15" x14ac:dyDescent="0.35">
      <c r="B8" s="145"/>
      <c r="C8" s="152"/>
      <c r="D8" s="152"/>
      <c r="E8" s="301"/>
      <c r="F8" s="301"/>
      <c r="G8" s="301"/>
      <c r="H8" s="301"/>
    </row>
    <row r="9" spans="2:8" ht="15" x14ac:dyDescent="0.35">
      <c r="B9" s="150"/>
      <c r="C9" s="152"/>
      <c r="D9" s="148"/>
      <c r="E9" s="302"/>
      <c r="F9" s="302"/>
      <c r="G9" s="302"/>
      <c r="H9" s="302"/>
    </row>
    <row r="10" spans="2:8" ht="15" x14ac:dyDescent="0.35">
      <c r="B10" s="125" t="s">
        <v>153</v>
      </c>
      <c r="C10" s="152"/>
      <c r="D10" s="148"/>
      <c r="E10" s="295">
        <f>'10.3 Presupuesto Egresos'!C5</f>
        <v>216035451.41760001</v>
      </c>
      <c r="F10" s="295">
        <f>'10.3 Presupuesto Egresos'!D5</f>
        <v>271336905</v>
      </c>
      <c r="G10" s="295">
        <f>'10.3 Presupuesto Egresos'!E5</f>
        <v>315975450</v>
      </c>
      <c r="H10" s="295">
        <f>'10.3 Presupuesto Egresos'!F5</f>
        <v>387008580</v>
      </c>
    </row>
    <row r="11" spans="2:8" ht="28" x14ac:dyDescent="0.35">
      <c r="B11" s="125" t="s">
        <v>157</v>
      </c>
      <c r="C11" s="152"/>
      <c r="D11" s="148"/>
      <c r="E11" s="295">
        <f>'10.3 Presupuesto Egresos'!C6+'10.3 Presupuesto Egresos'!C12</f>
        <v>123858336.19008</v>
      </c>
      <c r="F11" s="295">
        <f>'10.3 Presupuesto Egresos'!D6+'10.3 Presupuesto Egresos'!D12</f>
        <v>130344220</v>
      </c>
      <c r="G11" s="295">
        <f>'10.3 Presupuesto Egresos'!E6+'10.3 Presupuesto Egresos'!E12</f>
        <v>137511252.5</v>
      </c>
      <c r="H11" s="295">
        <f>'10.3 Presupuesto Egresos'!F6+'10.3 Presupuesto Egresos'!F12</f>
        <v>185126428.22499996</v>
      </c>
    </row>
    <row r="12" spans="2:8" ht="28" x14ac:dyDescent="0.35">
      <c r="B12" s="125" t="s">
        <v>154</v>
      </c>
      <c r="C12" s="152"/>
      <c r="D12" s="152"/>
      <c r="E12" s="295">
        <f>'10.3 Presupuesto Egresos'!C11+'10.3 Presupuesto Egresos'!C7</f>
        <v>19064000</v>
      </c>
      <c r="F12" s="295">
        <f>'10.3 Presupuesto Egresos'!D11+'10.3 Presupuesto Egresos'!D7</f>
        <v>19177200</v>
      </c>
      <c r="G12" s="295">
        <f>'10.3 Presupuesto Egresos'!E11+'10.3 Presupuesto Egresos'!E7</f>
        <v>20136060</v>
      </c>
      <c r="H12" s="295">
        <f>'10.3 Presupuesto Egresos'!F11+'10.3 Presupuesto Egresos'!F7</f>
        <v>21142863</v>
      </c>
    </row>
    <row r="13" spans="2:8" ht="15" x14ac:dyDescent="0.35">
      <c r="B13" s="125" t="s">
        <v>155</v>
      </c>
      <c r="C13" s="152"/>
      <c r="D13" s="152"/>
      <c r="E13" s="295">
        <f>'10.3 Presupuesto Egresos'!C13</f>
        <v>7850000</v>
      </c>
      <c r="F13" s="295">
        <f>'10.3 Presupuesto Egresos'!D13</f>
        <v>8242500</v>
      </c>
      <c r="G13" s="295">
        <f>'10.3 Presupuesto Egresos'!E13</f>
        <v>8654625</v>
      </c>
      <c r="H13" s="295">
        <f>'10.3 Presupuesto Egresos'!F13</f>
        <v>9087356.25</v>
      </c>
    </row>
    <row r="14" spans="2:8" ht="15" x14ac:dyDescent="0.35">
      <c r="B14" s="125" t="s">
        <v>156</v>
      </c>
      <c r="C14" s="151"/>
      <c r="D14" s="151"/>
      <c r="E14" s="295">
        <f>'10.3 Presupuesto Egresos'!C14</f>
        <v>6148153</v>
      </c>
      <c r="F14" s="295">
        <f>'10.3 Presupuesto Egresos'!D14</f>
        <v>6399249</v>
      </c>
      <c r="G14" s="295">
        <f>'10.3 Presupuesto Egresos'!E14</f>
        <v>7752908</v>
      </c>
      <c r="H14" s="295">
        <f>'10.3 Presupuesto Egresos'!F14</f>
        <v>9013109</v>
      </c>
    </row>
    <row r="15" spans="2:8" ht="15" x14ac:dyDescent="0.35">
      <c r="B15" s="125" t="s">
        <v>1874</v>
      </c>
      <c r="C15" s="151"/>
      <c r="D15" s="151"/>
      <c r="E15" s="295">
        <v>0</v>
      </c>
      <c r="F15" s="295">
        <f>+'Asientos contables'!F31</f>
        <v>0</v>
      </c>
      <c r="G15" s="295">
        <f>+'Asientos contables'!F60</f>
        <v>0</v>
      </c>
      <c r="H15" s="295">
        <f>+'Asientos contables'!F89</f>
        <v>0</v>
      </c>
    </row>
    <row r="16" spans="2:8" ht="15" x14ac:dyDescent="0.35">
      <c r="B16" s="153"/>
      <c r="C16" s="151"/>
      <c r="D16" s="151"/>
      <c r="E16" s="302"/>
      <c r="F16" s="302"/>
      <c r="G16" s="302"/>
      <c r="H16" s="302"/>
    </row>
    <row r="17" spans="2:8" ht="15" x14ac:dyDescent="0.35">
      <c r="B17" s="154" t="s">
        <v>164</v>
      </c>
      <c r="C17" s="151"/>
      <c r="D17" s="151"/>
      <c r="E17" s="303">
        <f>SUM(E10:E16)</f>
        <v>372955940.60768002</v>
      </c>
      <c r="F17" s="303">
        <f t="shared" ref="F17:H17" si="1">SUM(F10:F16)</f>
        <v>435500074</v>
      </c>
      <c r="G17" s="303">
        <f t="shared" si="1"/>
        <v>490030295.5</v>
      </c>
      <c r="H17" s="303">
        <f t="shared" si="1"/>
        <v>611378336.4749999</v>
      </c>
    </row>
    <row r="18" spans="2:8" ht="15" x14ac:dyDescent="0.35">
      <c r="B18" s="154" t="s">
        <v>165</v>
      </c>
      <c r="C18" s="155"/>
      <c r="D18" s="155"/>
      <c r="E18" s="304">
        <f>E6-E17</f>
        <v>22317658.112320006</v>
      </c>
      <c r="F18" s="304">
        <f t="shared" ref="F18:H18" si="2">F6-F17</f>
        <v>1950798.7978188992</v>
      </c>
      <c r="G18" s="304">
        <f t="shared" si="2"/>
        <v>19273024.026737094</v>
      </c>
      <c r="H18" s="304">
        <f t="shared" si="2"/>
        <v>12413182.884208441</v>
      </c>
    </row>
    <row r="19" spans="2:8" ht="15" x14ac:dyDescent="0.35">
      <c r="B19" s="154"/>
      <c r="C19" s="155"/>
      <c r="D19" s="155"/>
      <c r="E19" s="305"/>
      <c r="F19" s="305"/>
      <c r="G19" s="305"/>
      <c r="H19" s="305"/>
    </row>
    <row r="20" spans="2:8" ht="15" x14ac:dyDescent="0.35">
      <c r="B20" s="145" t="s">
        <v>166</v>
      </c>
      <c r="C20" s="151"/>
      <c r="D20" s="151"/>
      <c r="E20" s="299"/>
      <c r="F20" s="299"/>
      <c r="G20" s="299"/>
      <c r="H20" s="299"/>
    </row>
    <row r="21" spans="2:8" ht="15" x14ac:dyDescent="0.35">
      <c r="B21" s="147" t="s">
        <v>218</v>
      </c>
      <c r="C21" s="147"/>
      <c r="D21" s="147"/>
      <c r="E21" s="302"/>
      <c r="F21" s="299"/>
      <c r="G21" s="299"/>
      <c r="H21" s="299"/>
    </row>
    <row r="22" spans="2:8" ht="15" x14ac:dyDescent="0.35">
      <c r="B22" s="153" t="s">
        <v>167</v>
      </c>
      <c r="C22" s="147"/>
      <c r="D22" s="147"/>
      <c r="E22" s="302"/>
      <c r="F22" s="302"/>
      <c r="G22" s="299"/>
      <c r="H22" s="302"/>
    </row>
    <row r="23" spans="2:8" ht="15" x14ac:dyDescent="0.35">
      <c r="B23" s="154" t="s">
        <v>168</v>
      </c>
      <c r="C23" s="147"/>
      <c r="D23" s="147"/>
      <c r="E23" s="306">
        <f>SUM(E21:E22)</f>
        <v>0</v>
      </c>
      <c r="F23" s="306">
        <f t="shared" ref="F23:H23" si="3">SUM(F21:F22)</f>
        <v>0</v>
      </c>
      <c r="G23" s="306">
        <f t="shared" si="3"/>
        <v>0</v>
      </c>
      <c r="H23" s="306">
        <f t="shared" si="3"/>
        <v>0</v>
      </c>
    </row>
    <row r="24" spans="2:8" ht="15" x14ac:dyDescent="0.35">
      <c r="B24" s="154"/>
      <c r="C24" s="147"/>
      <c r="D24" s="147"/>
      <c r="E24" s="305"/>
      <c r="F24" s="305"/>
      <c r="G24" s="305"/>
      <c r="H24" s="305"/>
    </row>
    <row r="25" spans="2:8" ht="15" x14ac:dyDescent="0.35">
      <c r="B25" s="145" t="s">
        <v>169</v>
      </c>
      <c r="C25" s="147"/>
      <c r="D25" s="147"/>
      <c r="E25" s="299"/>
      <c r="F25" s="299"/>
      <c r="G25" s="299"/>
      <c r="H25" s="299"/>
    </row>
    <row r="26" spans="2:8" ht="15" x14ac:dyDescent="0.35">
      <c r="B26" s="153" t="s">
        <v>217</v>
      </c>
      <c r="C26" s="147"/>
      <c r="D26" s="147"/>
      <c r="E26" s="299"/>
      <c r="F26" s="299">
        <v>0</v>
      </c>
      <c r="G26" s="299">
        <v>0</v>
      </c>
      <c r="H26" s="299">
        <v>0</v>
      </c>
    </row>
    <row r="27" spans="2:8" ht="15" x14ac:dyDescent="0.35">
      <c r="B27" s="153" t="s">
        <v>170</v>
      </c>
      <c r="C27" s="147"/>
      <c r="D27" s="147"/>
      <c r="E27" s="299"/>
      <c r="F27" s="299"/>
      <c r="G27" s="299"/>
      <c r="H27" s="299"/>
    </row>
    <row r="28" spans="2:8" ht="15" x14ac:dyDescent="0.35">
      <c r="B28" s="153" t="s">
        <v>171</v>
      </c>
      <c r="C28" s="147"/>
      <c r="D28" s="147"/>
      <c r="E28" s="299"/>
      <c r="F28" s="299"/>
      <c r="G28" s="299"/>
      <c r="H28" s="299"/>
    </row>
    <row r="29" spans="2:8" ht="15" x14ac:dyDescent="0.35">
      <c r="B29" s="153" t="s">
        <v>172</v>
      </c>
      <c r="C29" s="147"/>
      <c r="D29" s="147"/>
      <c r="E29" s="299">
        <v>0</v>
      </c>
      <c r="F29" s="299"/>
      <c r="G29" s="299">
        <v>0</v>
      </c>
      <c r="H29" s="299">
        <v>0</v>
      </c>
    </row>
    <row r="30" spans="2:8" ht="15" x14ac:dyDescent="0.35">
      <c r="B30" s="153" t="s">
        <v>173</v>
      </c>
      <c r="C30" s="147"/>
      <c r="D30" s="147"/>
      <c r="E30" s="299">
        <v>0</v>
      </c>
      <c r="F30" s="299">
        <v>0</v>
      </c>
      <c r="G30" s="299">
        <v>0</v>
      </c>
      <c r="H30" s="302"/>
    </row>
    <row r="31" spans="2:8" ht="15" x14ac:dyDescent="0.35">
      <c r="B31" s="153" t="s">
        <v>174</v>
      </c>
      <c r="C31" s="147"/>
      <c r="D31" s="147"/>
      <c r="E31" s="302">
        <v>0</v>
      </c>
      <c r="F31" s="302">
        <v>0</v>
      </c>
      <c r="G31" s="302">
        <v>0</v>
      </c>
      <c r="H31" s="302">
        <v>0</v>
      </c>
    </row>
    <row r="32" spans="2:8" ht="15" x14ac:dyDescent="0.35">
      <c r="B32" s="153" t="s">
        <v>175</v>
      </c>
      <c r="C32" s="147"/>
      <c r="D32" s="147"/>
      <c r="E32" s="302">
        <v>0</v>
      </c>
      <c r="F32" s="302">
        <v>0</v>
      </c>
      <c r="G32" s="302">
        <v>0</v>
      </c>
      <c r="H32" s="302">
        <v>0</v>
      </c>
    </row>
    <row r="33" spans="2:8" ht="15" x14ac:dyDescent="0.35">
      <c r="B33" s="150" t="s">
        <v>176</v>
      </c>
      <c r="C33" s="147"/>
      <c r="D33" s="147"/>
      <c r="E33" s="306">
        <f>SUM(E26:E32)</f>
        <v>0</v>
      </c>
      <c r="F33" s="306">
        <f t="shared" ref="F33:H33" si="4">SUM(F26:F32)</f>
        <v>0</v>
      </c>
      <c r="G33" s="306">
        <f t="shared" si="4"/>
        <v>0</v>
      </c>
      <c r="H33" s="306">
        <f t="shared" si="4"/>
        <v>0</v>
      </c>
    </row>
    <row r="34" spans="2:8" ht="15" x14ac:dyDescent="0.35">
      <c r="B34" s="150"/>
      <c r="C34" s="147"/>
      <c r="D34" s="147"/>
      <c r="E34" s="305"/>
      <c r="F34" s="305"/>
      <c r="G34" s="305"/>
      <c r="H34" s="305"/>
    </row>
    <row r="35" spans="2:8" ht="15" x14ac:dyDescent="0.35">
      <c r="B35" s="145" t="s">
        <v>177</v>
      </c>
      <c r="C35" s="147"/>
      <c r="D35" s="147"/>
      <c r="E35" s="298"/>
      <c r="F35" s="298"/>
      <c r="G35" s="298"/>
      <c r="H35" s="298"/>
    </row>
    <row r="36" spans="2:8" ht="15" x14ac:dyDescent="0.35">
      <c r="B36" s="153" t="s">
        <v>178</v>
      </c>
      <c r="C36" s="147"/>
      <c r="D36" s="147"/>
      <c r="E36" s="298">
        <f>+E18</f>
        <v>22317658.112320006</v>
      </c>
      <c r="F36" s="298">
        <f>+F18</f>
        <v>1950798.7978188992</v>
      </c>
      <c r="G36" s="298">
        <f>+G18</f>
        <v>19273024.026737094</v>
      </c>
      <c r="H36" s="298">
        <f>+H18</f>
        <v>12413182.884208441</v>
      </c>
    </row>
    <row r="37" spans="2:8" ht="15" x14ac:dyDescent="0.35">
      <c r="B37" s="153" t="s">
        <v>179</v>
      </c>
      <c r="C37" s="147"/>
      <c r="D37" s="147"/>
      <c r="E37" s="298">
        <f>+E23</f>
        <v>0</v>
      </c>
      <c r="F37" s="298">
        <f>+F23</f>
        <v>0</v>
      </c>
      <c r="G37" s="298">
        <f>+G23</f>
        <v>0</v>
      </c>
      <c r="H37" s="298">
        <f>+H23</f>
        <v>0</v>
      </c>
    </row>
    <row r="38" spans="2:8" ht="15" x14ac:dyDescent="0.35">
      <c r="B38" s="153" t="s">
        <v>176</v>
      </c>
      <c r="C38" s="147"/>
      <c r="D38" s="147"/>
      <c r="E38" s="298">
        <f>+E33</f>
        <v>0</v>
      </c>
      <c r="F38" s="298">
        <f>+F33</f>
        <v>0</v>
      </c>
      <c r="G38" s="298">
        <f>+G33</f>
        <v>0</v>
      </c>
      <c r="H38" s="298">
        <f>+H33</f>
        <v>0</v>
      </c>
    </row>
    <row r="39" spans="2:8" ht="15" x14ac:dyDescent="0.35">
      <c r="B39" s="153" t="s">
        <v>1873</v>
      </c>
      <c r="C39" s="147"/>
      <c r="D39" s="147"/>
      <c r="E39" s="307">
        <v>0</v>
      </c>
      <c r="F39" s="307">
        <f>+E40</f>
        <v>22317658.112320006</v>
      </c>
      <c r="G39" s="307">
        <f>+F40</f>
        <v>24268456.910138905</v>
      </c>
      <c r="H39" s="307">
        <f>+G40</f>
        <v>43541480.936875999</v>
      </c>
    </row>
    <row r="40" spans="2:8" ht="15.5" thickBot="1" x14ac:dyDescent="0.4">
      <c r="B40" s="153" t="s">
        <v>1878</v>
      </c>
      <c r="C40" s="147"/>
      <c r="D40" s="147"/>
      <c r="E40" s="308">
        <f>SUM(E36:E39)</f>
        <v>22317658.112320006</v>
      </c>
      <c r="F40" s="308">
        <f>SUM(F36:F39)</f>
        <v>24268456.910138905</v>
      </c>
      <c r="G40" s="308">
        <f>SUM(G36:G39)</f>
        <v>43541480.936875999</v>
      </c>
      <c r="H40" s="308">
        <f>SUM(H36:H39)</f>
        <v>55954663.82108444</v>
      </c>
    </row>
    <row r="41" spans="2:8" ht="15.5" thickTop="1" x14ac:dyDescent="0.35">
      <c r="B41" s="156"/>
      <c r="C41" s="156"/>
      <c r="D41" s="156"/>
      <c r="E41" s="309"/>
      <c r="F41" s="309"/>
      <c r="G41" s="309"/>
      <c r="H41" s="309"/>
    </row>
    <row r="42" spans="2:8" x14ac:dyDescent="0.35">
      <c r="E42" s="310"/>
      <c r="F42" s="310"/>
      <c r="G42" s="310"/>
      <c r="H42" s="310"/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1FD4-FF78-4BBF-AD93-F723069764DB}">
  <dimension ref="B1:I98"/>
  <sheetViews>
    <sheetView showGridLines="0" zoomScale="120" zoomScaleNormal="120" workbookViewId="0">
      <selection activeCell="B3" sqref="B3"/>
    </sheetView>
  </sheetViews>
  <sheetFormatPr baseColWidth="10" defaultRowHeight="14.5" x14ac:dyDescent="0.35"/>
  <cols>
    <col min="1" max="1" width="2.26953125" style="367" customWidth="1"/>
    <col min="2" max="2" width="34.54296875" style="367" bestFit="1" customWidth="1"/>
    <col min="3" max="6" width="17.08984375" style="367" customWidth="1"/>
    <col min="7" max="7" width="16.1796875" style="367" bestFit="1" customWidth="1"/>
    <col min="8" max="8" width="18.7265625" style="367" bestFit="1" customWidth="1"/>
    <col min="9" max="9" width="5.81640625" style="372" customWidth="1"/>
    <col min="10" max="16384" width="10.90625" style="367"/>
  </cols>
  <sheetData>
    <row r="1" spans="2:9" ht="13" customHeight="1" x14ac:dyDescent="0.35"/>
    <row r="2" spans="2:9" ht="21" customHeight="1" x14ac:dyDescent="0.35">
      <c r="B2" s="544" t="s">
        <v>279</v>
      </c>
      <c r="C2" s="544"/>
      <c r="D2" s="544"/>
      <c r="E2" s="544"/>
      <c r="F2" s="544"/>
      <c r="I2" s="312"/>
    </row>
    <row r="3" spans="2:9" ht="13" customHeight="1" thickBot="1" x14ac:dyDescent="0.4">
      <c r="B3" s="371" t="s">
        <v>35</v>
      </c>
      <c r="C3" s="538" t="s">
        <v>36</v>
      </c>
      <c r="D3" s="539"/>
      <c r="E3" s="538" t="s">
        <v>37</v>
      </c>
      <c r="F3" s="540"/>
      <c r="H3" s="369"/>
      <c r="I3" s="312"/>
    </row>
    <row r="4" spans="2:9" ht="15" thickBot="1" x14ac:dyDescent="0.4">
      <c r="B4" s="400" t="s">
        <v>38</v>
      </c>
      <c r="C4" s="404" t="s">
        <v>39</v>
      </c>
      <c r="D4" s="404" t="s">
        <v>40</v>
      </c>
      <c r="E4" s="404" t="s">
        <v>39</v>
      </c>
      <c r="F4" s="405" t="s">
        <v>40</v>
      </c>
      <c r="I4" s="312"/>
    </row>
    <row r="5" spans="2:9" ht="15" thickTop="1" x14ac:dyDescent="0.35">
      <c r="B5" s="398" t="s">
        <v>280</v>
      </c>
      <c r="C5" s="403">
        <f>'7.8 Proyeccion de ventas'!B44</f>
        <v>1100000</v>
      </c>
      <c r="D5" s="403">
        <f>'7.8 Proyeccion de ventas'!B45</f>
        <v>1210000</v>
      </c>
      <c r="E5" s="403">
        <f>'7.8 Proyeccion de ventas'!C44</f>
        <v>1400000</v>
      </c>
      <c r="F5" s="403">
        <f>'7.8 Proyeccion de ventas'!C45</f>
        <v>1540000</v>
      </c>
      <c r="H5" s="370"/>
      <c r="I5" s="312"/>
    </row>
    <row r="6" spans="2:9" x14ac:dyDescent="0.35">
      <c r="B6" s="380" t="s">
        <v>281</v>
      </c>
      <c r="C6" s="381">
        <f>SUM(C7:C9)</f>
        <v>838121.20746697905</v>
      </c>
      <c r="D6" s="381">
        <f t="shared" ref="D6:F6" si="0">SUM(D7:D9)</f>
        <v>918121.20746697905</v>
      </c>
      <c r="E6" s="381">
        <f t="shared" si="0"/>
        <v>1152181.8112004686</v>
      </c>
      <c r="F6" s="381">
        <f t="shared" si="0"/>
        <v>1272181.8112004686</v>
      </c>
      <c r="I6" s="312"/>
    </row>
    <row r="7" spans="2:9" x14ac:dyDescent="0.35">
      <c r="B7" s="382" t="s">
        <v>15</v>
      </c>
      <c r="C7" s="383">
        <f>'9.6 Analisis Costos y Administ'!C19</f>
        <v>633400</v>
      </c>
      <c r="D7" s="383">
        <f>'9.6 Analisis Costos y Administ'!D19</f>
        <v>713400</v>
      </c>
      <c r="E7" s="383">
        <f>'9.6 Analisis Costos y Administ'!E19</f>
        <v>845100</v>
      </c>
      <c r="F7" s="383">
        <f>'9.6 Analisis Costos y Administ'!F19</f>
        <v>965100</v>
      </c>
      <c r="I7" s="312"/>
    </row>
    <row r="8" spans="2:9" x14ac:dyDescent="0.35">
      <c r="B8" s="384" t="s">
        <v>282</v>
      </c>
      <c r="C8" s="325">
        <f>(25000*4)+(13500*4)</f>
        <v>154000</v>
      </c>
      <c r="D8" s="325">
        <f>(25000*4)+(13500*4)</f>
        <v>154000</v>
      </c>
      <c r="E8" s="325">
        <f>(25000*6)+(13500*6)</f>
        <v>231000</v>
      </c>
      <c r="F8" s="325">
        <f>(25000*6)+(13500*6)</f>
        <v>231000</v>
      </c>
      <c r="H8" s="370"/>
      <c r="I8" s="312"/>
    </row>
    <row r="9" spans="2:9" x14ac:dyDescent="0.35">
      <c r="B9" s="384" t="s">
        <v>283</v>
      </c>
      <c r="C9" s="385">
        <f>G10*4</f>
        <v>50721.207466979067</v>
      </c>
      <c r="D9" s="385">
        <f>G10*4</f>
        <v>50721.207466979067</v>
      </c>
      <c r="E9" s="385">
        <f>G10*6</f>
        <v>76081.811200468597</v>
      </c>
      <c r="F9" s="385">
        <f>G10*6</f>
        <v>76081.811200468597</v>
      </c>
      <c r="G9" s="370">
        <f>'9.6 Analisis Costos y Administ'!D69</f>
        <v>19064000</v>
      </c>
      <c r="I9" s="312"/>
    </row>
    <row r="10" spans="2:9" x14ac:dyDescent="0.35">
      <c r="B10" s="386" t="s">
        <v>284</v>
      </c>
      <c r="C10" s="387">
        <f>C5-C6</f>
        <v>261878.79253302095</v>
      </c>
      <c r="D10" s="387">
        <f t="shared" ref="D10:F10" si="1">D5-D6</f>
        <v>291878.79253302095</v>
      </c>
      <c r="E10" s="387">
        <f t="shared" si="1"/>
        <v>247818.18879953143</v>
      </c>
      <c r="F10" s="387">
        <f t="shared" si="1"/>
        <v>267818.18879953143</v>
      </c>
      <c r="G10" s="370">
        <f>G9/'7.8 Proyeccion de ventas'!I32</f>
        <v>12680.301866744767</v>
      </c>
      <c r="H10" s="370"/>
      <c r="I10" s="312"/>
    </row>
    <row r="11" spans="2:9" x14ac:dyDescent="0.35">
      <c r="B11" s="384" t="s">
        <v>285</v>
      </c>
      <c r="C11" s="388">
        <v>0.54400000000000004</v>
      </c>
      <c r="D11" s="388">
        <v>0.13600000000000001</v>
      </c>
      <c r="E11" s="388">
        <v>0.25599999999999995</v>
      </c>
      <c r="F11" s="388">
        <v>6.3999999999999987E-2</v>
      </c>
      <c r="I11" s="312"/>
    </row>
    <row r="12" spans="2:9" x14ac:dyDescent="0.35">
      <c r="B12" s="386" t="s">
        <v>286</v>
      </c>
      <c r="C12" s="389">
        <f>C10*C11</f>
        <v>142462.06313796341</v>
      </c>
      <c r="D12" s="389">
        <f t="shared" ref="D12:F12" si="2">D10*D11</f>
        <v>39695.515784490854</v>
      </c>
      <c r="E12" s="389">
        <f t="shared" si="2"/>
        <v>63441.456332680034</v>
      </c>
      <c r="F12" s="389">
        <f t="shared" si="2"/>
        <v>17140.364083170007</v>
      </c>
      <c r="I12" s="312"/>
    </row>
    <row r="13" spans="2:9" x14ac:dyDescent="0.35">
      <c r="B13" s="390" t="s">
        <v>228</v>
      </c>
      <c r="C13" s="541">
        <f>'9.6 Analisis Costos y Administ'!D112</f>
        <v>69470889.190080002</v>
      </c>
      <c r="D13" s="542"/>
      <c r="E13" s="542"/>
      <c r="F13" s="543"/>
      <c r="I13" s="312"/>
    </row>
    <row r="14" spans="2:9" x14ac:dyDescent="0.35">
      <c r="B14" s="391" t="s">
        <v>1902</v>
      </c>
      <c r="C14" s="535">
        <f>C13/(SUM(C12:F12))</f>
        <v>264.40986530774933</v>
      </c>
      <c r="D14" s="536"/>
      <c r="E14" s="536"/>
      <c r="F14" s="537"/>
      <c r="I14" s="312"/>
    </row>
    <row r="15" spans="2:9" x14ac:dyDescent="0.35">
      <c r="B15" s="392" t="s">
        <v>1903</v>
      </c>
      <c r="C15" s="393">
        <f>C14*C11</f>
        <v>143.83896672741565</v>
      </c>
      <c r="D15" s="393">
        <f>C14*D11</f>
        <v>35.959741681853913</v>
      </c>
      <c r="E15" s="393">
        <f>C14*E11</f>
        <v>67.688925518783819</v>
      </c>
      <c r="F15" s="393">
        <f>C14*F11</f>
        <v>16.922231379695955</v>
      </c>
      <c r="G15" s="368"/>
      <c r="I15" s="312"/>
    </row>
    <row r="16" spans="2:9" x14ac:dyDescent="0.35">
      <c r="C16" s="370"/>
      <c r="D16" s="370"/>
      <c r="E16" s="370"/>
      <c r="F16" s="370"/>
      <c r="G16" s="370"/>
      <c r="I16" s="312"/>
    </row>
    <row r="17" spans="2:9" x14ac:dyDescent="0.35">
      <c r="B17" s="533" t="s">
        <v>1906</v>
      </c>
      <c r="C17" s="533"/>
      <c r="D17" s="533"/>
      <c r="E17" s="533"/>
      <c r="F17" s="533"/>
      <c r="G17" s="533"/>
      <c r="I17" s="312"/>
    </row>
    <row r="18" spans="2:9" x14ac:dyDescent="0.35">
      <c r="B18" s="374" t="s">
        <v>1904</v>
      </c>
      <c r="C18" s="375">
        <f>+C15*C5</f>
        <v>158222863.40015721</v>
      </c>
      <c r="D18" s="375">
        <f>+D15*D5</f>
        <v>43511287.435043238</v>
      </c>
      <c r="E18" s="375">
        <f>+E15*E5</f>
        <v>94764495.726297349</v>
      </c>
      <c r="F18" s="375">
        <f>+F15*F5</f>
        <v>26060236.324731771</v>
      </c>
      <c r="G18" s="375">
        <f>SUM(C18:F18)</f>
        <v>322558882.88622957</v>
      </c>
      <c r="H18" s="370"/>
    </row>
    <row r="19" spans="2:9" x14ac:dyDescent="0.35">
      <c r="B19" s="374" t="s">
        <v>1900</v>
      </c>
      <c r="C19" s="375">
        <f>+C15*C6</f>
        <v>120554488.47438423</v>
      </c>
      <c r="D19" s="375">
        <f>+D15*D6</f>
        <v>33015401.453144372</v>
      </c>
      <c r="E19" s="375">
        <f>+E15*E6</f>
        <v>77989948.802445963</v>
      </c>
      <c r="F19" s="375">
        <f>+F15*F6</f>
        <v>21528154.966175005</v>
      </c>
      <c r="G19" s="375">
        <f>SUM(C19:F19)</f>
        <v>253087993.69614959</v>
      </c>
      <c r="H19" s="370"/>
    </row>
    <row r="20" spans="2:9" x14ac:dyDescent="0.35">
      <c r="B20" s="374" t="s">
        <v>221</v>
      </c>
      <c r="C20" s="376"/>
      <c r="D20" s="376"/>
      <c r="E20" s="376"/>
      <c r="F20" s="376"/>
      <c r="G20" s="375">
        <f>+C13</f>
        <v>69470889.190080002</v>
      </c>
      <c r="H20" s="370"/>
      <c r="I20" s="373"/>
    </row>
    <row r="21" spans="2:9" x14ac:dyDescent="0.35">
      <c r="B21" s="376"/>
      <c r="C21" s="376"/>
      <c r="D21" s="376"/>
      <c r="E21" s="376"/>
      <c r="F21" s="376" t="s">
        <v>1901</v>
      </c>
      <c r="G21" s="375">
        <f>+G18-G19-G20</f>
        <v>0</v>
      </c>
    </row>
    <row r="22" spans="2:9" ht="13" customHeight="1" x14ac:dyDescent="0.35"/>
    <row r="23" spans="2:9" x14ac:dyDescent="0.35">
      <c r="H23" s="370"/>
    </row>
    <row r="24" spans="2:9" ht="21" x14ac:dyDescent="0.35">
      <c r="B24" s="544" t="s">
        <v>287</v>
      </c>
      <c r="C24" s="544"/>
      <c r="D24" s="544"/>
      <c r="E24" s="544"/>
      <c r="F24" s="544"/>
    </row>
    <row r="25" spans="2:9" ht="15" thickBot="1" x14ac:dyDescent="0.4">
      <c r="B25" s="371" t="s">
        <v>35</v>
      </c>
      <c r="C25" s="538" t="s">
        <v>36</v>
      </c>
      <c r="D25" s="539"/>
      <c r="E25" s="538" t="s">
        <v>37</v>
      </c>
      <c r="F25" s="540"/>
    </row>
    <row r="26" spans="2:9" ht="15" thickBot="1" x14ac:dyDescent="0.4">
      <c r="B26" s="400" t="s">
        <v>38</v>
      </c>
      <c r="C26" s="401" t="s">
        <v>39</v>
      </c>
      <c r="D26" s="401" t="s">
        <v>40</v>
      </c>
      <c r="E26" s="401" t="s">
        <v>39</v>
      </c>
      <c r="F26" s="402" t="s">
        <v>40</v>
      </c>
    </row>
    <row r="27" spans="2:9" ht="15" thickTop="1" x14ac:dyDescent="0.35">
      <c r="B27" s="398" t="s">
        <v>280</v>
      </c>
      <c r="C27" s="399">
        <f>'7.8 Proyeccion de ventas'!B44</f>
        <v>1100000</v>
      </c>
      <c r="D27" s="399">
        <f>'7.8 Proyeccion de ventas'!B45</f>
        <v>1210000</v>
      </c>
      <c r="E27" s="399">
        <f>'7.8 Proyeccion de ventas'!C44</f>
        <v>1400000</v>
      </c>
      <c r="F27" s="399">
        <f>'7.8 Proyeccion de ventas'!C45</f>
        <v>1540000</v>
      </c>
    </row>
    <row r="28" spans="2:9" x14ac:dyDescent="0.35">
      <c r="B28" s="380" t="s">
        <v>281</v>
      </c>
      <c r="C28" s="394">
        <f>SUM(C29:C31)</f>
        <v>865173.00910688762</v>
      </c>
      <c r="D28" s="394">
        <f t="shared" ref="D28:F28" si="3">SUM(D29:D31)</f>
        <v>949173.00910688762</v>
      </c>
      <c r="E28" s="394">
        <f t="shared" si="3"/>
        <v>1187509.5136603315</v>
      </c>
      <c r="F28" s="394">
        <f t="shared" si="3"/>
        <v>1313509.5136603315</v>
      </c>
    </row>
    <row r="29" spans="2:9" x14ac:dyDescent="0.35">
      <c r="B29" s="382" t="s">
        <v>15</v>
      </c>
      <c r="C29" s="395">
        <f>'9.6 Analisis Costos y Administ'!C19*1.05</f>
        <v>665070</v>
      </c>
      <c r="D29" s="395">
        <f>'9.6 Analisis Costos y Administ'!D19*1.05</f>
        <v>749070</v>
      </c>
      <c r="E29" s="395">
        <f>'9.6 Analisis Costos y Administ'!E19*1.05</f>
        <v>887355</v>
      </c>
      <c r="F29" s="395">
        <f>'9.6 Analisis Costos y Administ'!F19*1.05</f>
        <v>1013355</v>
      </c>
    </row>
    <row r="30" spans="2:9" x14ac:dyDescent="0.35">
      <c r="B30" s="384" t="s">
        <v>282</v>
      </c>
      <c r="C30" s="396">
        <f>(25000*4)+(13500*4)</f>
        <v>154000</v>
      </c>
      <c r="D30" s="396">
        <f>(25000*4)+(13500*4)</f>
        <v>154000</v>
      </c>
      <c r="E30" s="396">
        <f>(25000*6)+(13500*6)</f>
        <v>231000</v>
      </c>
      <c r="F30" s="396">
        <f>(25000*6)+(13500*6)</f>
        <v>231000</v>
      </c>
    </row>
    <row r="31" spans="2:9" x14ac:dyDescent="0.35">
      <c r="B31" s="384" t="s">
        <v>283</v>
      </c>
      <c r="C31" s="396">
        <f>G32*4</f>
        <v>46103.009106887643</v>
      </c>
      <c r="D31" s="396">
        <f>G32*4</f>
        <v>46103.009106887643</v>
      </c>
      <c r="E31" s="396">
        <f>G32*6</f>
        <v>69154.51366033146</v>
      </c>
      <c r="F31" s="396">
        <f>G32*6</f>
        <v>69154.51366033146</v>
      </c>
      <c r="G31" s="370">
        <f>'9.6 Analisis Costos y Administ'!E69</f>
        <v>19177200</v>
      </c>
    </row>
    <row r="32" spans="2:9" x14ac:dyDescent="0.35">
      <c r="B32" s="386" t="s">
        <v>284</v>
      </c>
      <c r="C32" s="396">
        <f>C27-C28</f>
        <v>234826.99089311238</v>
      </c>
      <c r="D32" s="396">
        <f t="shared" ref="D32:F32" si="4">D27-D28</f>
        <v>260826.99089311238</v>
      </c>
      <c r="E32" s="396">
        <f t="shared" si="4"/>
        <v>212490.48633966851</v>
      </c>
      <c r="F32" s="396">
        <f t="shared" si="4"/>
        <v>226490.48633966851</v>
      </c>
      <c r="G32" s="370">
        <f>G31/'7.8 Proyeccion de ventas'!R32</f>
        <v>11525.752276721911</v>
      </c>
    </row>
    <row r="33" spans="2:7" x14ac:dyDescent="0.35">
      <c r="B33" s="384" t="s">
        <v>285</v>
      </c>
      <c r="C33" s="388">
        <v>0.54400000000000004</v>
      </c>
      <c r="D33" s="388">
        <v>0.13600000000000001</v>
      </c>
      <c r="E33" s="388">
        <v>0.25599999999999995</v>
      </c>
      <c r="F33" s="388">
        <v>6.3999999999999987E-2</v>
      </c>
    </row>
    <row r="34" spans="2:7" x14ac:dyDescent="0.35">
      <c r="B34" s="386" t="s">
        <v>286</v>
      </c>
      <c r="C34" s="389">
        <f>C32*C33</f>
        <v>127745.88304585314</v>
      </c>
      <c r="D34" s="389">
        <f t="shared" ref="D34" si="5">D32*D33</f>
        <v>35472.470761463286</v>
      </c>
      <c r="E34" s="389">
        <f t="shared" ref="E34" si="6">E32*E33</f>
        <v>54397.564502955131</v>
      </c>
      <c r="F34" s="389">
        <f t="shared" ref="F34" si="7">F32*F33</f>
        <v>14495.391125738783</v>
      </c>
    </row>
    <row r="35" spans="2:7" x14ac:dyDescent="0.35">
      <c r="B35" s="390" t="s">
        <v>228</v>
      </c>
      <c r="C35" s="541">
        <f>'9.6 Analisis Costos y Administ'!E112</f>
        <v>73181089</v>
      </c>
      <c r="D35" s="542"/>
      <c r="E35" s="542"/>
      <c r="F35" s="543"/>
    </row>
    <row r="36" spans="2:7" x14ac:dyDescent="0.35">
      <c r="B36" s="391" t="s">
        <v>1902</v>
      </c>
      <c r="C36" s="535">
        <f>C35/(SUM(C34:F34))</f>
        <v>315.28446062286741</v>
      </c>
      <c r="D36" s="536"/>
      <c r="E36" s="536"/>
      <c r="F36" s="537"/>
    </row>
    <row r="37" spans="2:7" x14ac:dyDescent="0.35">
      <c r="B37" s="392" t="s">
        <v>1903</v>
      </c>
      <c r="C37" s="393">
        <f>C36*C33</f>
        <v>171.51474657883989</v>
      </c>
      <c r="D37" s="393">
        <f>C36*D33</f>
        <v>42.878686644709973</v>
      </c>
      <c r="E37" s="393">
        <f>C36*E33</f>
        <v>80.712821919454043</v>
      </c>
      <c r="F37" s="393">
        <f>C36*F33</f>
        <v>20.178205479863511</v>
      </c>
      <c r="G37" s="368"/>
    </row>
    <row r="38" spans="2:7" x14ac:dyDescent="0.35">
      <c r="C38" s="370"/>
      <c r="D38" s="370"/>
      <c r="E38" s="370"/>
      <c r="F38" s="370"/>
      <c r="G38" s="370"/>
    </row>
    <row r="39" spans="2:7" x14ac:dyDescent="0.35">
      <c r="B39" s="533" t="s">
        <v>1907</v>
      </c>
      <c r="C39" s="533"/>
      <c r="D39" s="533"/>
      <c r="E39" s="533"/>
      <c r="F39" s="533"/>
      <c r="G39" s="533"/>
    </row>
    <row r="40" spans="2:7" x14ac:dyDescent="0.35">
      <c r="B40" s="374" t="s">
        <v>1904</v>
      </c>
      <c r="C40" s="375">
        <f>+C37*C27</f>
        <v>188666221.23672387</v>
      </c>
      <c r="D40" s="375">
        <f>+D37*D27</f>
        <v>51883210.840099066</v>
      </c>
      <c r="E40" s="375">
        <f>+E37*E27</f>
        <v>112997950.68723567</v>
      </c>
      <c r="F40" s="375">
        <f>+F37*F27</f>
        <v>31074436.438989807</v>
      </c>
      <c r="G40" s="375">
        <f>SUM(C40:F40)</f>
        <v>384621819.20304841</v>
      </c>
    </row>
    <row r="41" spans="2:7" x14ac:dyDescent="0.35">
      <c r="B41" s="374" t="s">
        <v>1900</v>
      </c>
      <c r="C41" s="375">
        <f>+C37*C28</f>
        <v>148389929.40382016</v>
      </c>
      <c r="D41" s="375">
        <f>+D37*D28</f>
        <v>40699292.029110678</v>
      </c>
      <c r="E41" s="375">
        <f>+E37*E28</f>
        <v>95847243.903723821</v>
      </c>
      <c r="F41" s="375">
        <f>+F37*F28</f>
        <v>26504264.866393756</v>
      </c>
      <c r="G41" s="375">
        <f>SUM(C41:F41)</f>
        <v>311440730.20304841</v>
      </c>
    </row>
    <row r="42" spans="2:7" x14ac:dyDescent="0.35">
      <c r="B42" s="374" t="s">
        <v>221</v>
      </c>
      <c r="C42" s="376"/>
      <c r="D42" s="376"/>
      <c r="E42" s="376"/>
      <c r="F42" s="376"/>
      <c r="G42" s="375">
        <f>+C35</f>
        <v>73181089</v>
      </c>
    </row>
    <row r="43" spans="2:7" x14ac:dyDescent="0.35">
      <c r="B43" s="376"/>
      <c r="C43" s="376"/>
      <c r="D43" s="376"/>
      <c r="E43" s="376"/>
      <c r="F43" s="376" t="s">
        <v>1901</v>
      </c>
      <c r="G43" s="375">
        <f>+G40-G41-G42</f>
        <v>0</v>
      </c>
    </row>
    <row r="45" spans="2:7" ht="21" x14ac:dyDescent="0.35">
      <c r="B45" s="544" t="s">
        <v>288</v>
      </c>
      <c r="C45" s="544"/>
      <c r="D45" s="544"/>
      <c r="E45" s="544"/>
      <c r="F45" s="544"/>
    </row>
    <row r="46" spans="2:7" ht="15" thickBot="1" x14ac:dyDescent="0.4">
      <c r="B46" s="371" t="s">
        <v>35</v>
      </c>
      <c r="C46" s="538" t="s">
        <v>36</v>
      </c>
      <c r="D46" s="539"/>
      <c r="E46" s="538" t="s">
        <v>37</v>
      </c>
      <c r="F46" s="540"/>
    </row>
    <row r="47" spans="2:7" ht="15" thickBot="1" x14ac:dyDescent="0.4">
      <c r="B47" s="400" t="s">
        <v>38</v>
      </c>
      <c r="C47" s="401" t="s">
        <v>39</v>
      </c>
      <c r="D47" s="401" t="s">
        <v>40</v>
      </c>
      <c r="E47" s="401" t="s">
        <v>39</v>
      </c>
      <c r="F47" s="402" t="s">
        <v>40</v>
      </c>
    </row>
    <row r="48" spans="2:7" ht="15" thickTop="1" x14ac:dyDescent="0.35">
      <c r="B48" s="398" t="s">
        <v>280</v>
      </c>
      <c r="C48" s="399">
        <f>C5</f>
        <v>1100000</v>
      </c>
      <c r="D48" s="399">
        <f t="shared" ref="D48:F48" si="8">D5</f>
        <v>1210000</v>
      </c>
      <c r="E48" s="399">
        <f t="shared" si="8"/>
        <v>1400000</v>
      </c>
      <c r="F48" s="399">
        <f t="shared" si="8"/>
        <v>1540000</v>
      </c>
    </row>
    <row r="49" spans="2:7" x14ac:dyDescent="0.35">
      <c r="B49" s="380" t="s">
        <v>281</v>
      </c>
      <c r="C49" s="394">
        <f>SUM(C50:C52)</f>
        <v>893902.24264536926</v>
      </c>
      <c r="D49" s="394">
        <f>SUM(D50:D52)</f>
        <v>982102.24264536926</v>
      </c>
      <c r="E49" s="394">
        <f>SUM(E50:E52)</f>
        <v>1225090.8639680538</v>
      </c>
      <c r="F49" s="394">
        <f>SUM(F50:F52)</f>
        <v>1357390.8639680538</v>
      </c>
    </row>
    <row r="50" spans="2:7" x14ac:dyDescent="0.35">
      <c r="B50" s="382" t="s">
        <v>15</v>
      </c>
      <c r="C50" s="395">
        <f>C29*1.05</f>
        <v>698323.5</v>
      </c>
      <c r="D50" s="395">
        <f>D29*1.05</f>
        <v>786523.5</v>
      </c>
      <c r="E50" s="395">
        <f>E29*1.05</f>
        <v>931722.75</v>
      </c>
      <c r="F50" s="395">
        <f>F29*1.05</f>
        <v>1064022.75</v>
      </c>
    </row>
    <row r="51" spans="2:7" x14ac:dyDescent="0.35">
      <c r="B51" s="384" t="s">
        <v>282</v>
      </c>
      <c r="C51" s="396">
        <f>(25000*4)+(13500*4)</f>
        <v>154000</v>
      </c>
      <c r="D51" s="396">
        <f>(25000*4)+(13500*4)</f>
        <v>154000</v>
      </c>
      <c r="E51" s="396">
        <f>(25000*6)+(13500*6)</f>
        <v>231000</v>
      </c>
      <c r="F51" s="396">
        <f>(25000*6)+(13500*6)</f>
        <v>231000</v>
      </c>
    </row>
    <row r="52" spans="2:7" x14ac:dyDescent="0.35">
      <c r="B52" s="384" t="s">
        <v>283</v>
      </c>
      <c r="C52" s="396">
        <f>G53*4</f>
        <v>41578.74264536929</v>
      </c>
      <c r="D52" s="396">
        <f>G53*4</f>
        <v>41578.74264536929</v>
      </c>
      <c r="E52" s="396">
        <f>G53*6</f>
        <v>62368.113968053935</v>
      </c>
      <c r="F52" s="396">
        <f>G53*6</f>
        <v>62368.113968053935</v>
      </c>
      <c r="G52" s="370">
        <f>'9.6 Analisis Costos y Administ'!F69</f>
        <v>20136060</v>
      </c>
    </row>
    <row r="53" spans="2:7" x14ac:dyDescent="0.35">
      <c r="B53" s="386" t="s">
        <v>284</v>
      </c>
      <c r="C53" s="396">
        <f>C48-C49</f>
        <v>206097.75735463074</v>
      </c>
      <c r="D53" s="396">
        <f t="shared" ref="D53:F53" si="9">D48-D49</f>
        <v>227897.75735463074</v>
      </c>
      <c r="E53" s="396">
        <f t="shared" si="9"/>
        <v>174909.13603194617</v>
      </c>
      <c r="F53" s="396">
        <f t="shared" si="9"/>
        <v>182609.13603194617</v>
      </c>
      <c r="G53" s="370">
        <f>G52/'7.8 Proyeccion de ventas'!AA32</f>
        <v>10394.685661342322</v>
      </c>
    </row>
    <row r="54" spans="2:7" x14ac:dyDescent="0.35">
      <c r="B54" s="384" t="s">
        <v>285</v>
      </c>
      <c r="C54" s="388">
        <v>0.54400000000000004</v>
      </c>
      <c r="D54" s="388">
        <v>0.13600000000000001</v>
      </c>
      <c r="E54" s="388">
        <v>0.25599999999999995</v>
      </c>
      <c r="F54" s="388">
        <v>6.3999999999999987E-2</v>
      </c>
    </row>
    <row r="55" spans="2:7" x14ac:dyDescent="0.35">
      <c r="B55" s="386" t="s">
        <v>286</v>
      </c>
      <c r="C55" s="389">
        <f>C53*C54</f>
        <v>112117.18000091914</v>
      </c>
      <c r="D55" s="389">
        <f t="shared" ref="D55" si="10">D53*D54</f>
        <v>30994.095000229783</v>
      </c>
      <c r="E55" s="389">
        <f t="shared" ref="E55" si="11">E53*E54</f>
        <v>44776.73882417821</v>
      </c>
      <c r="F55" s="389">
        <f t="shared" ref="F55" si="12">F53*F54</f>
        <v>11686.984706044552</v>
      </c>
    </row>
    <row r="56" spans="2:7" x14ac:dyDescent="0.35">
      <c r="B56" s="390" t="s">
        <v>228</v>
      </c>
      <c r="C56" s="545">
        <f>'9.6 Analisis Costos y Administ'!F112</f>
        <v>78523661.5</v>
      </c>
      <c r="D56" s="546"/>
      <c r="E56" s="546"/>
      <c r="F56" s="547"/>
    </row>
    <row r="57" spans="2:7" x14ac:dyDescent="0.35">
      <c r="B57" s="391" t="s">
        <v>1902</v>
      </c>
      <c r="C57" s="548">
        <f>C56/(SUM(C55:F55))</f>
        <v>393.45440099129792</v>
      </c>
      <c r="D57" s="549"/>
      <c r="E57" s="549"/>
      <c r="F57" s="550"/>
    </row>
    <row r="58" spans="2:7" x14ac:dyDescent="0.35">
      <c r="B58" s="392" t="s">
        <v>1903</v>
      </c>
      <c r="C58" s="393">
        <f>C57*C54</f>
        <v>214.03919413926607</v>
      </c>
      <c r="D58" s="393">
        <f>C57*D54</f>
        <v>53.509798534816518</v>
      </c>
      <c r="E58" s="393">
        <f>C57*E54</f>
        <v>100.72432665377225</v>
      </c>
      <c r="F58" s="393">
        <f>C57*F54</f>
        <v>25.181081663443063</v>
      </c>
      <c r="G58" s="368"/>
    </row>
    <row r="59" spans="2:7" x14ac:dyDescent="0.35">
      <c r="C59" s="370"/>
      <c r="D59" s="370"/>
      <c r="E59" s="370"/>
      <c r="F59" s="370"/>
      <c r="G59" s="370"/>
    </row>
    <row r="60" spans="2:7" x14ac:dyDescent="0.35">
      <c r="B60" s="533" t="s">
        <v>1908</v>
      </c>
      <c r="C60" s="533"/>
      <c r="D60" s="533"/>
      <c r="E60" s="533"/>
      <c r="F60" s="533"/>
      <c r="G60" s="533"/>
    </row>
    <row r="61" spans="2:7" x14ac:dyDescent="0.35">
      <c r="B61" s="374" t="s">
        <v>1904</v>
      </c>
      <c r="C61" s="375">
        <f>+C58*C48</f>
        <v>235443113.55319268</v>
      </c>
      <c r="D61" s="375">
        <f>+D58*D48</f>
        <v>64746856.227127984</v>
      </c>
      <c r="E61" s="375">
        <f>+E58*E48</f>
        <v>141014057.31528115</v>
      </c>
      <c r="F61" s="375">
        <f>+F58*F48</f>
        <v>38778865.761702314</v>
      </c>
      <c r="G61" s="375">
        <f>SUM(C61:F61)</f>
        <v>479982892.8573041</v>
      </c>
    </row>
    <row r="62" spans="2:7" x14ac:dyDescent="0.35">
      <c r="B62" s="374" t="s">
        <v>1900</v>
      </c>
      <c r="C62" s="375">
        <f>+C58*C49</f>
        <v>191330115.65509751</v>
      </c>
      <c r="D62" s="375">
        <f>+D58*D49</f>
        <v>52552093.144545197</v>
      </c>
      <c r="E62" s="375">
        <f>+E58*E49</f>
        <v>123396452.36287032</v>
      </c>
      <c r="F62" s="375">
        <f>+F58*F49</f>
        <v>34180570.194791101</v>
      </c>
      <c r="G62" s="375">
        <f>SUM(C62:F62)</f>
        <v>401459231.3573041</v>
      </c>
    </row>
    <row r="63" spans="2:7" x14ac:dyDescent="0.35">
      <c r="B63" s="374" t="s">
        <v>221</v>
      </c>
      <c r="C63" s="376"/>
      <c r="D63" s="376"/>
      <c r="E63" s="376"/>
      <c r="F63" s="376"/>
      <c r="G63" s="375">
        <f>+C56</f>
        <v>78523661.5</v>
      </c>
    </row>
    <row r="64" spans="2:7" x14ac:dyDescent="0.35">
      <c r="B64" s="376"/>
      <c r="C64" s="376"/>
      <c r="D64" s="376"/>
      <c r="E64" s="376"/>
      <c r="F64" s="376" t="s">
        <v>1901</v>
      </c>
      <c r="G64" s="375">
        <f>+G61-G62-G63</f>
        <v>0</v>
      </c>
    </row>
    <row r="66" spans="2:7" ht="21" x14ac:dyDescent="0.35">
      <c r="B66" s="544" t="s">
        <v>289</v>
      </c>
      <c r="C66" s="544"/>
      <c r="D66" s="544"/>
      <c r="E66" s="544"/>
      <c r="F66" s="544"/>
    </row>
    <row r="67" spans="2:7" ht="16" customHeight="1" thickBot="1" x14ac:dyDescent="0.4">
      <c r="B67" s="371" t="s">
        <v>35</v>
      </c>
      <c r="C67" s="538" t="s">
        <v>36</v>
      </c>
      <c r="D67" s="539"/>
      <c r="E67" s="538" t="s">
        <v>37</v>
      </c>
      <c r="F67" s="540"/>
    </row>
    <row r="68" spans="2:7" ht="16" customHeight="1" thickBot="1" x14ac:dyDescent="0.4">
      <c r="B68" s="400" t="s">
        <v>38</v>
      </c>
      <c r="C68" s="401" t="s">
        <v>39</v>
      </c>
      <c r="D68" s="401" t="s">
        <v>40</v>
      </c>
      <c r="E68" s="401" t="s">
        <v>39</v>
      </c>
      <c r="F68" s="402" t="s">
        <v>40</v>
      </c>
    </row>
    <row r="69" spans="2:7" ht="15" thickTop="1" x14ac:dyDescent="0.35">
      <c r="B69" s="398" t="s">
        <v>280</v>
      </c>
      <c r="C69" s="399">
        <f>C27</f>
        <v>1100000</v>
      </c>
      <c r="D69" s="399">
        <f t="shared" ref="D69:F69" si="13">D27</f>
        <v>1210000</v>
      </c>
      <c r="E69" s="399">
        <f t="shared" si="13"/>
        <v>1400000</v>
      </c>
      <c r="F69" s="399">
        <f t="shared" si="13"/>
        <v>1540000</v>
      </c>
    </row>
    <row r="70" spans="2:7" x14ac:dyDescent="0.35">
      <c r="B70" s="380" t="s">
        <v>281</v>
      </c>
      <c r="C70" s="394">
        <f>SUM(C71:C73)</f>
        <v>922884.5988944883</v>
      </c>
      <c r="D70" s="394">
        <f>SUM(D71:D73)</f>
        <v>1015494.5988944883</v>
      </c>
      <c r="E70" s="394">
        <f>SUM(E71:E73)</f>
        <v>1262776.2733417326</v>
      </c>
      <c r="F70" s="394">
        <f>SUM(F71:F73)</f>
        <v>1401691.2733417323</v>
      </c>
    </row>
    <row r="71" spans="2:7" x14ac:dyDescent="0.35">
      <c r="B71" s="382" t="s">
        <v>15</v>
      </c>
      <c r="C71" s="395">
        <f>C50*1.05</f>
        <v>733239.67500000005</v>
      </c>
      <c r="D71" s="395">
        <f>D50*1.05</f>
        <v>825849.67500000005</v>
      </c>
      <c r="E71" s="395">
        <f>E50*1.05</f>
        <v>978308.88750000007</v>
      </c>
      <c r="F71" s="395">
        <f>F50*1.05</f>
        <v>1117223.8875</v>
      </c>
    </row>
    <row r="72" spans="2:7" x14ac:dyDescent="0.35">
      <c r="B72" s="384" t="s">
        <v>282</v>
      </c>
      <c r="C72" s="396">
        <f>(25000*4)+(13500*4)</f>
        <v>154000</v>
      </c>
      <c r="D72" s="396">
        <f>(25000*4)+(13500*4)</f>
        <v>154000</v>
      </c>
      <c r="E72" s="396">
        <f>(25000*6)+(13500*6)</f>
        <v>231000</v>
      </c>
      <c r="F72" s="396">
        <f>(25000*6)+(13500*6)</f>
        <v>231000</v>
      </c>
    </row>
    <row r="73" spans="2:7" x14ac:dyDescent="0.35">
      <c r="B73" s="384" t="s">
        <v>283</v>
      </c>
      <c r="C73" s="396">
        <f>G74*4</f>
        <v>35644.923894488296</v>
      </c>
      <c r="D73" s="396">
        <f>G74*4</f>
        <v>35644.923894488296</v>
      </c>
      <c r="E73" s="396">
        <f>G74*6</f>
        <v>53467.385841732445</v>
      </c>
      <c r="F73" s="396">
        <f>G74*6</f>
        <v>53467.385841732445</v>
      </c>
      <c r="G73" s="370">
        <f>'9.6 Analisis Costos y Administ'!G69</f>
        <v>21142863</v>
      </c>
    </row>
    <row r="74" spans="2:7" x14ac:dyDescent="0.35">
      <c r="B74" s="386" t="s">
        <v>284</v>
      </c>
      <c r="C74" s="396">
        <f>C69-C70</f>
        <v>177115.4011055117</v>
      </c>
      <c r="D74" s="396">
        <f t="shared" ref="D74:F74" si="14">D69-D70</f>
        <v>194505.4011055117</v>
      </c>
      <c r="E74" s="396">
        <f t="shared" si="14"/>
        <v>137223.72665826743</v>
      </c>
      <c r="F74" s="396">
        <f t="shared" si="14"/>
        <v>138308.72665826767</v>
      </c>
      <c r="G74" s="370">
        <f>G73/'7.8 Proyeccion de ventas'!AJ32</f>
        <v>8911.2309736220741</v>
      </c>
    </row>
    <row r="75" spans="2:7" x14ac:dyDescent="0.35">
      <c r="B75" s="384" t="s">
        <v>285</v>
      </c>
      <c r="C75" s="388">
        <v>0.54400000000000004</v>
      </c>
      <c r="D75" s="388">
        <v>0.13600000000000001</v>
      </c>
      <c r="E75" s="388">
        <v>0.25599999999999995</v>
      </c>
      <c r="F75" s="388">
        <v>6.3999999999999987E-2</v>
      </c>
    </row>
    <row r="76" spans="2:7" x14ac:dyDescent="0.35">
      <c r="B76" s="386" t="s">
        <v>286</v>
      </c>
      <c r="C76" s="389">
        <f>C74*C75</f>
        <v>96350.778201398367</v>
      </c>
      <c r="D76" s="389">
        <f t="shared" ref="D76" si="15">D74*D75</f>
        <v>26452.734550349593</v>
      </c>
      <c r="E76" s="389">
        <f t="shared" ref="E76" si="16">E74*E75</f>
        <v>35129.274024516453</v>
      </c>
      <c r="F76" s="389">
        <f t="shared" ref="F76" si="17">F74*F75</f>
        <v>8851.7585061291284</v>
      </c>
    </row>
    <row r="77" spans="2:7" x14ac:dyDescent="0.35">
      <c r="B77" s="390" t="s">
        <v>228</v>
      </c>
      <c r="C77" s="541">
        <f>'9.6 Analisis Costos y Administ'!G112</f>
        <v>84479573.174999997</v>
      </c>
      <c r="D77" s="542"/>
      <c r="E77" s="542"/>
      <c r="F77" s="543"/>
    </row>
    <row r="78" spans="2:7" x14ac:dyDescent="0.35">
      <c r="B78" s="391" t="s">
        <v>1902</v>
      </c>
      <c r="C78" s="535">
        <f>C77/(SUM(C76:F76))</f>
        <v>506.51919236259124</v>
      </c>
      <c r="D78" s="536"/>
      <c r="E78" s="536"/>
      <c r="F78" s="537"/>
    </row>
    <row r="79" spans="2:7" x14ac:dyDescent="0.35">
      <c r="B79" s="392" t="s">
        <v>1903</v>
      </c>
      <c r="C79" s="393">
        <f>C78*C75</f>
        <v>275.54644064524967</v>
      </c>
      <c r="D79" s="393">
        <f>C78*D75</f>
        <v>68.886610161312419</v>
      </c>
      <c r="E79" s="393">
        <f>C78*E75</f>
        <v>129.66891324482333</v>
      </c>
      <c r="F79" s="393">
        <f>C78*F75</f>
        <v>32.417228311205832</v>
      </c>
      <c r="G79" s="368"/>
    </row>
    <row r="80" spans="2:7" x14ac:dyDescent="0.35">
      <c r="C80" s="370"/>
      <c r="D80" s="370"/>
      <c r="E80" s="370"/>
      <c r="F80" s="370"/>
      <c r="G80" s="370"/>
    </row>
    <row r="81" spans="2:7" x14ac:dyDescent="0.35">
      <c r="B81" s="533" t="s">
        <v>1909</v>
      </c>
      <c r="C81" s="533"/>
      <c r="D81" s="533"/>
      <c r="E81" s="533"/>
      <c r="F81" s="533"/>
      <c r="G81" s="533"/>
    </row>
    <row r="82" spans="2:7" x14ac:dyDescent="0.35">
      <c r="B82" s="374" t="s">
        <v>1904</v>
      </c>
      <c r="C82" s="375">
        <f>+C79*C69</f>
        <v>303101084.70977461</v>
      </c>
      <c r="D82" s="375">
        <f>+D79*D69</f>
        <v>83352798.295188025</v>
      </c>
      <c r="E82" s="375">
        <f>+E79*E69</f>
        <v>181536478.54275265</v>
      </c>
      <c r="F82" s="375">
        <f>+F79*F69</f>
        <v>49922531.599256985</v>
      </c>
      <c r="G82" s="375">
        <f>SUM(C82:F82)</f>
        <v>617912893.1469723</v>
      </c>
    </row>
    <row r="83" spans="2:7" x14ac:dyDescent="0.35">
      <c r="B83" s="374" t="s">
        <v>1900</v>
      </c>
      <c r="C83" s="375">
        <f>+C79*C70</f>
        <v>254297566.35169518</v>
      </c>
      <c r="D83" s="375">
        <f>+D79*D70</f>
        <v>69953980.554962933</v>
      </c>
      <c r="E83" s="375">
        <f>+E79*E70</f>
        <v>163742827.03557044</v>
      </c>
      <c r="F83" s="375">
        <f>+F79*F70</f>
        <v>45438946.029743761</v>
      </c>
      <c r="G83" s="375">
        <f>SUM(C83:F83)</f>
        <v>533433319.97197235</v>
      </c>
    </row>
    <row r="84" spans="2:7" x14ac:dyDescent="0.35">
      <c r="B84" s="374" t="s">
        <v>221</v>
      </c>
      <c r="C84" s="376"/>
      <c r="D84" s="376"/>
      <c r="E84" s="376"/>
      <c r="F84" s="376"/>
      <c r="G84" s="375">
        <f>+C77</f>
        <v>84479573.174999997</v>
      </c>
    </row>
    <row r="85" spans="2:7" x14ac:dyDescent="0.35">
      <c r="B85" s="376"/>
      <c r="C85" s="376"/>
      <c r="D85" s="376"/>
      <c r="E85" s="376"/>
      <c r="F85" s="376" t="s">
        <v>1901</v>
      </c>
      <c r="G85" s="375">
        <f>+G82-G83-G84</f>
        <v>0</v>
      </c>
    </row>
    <row r="87" spans="2:7" ht="15.5" x14ac:dyDescent="0.35">
      <c r="B87" s="534" t="s">
        <v>1905</v>
      </c>
      <c r="C87" s="534"/>
      <c r="D87" s="534"/>
      <c r="E87" s="534"/>
      <c r="F87" s="534"/>
    </row>
    <row r="88" spans="2:7" ht="28.5" thickBot="1" x14ac:dyDescent="0.4">
      <c r="B88" s="397" t="s">
        <v>1</v>
      </c>
      <c r="C88" s="397" t="s">
        <v>290</v>
      </c>
      <c r="D88" s="397" t="s">
        <v>291</v>
      </c>
      <c r="E88" s="397" t="s">
        <v>292</v>
      </c>
      <c r="F88" s="397" t="s">
        <v>293</v>
      </c>
    </row>
    <row r="89" spans="2:7" ht="15" thickTop="1" x14ac:dyDescent="0.35">
      <c r="B89" s="364">
        <v>2025</v>
      </c>
      <c r="C89" s="377">
        <f>C15</f>
        <v>143.83896672741565</v>
      </c>
      <c r="D89" s="377">
        <f t="shared" ref="D89:F89" si="18">D15</f>
        <v>35.959741681853913</v>
      </c>
      <c r="E89" s="377">
        <f t="shared" si="18"/>
        <v>67.688925518783819</v>
      </c>
      <c r="F89" s="377">
        <f t="shared" si="18"/>
        <v>16.922231379695955</v>
      </c>
    </row>
    <row r="90" spans="2:7" x14ac:dyDescent="0.35">
      <c r="B90" s="364">
        <v>2026</v>
      </c>
      <c r="C90" s="377">
        <f>C37</f>
        <v>171.51474657883989</v>
      </c>
      <c r="D90" s="377">
        <f t="shared" ref="D90:E90" si="19">D37</f>
        <v>42.878686644709973</v>
      </c>
      <c r="E90" s="377">
        <f t="shared" si="19"/>
        <v>80.712821919454043</v>
      </c>
      <c r="F90" s="377">
        <f>F37</f>
        <v>20.178205479863511</v>
      </c>
    </row>
    <row r="91" spans="2:7" x14ac:dyDescent="0.35">
      <c r="B91" s="364">
        <v>2027</v>
      </c>
      <c r="C91" s="377">
        <f>C58</f>
        <v>214.03919413926607</v>
      </c>
      <c r="D91" s="377">
        <f t="shared" ref="D91:F91" si="20">D58</f>
        <v>53.509798534816518</v>
      </c>
      <c r="E91" s="377">
        <f t="shared" si="20"/>
        <v>100.72432665377225</v>
      </c>
      <c r="F91" s="377">
        <f t="shared" si="20"/>
        <v>25.181081663443063</v>
      </c>
    </row>
    <row r="92" spans="2:7" x14ac:dyDescent="0.35">
      <c r="B92" s="364">
        <v>2028</v>
      </c>
      <c r="C92" s="377">
        <f>C79</f>
        <v>275.54644064524967</v>
      </c>
      <c r="D92" s="377">
        <f t="shared" ref="D92:E92" si="21">D79</f>
        <v>68.886610161312419</v>
      </c>
      <c r="E92" s="377">
        <f t="shared" si="21"/>
        <v>129.66891324482333</v>
      </c>
      <c r="F92" s="377">
        <f>F79</f>
        <v>32.417228311205832</v>
      </c>
    </row>
    <row r="94" spans="2:7" x14ac:dyDescent="0.35">
      <c r="C94" s="368"/>
    </row>
    <row r="95" spans="2:7" x14ac:dyDescent="0.35">
      <c r="C95" s="368"/>
      <c r="D95" s="379"/>
      <c r="E95" s="368"/>
    </row>
    <row r="96" spans="2:7" x14ac:dyDescent="0.35">
      <c r="C96" s="368"/>
      <c r="D96" s="379"/>
      <c r="E96" s="368"/>
    </row>
    <row r="97" spans="3:5" x14ac:dyDescent="0.35">
      <c r="C97" s="368"/>
      <c r="D97" s="379"/>
      <c r="E97" s="368"/>
    </row>
    <row r="98" spans="3:5" x14ac:dyDescent="0.35">
      <c r="C98" s="368"/>
      <c r="D98" s="379"/>
      <c r="E98" s="368"/>
    </row>
  </sheetData>
  <mergeCells count="25">
    <mergeCell ref="B17:G17"/>
    <mergeCell ref="B24:F24"/>
    <mergeCell ref="C35:F35"/>
    <mergeCell ref="C36:F36"/>
    <mergeCell ref="C56:F56"/>
    <mergeCell ref="B39:G39"/>
    <mergeCell ref="B45:F45"/>
    <mergeCell ref="C46:D46"/>
    <mergeCell ref="E46:F46"/>
    <mergeCell ref="C14:F14"/>
    <mergeCell ref="C13:F13"/>
    <mergeCell ref="B2:F2"/>
    <mergeCell ref="C3:D3"/>
    <mergeCell ref="E3:F3"/>
    <mergeCell ref="B81:G81"/>
    <mergeCell ref="B87:F87"/>
    <mergeCell ref="C78:F78"/>
    <mergeCell ref="C25:D25"/>
    <mergeCell ref="E25:F25"/>
    <mergeCell ref="C57:F57"/>
    <mergeCell ref="C77:F77"/>
    <mergeCell ref="B60:G60"/>
    <mergeCell ref="B66:F66"/>
    <mergeCell ref="C67:D67"/>
    <mergeCell ref="E67:F67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9E3A-8286-4300-B463-D3AEE374D7CD}">
  <dimension ref="A1:H28"/>
  <sheetViews>
    <sheetView showGridLines="0" zoomScale="120" zoomScaleNormal="120" workbookViewId="0">
      <selection activeCell="B2" sqref="B2:F2"/>
    </sheetView>
  </sheetViews>
  <sheetFormatPr baseColWidth="10" defaultColWidth="11.54296875" defaultRowHeight="14.5" x14ac:dyDescent="0.35"/>
  <cols>
    <col min="1" max="1" width="4.453125" customWidth="1"/>
    <col min="2" max="2" width="31.26953125" customWidth="1"/>
    <col min="3" max="3" width="17.7265625" bestFit="1" customWidth="1"/>
    <col min="4" max="9" width="16.1796875" bestFit="1" customWidth="1"/>
    <col min="10" max="14" width="17.81640625" customWidth="1"/>
    <col min="15" max="15" width="16.1796875" bestFit="1" customWidth="1"/>
  </cols>
  <sheetData>
    <row r="1" spans="1:8" ht="15" thickBot="1" x14ac:dyDescent="0.4"/>
    <row r="2" spans="1:8" ht="15" customHeight="1" thickBot="1" x14ac:dyDescent="0.4">
      <c r="B2" s="551" t="s">
        <v>1889</v>
      </c>
      <c r="C2" s="552"/>
      <c r="D2" s="552"/>
      <c r="E2" s="552"/>
      <c r="F2" s="553"/>
    </row>
    <row r="3" spans="1:8" x14ac:dyDescent="0.35">
      <c r="B3" s="262">
        <f>'10.1 Analisis de inversion'!C49+'10.1 Analisis de inversion'!C24+'10.1 Analisis de inversion'!D19</f>
        <v>23993957.984000001</v>
      </c>
      <c r="C3" s="315" t="s">
        <v>1887</v>
      </c>
    </row>
    <row r="5" spans="1:8" x14ac:dyDescent="0.35">
      <c r="A5" s="320" t="s">
        <v>1</v>
      </c>
      <c r="B5" s="324">
        <v>2025</v>
      </c>
      <c r="C5" s="271">
        <v>2026</v>
      </c>
      <c r="D5" s="271">
        <v>2027</v>
      </c>
      <c r="E5" s="271">
        <v>2028</v>
      </c>
    </row>
    <row r="6" spans="1:8" x14ac:dyDescent="0.35">
      <c r="B6" s="325">
        <f>'10.2 Presupuesto Ingresos'!B51</f>
        <v>395273598.72000003</v>
      </c>
      <c r="C6" s="325">
        <f>'10.2 Presupuesto Ingresos'!C51</f>
        <v>437450872.7978189</v>
      </c>
      <c r="D6" s="325">
        <f>'10.2 Presupuesto Ingresos'!D51</f>
        <v>509303319.52673709</v>
      </c>
      <c r="E6" s="325">
        <f>'10.2 Presupuesto Ingresos'!E51</f>
        <v>623791519.35920835</v>
      </c>
      <c r="F6" s="267" t="s">
        <v>295</v>
      </c>
    </row>
    <row r="7" spans="1:8" x14ac:dyDescent="0.35">
      <c r="B7" s="326">
        <f>+'10.6 Estado de resultados'!C4+'10.6 Estado de resultados'!C9+'10.6 Estado de resultados'!C11+'10.6 Estado de resultados'!C19</f>
        <v>391027898.59167999</v>
      </c>
      <c r="C7" s="326">
        <f>+'10.6 Estado de resultados'!D4+'10.6 Estado de resultados'!D9+'10.6 Estado de resultados'!D11+'10.6 Estado de resultados'!D19</f>
        <v>436158074</v>
      </c>
      <c r="D7" s="326">
        <f>+'10.6 Estado de resultados'!E4+'10.6 Estado de resultados'!E9+'10.6 Estado de resultados'!E11+'10.6 Estado de resultados'!E19</f>
        <v>490688295.5</v>
      </c>
      <c r="E7" s="326">
        <f>+'10.6 Estado de resultados'!F4+'10.6 Estado de resultados'!F9+'10.6 Estado de resultados'!F11+'10.6 Estado de resultados'!F19</f>
        <v>612036336.4749999</v>
      </c>
      <c r="F7" s="265" t="s">
        <v>1885</v>
      </c>
    </row>
    <row r="8" spans="1:8" x14ac:dyDescent="0.35">
      <c r="B8" s="326">
        <f>B6-B7</f>
        <v>4245700.1283200383</v>
      </c>
      <c r="C8" s="326">
        <f>C6-C7</f>
        <v>1292798.7978188992</v>
      </c>
      <c r="D8" s="326">
        <f t="shared" ref="D8:E8" si="0">D6-D7</f>
        <v>18615024.026737094</v>
      </c>
      <c r="E8" s="326">
        <f t="shared" si="0"/>
        <v>11755182.884208441</v>
      </c>
      <c r="F8" s="266" t="s">
        <v>1886</v>
      </c>
      <c r="G8" s="262">
        <f>SUM(B8:E8)</f>
        <v>35908705.837084472</v>
      </c>
    </row>
    <row r="9" spans="1:8" x14ac:dyDescent="0.35">
      <c r="C9" s="317"/>
      <c r="D9" s="317"/>
      <c r="E9" s="317"/>
      <c r="H9" s="319"/>
    </row>
    <row r="10" spans="1:8" x14ac:dyDescent="0.35">
      <c r="B10" t="s">
        <v>1891</v>
      </c>
      <c r="C10" s="316">
        <f>B8/$B$3</f>
        <v>0.17694871897130177</v>
      </c>
      <c r="D10" s="314"/>
      <c r="E10" s="314"/>
      <c r="G10" s="314"/>
    </row>
    <row r="11" spans="1:8" x14ac:dyDescent="0.35">
      <c r="B11" s="321" t="s">
        <v>1890</v>
      </c>
      <c r="C11" s="316">
        <f>+G8/B3</f>
        <v>1.49657283975531</v>
      </c>
      <c r="G11" s="314"/>
    </row>
    <row r="12" spans="1:8" x14ac:dyDescent="0.35">
      <c r="B12" s="318">
        <f>+C11/4</f>
        <v>0.37414320993882749</v>
      </c>
      <c r="C12" s="312" t="s">
        <v>1888</v>
      </c>
    </row>
    <row r="13" spans="1:8" ht="15" thickBot="1" x14ac:dyDescent="0.4"/>
    <row r="14" spans="1:8" ht="15" thickBot="1" x14ac:dyDescent="0.4">
      <c r="B14" s="551" t="s">
        <v>1897</v>
      </c>
      <c r="C14" s="552"/>
      <c r="D14" s="552"/>
      <c r="E14" s="552"/>
      <c r="F14" s="553"/>
    </row>
    <row r="15" spans="1:8" x14ac:dyDescent="0.35">
      <c r="B15" s="262">
        <f>B3</f>
        <v>23993957.984000001</v>
      </c>
      <c r="C15" s="315" t="s">
        <v>1887</v>
      </c>
    </row>
    <row r="17" spans="1:8" x14ac:dyDescent="0.35">
      <c r="A17" s="320" t="s">
        <v>1</v>
      </c>
      <c r="B17" s="324">
        <v>2025</v>
      </c>
      <c r="C17" s="271">
        <v>2026</v>
      </c>
      <c r="D17" s="271">
        <v>2027</v>
      </c>
      <c r="E17" s="271">
        <v>2028</v>
      </c>
      <c r="G17" s="269" t="s">
        <v>1894</v>
      </c>
    </row>
    <row r="18" spans="1:8" x14ac:dyDescent="0.35">
      <c r="B18" s="325">
        <f>B6</f>
        <v>395273598.72000003</v>
      </c>
      <c r="C18" s="325">
        <f t="shared" ref="C18:E18" si="1">C6</f>
        <v>437450872.7978189</v>
      </c>
      <c r="D18" s="325">
        <f t="shared" si="1"/>
        <v>509303319.52673709</v>
      </c>
      <c r="E18" s="325">
        <f t="shared" si="1"/>
        <v>623791519.35920835</v>
      </c>
      <c r="F18" s="267" t="s">
        <v>295</v>
      </c>
      <c r="G18" s="114" t="s">
        <v>1895</v>
      </c>
    </row>
    <row r="19" spans="1:8" x14ac:dyDescent="0.35">
      <c r="B19" s="325">
        <f>B7</f>
        <v>391027898.59167999</v>
      </c>
      <c r="C19" s="325">
        <f t="shared" ref="C19:E19" si="2">C7</f>
        <v>436158074</v>
      </c>
      <c r="D19" s="325">
        <f t="shared" si="2"/>
        <v>490688295.5</v>
      </c>
      <c r="E19" s="325">
        <f t="shared" si="2"/>
        <v>612036336.4749999</v>
      </c>
      <c r="F19" s="265" t="s">
        <v>1885</v>
      </c>
      <c r="G19" s="113" t="s">
        <v>1892</v>
      </c>
      <c r="H19" s="113"/>
    </row>
    <row r="20" spans="1:8" x14ac:dyDescent="0.35">
      <c r="B20" s="326">
        <f>B18-B19</f>
        <v>4245700.1283200383</v>
      </c>
      <c r="C20" s="326">
        <f>C18-C19</f>
        <v>1292798.7978188992</v>
      </c>
      <c r="D20" s="326">
        <f t="shared" ref="D20" si="3">D18-D19</f>
        <v>18615024.026737094</v>
      </c>
      <c r="E20" s="326">
        <f t="shared" ref="E20" si="4">E18-E19</f>
        <v>11755182.884208441</v>
      </c>
      <c r="F20" s="266" t="s">
        <v>1886</v>
      </c>
      <c r="G20" s="113" t="s">
        <v>1893</v>
      </c>
    </row>
    <row r="22" spans="1:8" x14ac:dyDescent="0.35">
      <c r="B22" s="270" t="s">
        <v>336</v>
      </c>
      <c r="C22" s="268">
        <v>0.12</v>
      </c>
    </row>
    <row r="23" spans="1:8" x14ac:dyDescent="0.35">
      <c r="B23" s="320" t="s">
        <v>334</v>
      </c>
      <c r="C23" s="327">
        <f>NPV(C22,B20:E20)-B15</f>
        <v>1547894.6411996149</v>
      </c>
      <c r="G23" s="263" t="s">
        <v>1</v>
      </c>
      <c r="H23" s="263" t="s">
        <v>1896</v>
      </c>
    </row>
    <row r="24" spans="1:8" x14ac:dyDescent="0.35">
      <c r="B24" s="320" t="s">
        <v>297</v>
      </c>
      <c r="C24" s="268">
        <f>IRR(H24:H28)</f>
        <v>0.14402588816838424</v>
      </c>
      <c r="F24" s="293"/>
      <c r="G24" s="264" t="s">
        <v>294</v>
      </c>
      <c r="H24" s="322">
        <v>-23993957.98</v>
      </c>
    </row>
    <row r="25" spans="1:8" x14ac:dyDescent="0.35">
      <c r="B25" s="320" t="s">
        <v>335</v>
      </c>
      <c r="C25" s="323">
        <f xml:space="preserve"> 2 + (B15 - (B20+C20))/D20</f>
        <v>2.9914281620777472</v>
      </c>
      <c r="D25" t="s">
        <v>1898</v>
      </c>
      <c r="G25" s="311">
        <v>2024</v>
      </c>
      <c r="H25" s="322">
        <f>B20</f>
        <v>4245700.1283200383</v>
      </c>
    </row>
    <row r="26" spans="1:8" x14ac:dyDescent="0.35">
      <c r="B26" s="320"/>
      <c r="G26" s="311">
        <v>2025</v>
      </c>
      <c r="H26" s="322">
        <f>C20</f>
        <v>1292798.7978188992</v>
      </c>
    </row>
    <row r="27" spans="1:8" x14ac:dyDescent="0.35">
      <c r="G27" s="311">
        <v>2026</v>
      </c>
      <c r="H27" s="322">
        <f>D20</f>
        <v>18615024.026737094</v>
      </c>
    </row>
    <row r="28" spans="1:8" x14ac:dyDescent="0.35">
      <c r="G28" s="311">
        <v>2027</v>
      </c>
      <c r="H28" s="322">
        <f>E20</f>
        <v>11755182.884208441</v>
      </c>
    </row>
  </sheetData>
  <mergeCells count="2">
    <mergeCell ref="B2:F2"/>
    <mergeCell ref="B14:F14"/>
  </mergeCells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BA6F-28F6-4A7D-8C59-8E3F9EFE19A1}">
  <dimension ref="B1:G30"/>
  <sheetViews>
    <sheetView showGridLines="0" zoomScale="110" zoomScaleNormal="110" workbookViewId="0">
      <selection activeCell="E3" sqref="E3"/>
    </sheetView>
  </sheetViews>
  <sheetFormatPr baseColWidth="10" defaultColWidth="11.54296875" defaultRowHeight="14.5" x14ac:dyDescent="0.3"/>
  <cols>
    <col min="1" max="1" width="3.08984375" style="147" customWidth="1"/>
    <col min="2" max="2" width="51.81640625" style="147" customWidth="1"/>
    <col min="3" max="6" width="18.36328125" style="333" bestFit="1" customWidth="1"/>
    <col min="7" max="16384" width="11.54296875" style="147"/>
  </cols>
  <sheetData>
    <row r="1" spans="2:6" ht="8" customHeight="1" x14ac:dyDescent="0.3"/>
    <row r="2" spans="2:6" ht="16" customHeight="1" x14ac:dyDescent="0.3">
      <c r="B2" s="334" t="s">
        <v>298</v>
      </c>
      <c r="C2" s="334">
        <v>2025</v>
      </c>
      <c r="D2" s="334">
        <v>2026</v>
      </c>
      <c r="E2" s="334">
        <v>2027</v>
      </c>
      <c r="F2" s="334">
        <v>2028</v>
      </c>
    </row>
    <row r="3" spans="2:6" s="150" customFormat="1" x14ac:dyDescent="0.3">
      <c r="B3" s="335" t="s">
        <v>299</v>
      </c>
      <c r="C3" s="336">
        <f>-'Asientos contables'!L14</f>
        <v>395273598.72000003</v>
      </c>
      <c r="D3" s="336">
        <f>+'10.2 Presupuesto Ingresos'!F32</f>
        <v>437450872.7978189</v>
      </c>
      <c r="E3" s="336">
        <f>-'Asientos contables'!L73</f>
        <v>509303319.52673709</v>
      </c>
      <c r="F3" s="336">
        <f>-'Asientos contables'!L102</f>
        <v>623791519.35920835</v>
      </c>
    </row>
    <row r="4" spans="2:6" s="150" customFormat="1" x14ac:dyDescent="0.3">
      <c r="B4" s="335" t="s">
        <v>300</v>
      </c>
      <c r="C4" s="336">
        <f>SUM(C5:C7)</f>
        <v>321557009.4016</v>
      </c>
      <c r="D4" s="336">
        <f>SUM(D5:D7)</f>
        <v>362976985</v>
      </c>
      <c r="E4" s="336">
        <f t="shared" ref="E4" si="0">SUM(E5:E7)</f>
        <v>412164634</v>
      </c>
      <c r="F4" s="336">
        <f>SUM(F5:F7)</f>
        <v>527556763.29999995</v>
      </c>
    </row>
    <row r="5" spans="2:6" x14ac:dyDescent="0.3">
      <c r="B5" s="337" t="s">
        <v>1829</v>
      </c>
      <c r="C5" s="338">
        <f>+'Asientos contables'!L4</f>
        <v>233449409.4016</v>
      </c>
      <c r="D5" s="338">
        <f>+'Asientos contables'!L37</f>
        <v>271336905</v>
      </c>
      <c r="E5" s="338">
        <f>+'Asientos contables'!L66</f>
        <v>315975450</v>
      </c>
      <c r="F5" s="338">
        <f>+'Asientos contables'!L95</f>
        <v>387008580</v>
      </c>
    </row>
    <row r="6" spans="2:6" x14ac:dyDescent="0.3">
      <c r="B6" s="337" t="s">
        <v>282</v>
      </c>
      <c r="C6" s="338">
        <f>+'Asientos contables'!L5</f>
        <v>68385600</v>
      </c>
      <c r="D6" s="338">
        <f>+'Asientos contables'!L38</f>
        <v>71804880</v>
      </c>
      <c r="E6" s="338">
        <f>+'Asientos contables'!L67</f>
        <v>75395124</v>
      </c>
      <c r="F6" s="338">
        <f>+'Asientos contables'!L96</f>
        <v>118747320.29999998</v>
      </c>
    </row>
    <row r="7" spans="2:6" s="341" customFormat="1" x14ac:dyDescent="0.3">
      <c r="B7" s="339" t="s">
        <v>1834</v>
      </c>
      <c r="C7" s="340">
        <f>+'Asientos contables'!L6</f>
        <v>19722000</v>
      </c>
      <c r="D7" s="340">
        <f>+'Asientos contables'!L39</f>
        <v>19835200</v>
      </c>
      <c r="E7" s="340">
        <f>+'Asientos contables'!L68</f>
        <v>20794060</v>
      </c>
      <c r="F7" s="340">
        <f>+'Asientos contables'!L97</f>
        <v>21800863</v>
      </c>
    </row>
    <row r="8" spans="2:6" x14ac:dyDescent="0.3">
      <c r="B8" s="342" t="s">
        <v>301</v>
      </c>
      <c r="C8" s="343">
        <f>+C3-C4</f>
        <v>73716589.318400025</v>
      </c>
      <c r="D8" s="343">
        <f>+D3-D4</f>
        <v>74473887.797818899</v>
      </c>
      <c r="E8" s="343">
        <f>+E3-E4</f>
        <v>97138685.526737094</v>
      </c>
      <c r="F8" s="343">
        <f t="shared" ref="F8" si="1">+F3-F4</f>
        <v>96234756.059208393</v>
      </c>
    </row>
    <row r="9" spans="2:6" s="346" customFormat="1" x14ac:dyDescent="0.3">
      <c r="B9" s="344" t="s">
        <v>302</v>
      </c>
      <c r="C9" s="345">
        <f>SUM(C10)</f>
        <v>6148153</v>
      </c>
      <c r="D9" s="345">
        <f>SUM(D10)</f>
        <v>6399249</v>
      </c>
      <c r="E9" s="345">
        <f>SUM(E10)</f>
        <v>7752908</v>
      </c>
      <c r="F9" s="345">
        <f t="shared" ref="F9" si="2">SUM(F10)</f>
        <v>9013109</v>
      </c>
    </row>
    <row r="10" spans="2:6" x14ac:dyDescent="0.3">
      <c r="B10" s="337" t="str">
        <f>+'Asientos contables'!I18</f>
        <v>Publicidad, propaganda y promoción</v>
      </c>
      <c r="C10" s="338">
        <f>+'Asientos contables'!L18</f>
        <v>6148153</v>
      </c>
      <c r="D10" s="338">
        <f>+'Asientos contables'!L48</f>
        <v>6399249</v>
      </c>
      <c r="E10" s="338">
        <f>+'Asientos contables'!L77</f>
        <v>7752908</v>
      </c>
      <c r="F10" s="338">
        <f>+'Asientos contables'!L106</f>
        <v>9013109</v>
      </c>
    </row>
    <row r="11" spans="2:6" s="150" customFormat="1" x14ac:dyDescent="0.3">
      <c r="B11" s="335" t="s">
        <v>303</v>
      </c>
      <c r="C11" s="336">
        <f>SUM(C12:C15)</f>
        <v>61672736.190080002</v>
      </c>
      <c r="D11" s="336">
        <f>SUM(D12:D15)</f>
        <v>65049340</v>
      </c>
      <c r="E11" s="336">
        <f>SUM(E12:E15)</f>
        <v>68951628.5</v>
      </c>
      <c r="F11" s="336">
        <f t="shared" ref="F11" si="3">SUM(F12:F15)</f>
        <v>73556382.924999997</v>
      </c>
    </row>
    <row r="12" spans="2:6" x14ac:dyDescent="0.3">
      <c r="B12" s="337" t="s">
        <v>1830</v>
      </c>
      <c r="C12" s="338">
        <f>+'Asientos contables'!L10</f>
        <v>55472736.190080002</v>
      </c>
      <c r="D12" s="338">
        <f>+'Asientos contables'!L41</f>
        <v>58539340</v>
      </c>
      <c r="E12" s="338">
        <f>+'Asientos contables'!L70</f>
        <v>62116128.5</v>
      </c>
      <c r="F12" s="338">
        <f>+'Asientos contables'!L99</f>
        <v>66379107.924999997</v>
      </c>
    </row>
    <row r="13" spans="2:6" x14ac:dyDescent="0.3">
      <c r="B13" s="337" t="s">
        <v>1817</v>
      </c>
      <c r="C13" s="338">
        <f>+'Asientos contables'!L15</f>
        <v>6000000</v>
      </c>
      <c r="D13" s="338">
        <f>+'Asientos contables'!L45</f>
        <v>6300000</v>
      </c>
      <c r="E13" s="338">
        <f>+'Asientos contables'!L74</f>
        <v>6615000</v>
      </c>
      <c r="F13" s="338">
        <f>+'Asientos contables'!L103</f>
        <v>6945750</v>
      </c>
    </row>
    <row r="14" spans="2:6" x14ac:dyDescent="0.3">
      <c r="B14" s="337" t="s">
        <v>1818</v>
      </c>
      <c r="C14" s="338">
        <f>+'Asientos contables'!L16</f>
        <v>30000</v>
      </c>
      <c r="D14" s="338">
        <f>+'Asientos contables'!L46</f>
        <v>31500</v>
      </c>
      <c r="E14" s="338">
        <f>+'Asientos contables'!L75</f>
        <v>33075</v>
      </c>
      <c r="F14" s="338">
        <f>+'Asientos contables'!L104</f>
        <v>34728.75</v>
      </c>
    </row>
    <row r="15" spans="2:6" x14ac:dyDescent="0.3">
      <c r="B15" s="337" t="s">
        <v>1819</v>
      </c>
      <c r="C15" s="338">
        <f>+'Asientos contables'!L17</f>
        <v>170000</v>
      </c>
      <c r="D15" s="338">
        <f>+'Asientos contables'!L47</f>
        <v>178500</v>
      </c>
      <c r="E15" s="338">
        <f>+'Asientos contables'!L76</f>
        <v>187425</v>
      </c>
      <c r="F15" s="338">
        <f>+'Asientos contables'!L105</f>
        <v>196796.25</v>
      </c>
    </row>
    <row r="16" spans="2:6" s="150" customFormat="1" x14ac:dyDescent="0.3">
      <c r="B16" s="335" t="s">
        <v>304</v>
      </c>
      <c r="C16" s="336">
        <v>0</v>
      </c>
      <c r="D16" s="336">
        <v>0</v>
      </c>
      <c r="E16" s="336">
        <v>0</v>
      </c>
      <c r="F16" s="336">
        <v>0</v>
      </c>
    </row>
    <row r="17" spans="2:7" s="150" customFormat="1" x14ac:dyDescent="0.3">
      <c r="B17" s="335" t="s">
        <v>305</v>
      </c>
      <c r="C17" s="336">
        <v>0</v>
      </c>
      <c r="D17" s="336">
        <v>0</v>
      </c>
      <c r="E17" s="336">
        <v>0</v>
      </c>
      <c r="F17" s="336">
        <v>0</v>
      </c>
    </row>
    <row r="18" spans="2:7" x14ac:dyDescent="0.3">
      <c r="B18" s="342" t="s">
        <v>306</v>
      </c>
      <c r="C18" s="343">
        <f>+C8-SUM(C9,C11,C16,C17)</f>
        <v>5895700.1283200234</v>
      </c>
      <c r="D18" s="343">
        <f t="shared" ref="D18:F18" si="4">+D8-SUM(D9,D11,D16,D17)</f>
        <v>3025298.7978188992</v>
      </c>
      <c r="E18" s="343">
        <f>+E8-SUM(E9,E11,E16,E17)</f>
        <v>20434149.026737094</v>
      </c>
      <c r="F18" s="343">
        <f t="shared" si="4"/>
        <v>13665264.134208396</v>
      </c>
    </row>
    <row r="19" spans="2:7" x14ac:dyDescent="0.3">
      <c r="B19" s="347" t="s">
        <v>307</v>
      </c>
      <c r="C19" s="338">
        <f>+'Asientos contables'!L19</f>
        <v>1650000</v>
      </c>
      <c r="D19" s="338">
        <f>+'Asientos contables'!L49</f>
        <v>1732500</v>
      </c>
      <c r="E19" s="338">
        <f>+'Asientos contables'!L78</f>
        <v>1819125</v>
      </c>
      <c r="F19" s="338">
        <f>+'Asientos contables'!L107</f>
        <v>1910081.25</v>
      </c>
    </row>
    <row r="20" spans="2:7" x14ac:dyDescent="0.3">
      <c r="B20" s="332" t="s">
        <v>308</v>
      </c>
      <c r="C20" s="348">
        <f>+C18-SUM(C19:C19)</f>
        <v>4245700.1283200234</v>
      </c>
      <c r="D20" s="348">
        <f>+D18-SUM(D19:D19)</f>
        <v>1292798.7978188992</v>
      </c>
      <c r="E20" s="348">
        <f>+E18-SUM(E19:E19)</f>
        <v>18615024.026737094</v>
      </c>
      <c r="F20" s="348">
        <f>+F18-SUM(F19:F19)</f>
        <v>11755182.884208396</v>
      </c>
      <c r="G20" s="349"/>
    </row>
    <row r="21" spans="2:7" x14ac:dyDescent="0.3">
      <c r="B21" s="350" t="s">
        <v>309</v>
      </c>
      <c r="C21" s="338">
        <f>+'Asientos contables'!L21</f>
        <v>0</v>
      </c>
      <c r="D21" s="338">
        <f>+'Asientos contables'!L50</f>
        <v>0</v>
      </c>
      <c r="E21" s="338">
        <f>+'Asientos contables'!L79</f>
        <v>0</v>
      </c>
      <c r="F21" s="338">
        <f>+'Asientos contables'!L108</f>
        <v>0</v>
      </c>
    </row>
    <row r="22" spans="2:7" x14ac:dyDescent="0.3">
      <c r="B22" s="332" t="s">
        <v>310</v>
      </c>
      <c r="C22" s="343">
        <f>+C20-SUM(C21:C21)</f>
        <v>4245700.1283200234</v>
      </c>
      <c r="D22" s="343">
        <f t="shared" ref="D22:F22" si="5">+D20-SUM(D21:D21)</f>
        <v>1292798.7978188992</v>
      </c>
      <c r="E22" s="343">
        <f t="shared" si="5"/>
        <v>18615024.026737094</v>
      </c>
      <c r="F22" s="343">
        <f t="shared" si="5"/>
        <v>11755182.884208396</v>
      </c>
    </row>
    <row r="24" spans="2:7" hidden="1" x14ac:dyDescent="0.3">
      <c r="B24" s="147" t="s">
        <v>1877</v>
      </c>
      <c r="C24" s="351">
        <f>+C8/C3</f>
        <v>0.18649509999431721</v>
      </c>
      <c r="D24" s="351">
        <f t="shared" ref="D24:F24" si="6">+D8/D3</f>
        <v>0.17024514620694162</v>
      </c>
      <c r="E24" s="351">
        <f t="shared" si="6"/>
        <v>0.1907285536976312</v>
      </c>
      <c r="F24" s="351">
        <f t="shared" si="6"/>
        <v>0.15427390894647916</v>
      </c>
    </row>
    <row r="25" spans="2:7" hidden="1" x14ac:dyDescent="0.3">
      <c r="B25" s="147" t="s">
        <v>1875</v>
      </c>
      <c r="C25" s="351">
        <f>+C22/C3</f>
        <v>1.0741167996215073E-2</v>
      </c>
      <c r="D25" s="351">
        <f t="shared" ref="D25:F25" si="7">+D22/D3</f>
        <v>2.9553005336359337E-3</v>
      </c>
      <c r="E25" s="351">
        <f t="shared" si="7"/>
        <v>3.65499758455037E-2</v>
      </c>
      <c r="F25" s="351">
        <f t="shared" si="7"/>
        <v>1.8844730201340251E-2</v>
      </c>
    </row>
    <row r="26" spans="2:7" hidden="1" x14ac:dyDescent="0.3">
      <c r="B26" s="147" t="s">
        <v>1876</v>
      </c>
      <c r="C26" s="351">
        <f>+C20/C3</f>
        <v>1.0741167996215073E-2</v>
      </c>
      <c r="D26" s="351">
        <f t="shared" ref="D26:F26" si="8">+D20/D3</f>
        <v>2.9553005336359337E-3</v>
      </c>
      <c r="E26" s="351">
        <f t="shared" si="8"/>
        <v>3.65499758455037E-2</v>
      </c>
      <c r="F26" s="351">
        <f t="shared" si="8"/>
        <v>1.8844730201340251E-2</v>
      </c>
    </row>
    <row r="27" spans="2:7" x14ac:dyDescent="0.3">
      <c r="C27" s="352">
        <f>+C20-'10.5 Indicadores Financieros'!B8</f>
        <v>-1.4901161193847656E-8</v>
      </c>
    </row>
    <row r="28" spans="2:7" x14ac:dyDescent="0.3">
      <c r="C28" s="352">
        <f>+'10.1 Analisis de inversion'!C49</f>
        <v>17413957.984000001</v>
      </c>
    </row>
    <row r="29" spans="2:7" x14ac:dyDescent="0.3">
      <c r="C29" s="352">
        <f>+C27+C28</f>
        <v>17413957.983999986</v>
      </c>
    </row>
    <row r="30" spans="2:7" x14ac:dyDescent="0.3">
      <c r="C30" s="352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2D1B-BF7B-427B-85D9-78FA8467AD77}">
  <dimension ref="B1:F32"/>
  <sheetViews>
    <sheetView showGridLines="0" zoomScale="110" zoomScaleNormal="110" workbookViewId="0"/>
  </sheetViews>
  <sheetFormatPr baseColWidth="10" defaultColWidth="11.54296875" defaultRowHeight="14.5" x14ac:dyDescent="0.3"/>
  <cols>
    <col min="1" max="1" width="3.1796875" style="147" customWidth="1"/>
    <col min="2" max="2" width="49.81640625" style="353" bestFit="1" customWidth="1"/>
    <col min="3" max="6" width="18.08984375" style="333" bestFit="1" customWidth="1"/>
    <col min="7" max="16384" width="11.54296875" style="147"/>
  </cols>
  <sheetData>
    <row r="1" spans="2:6" ht="16" customHeight="1" x14ac:dyDescent="0.3"/>
    <row r="2" spans="2:6" x14ac:dyDescent="0.3">
      <c r="B2" s="334" t="s">
        <v>298</v>
      </c>
      <c r="C2" s="334">
        <v>2025</v>
      </c>
      <c r="D2" s="334">
        <v>2026</v>
      </c>
      <c r="E2" s="334">
        <v>2027</v>
      </c>
      <c r="F2" s="334">
        <v>2028</v>
      </c>
    </row>
    <row r="3" spans="2:6" x14ac:dyDescent="0.3">
      <c r="B3" s="337" t="s">
        <v>311</v>
      </c>
      <c r="C3" s="354"/>
      <c r="D3" s="354"/>
      <c r="E3" s="354"/>
      <c r="F3" s="354"/>
    </row>
    <row r="4" spans="2:6" x14ac:dyDescent="0.3">
      <c r="B4" s="342" t="s">
        <v>312</v>
      </c>
      <c r="C4" s="334"/>
      <c r="D4" s="334"/>
      <c r="E4" s="334"/>
      <c r="F4" s="334"/>
    </row>
    <row r="5" spans="2:6" s="150" customFormat="1" x14ac:dyDescent="0.3">
      <c r="B5" s="335" t="s">
        <v>313</v>
      </c>
      <c r="C5" s="355">
        <f>SUM(C6)</f>
        <v>22317658.112320006</v>
      </c>
      <c r="D5" s="355">
        <f t="shared" ref="D5:F5" si="0">SUM(D6)</f>
        <v>24268456.910138905</v>
      </c>
      <c r="E5" s="355">
        <f t="shared" si="0"/>
        <v>43541480.936875999</v>
      </c>
      <c r="F5" s="355">
        <f t="shared" si="0"/>
        <v>55954663.821084499</v>
      </c>
    </row>
    <row r="6" spans="2:6" x14ac:dyDescent="0.3">
      <c r="B6" s="337" t="s">
        <v>1831</v>
      </c>
      <c r="C6" s="356">
        <f>+'Asientos contables'!L7</f>
        <v>22317658.112320006</v>
      </c>
      <c r="D6" s="356">
        <f>+'Asientos contables'!L40</f>
        <v>24268456.910138905</v>
      </c>
      <c r="E6" s="356">
        <f>+'Asientos contables'!L69</f>
        <v>43541480.936875999</v>
      </c>
      <c r="F6" s="356">
        <f>+'Asientos contables'!L98</f>
        <v>55954663.821084499</v>
      </c>
    </row>
    <row r="7" spans="2:6" x14ac:dyDescent="0.3">
      <c r="B7" s="337" t="s">
        <v>315</v>
      </c>
      <c r="C7" s="356">
        <v>0</v>
      </c>
      <c r="D7" s="356"/>
      <c r="E7" s="356"/>
      <c r="F7" s="356"/>
    </row>
    <row r="8" spans="2:6" s="150" customFormat="1" x14ac:dyDescent="0.3">
      <c r="B8" s="335" t="s">
        <v>316</v>
      </c>
      <c r="C8" s="355">
        <f>+C5+C7</f>
        <v>22317658.112320006</v>
      </c>
      <c r="D8" s="355">
        <f t="shared" ref="D8:F8" si="1">+D5+D7</f>
        <v>24268456.910138905</v>
      </c>
      <c r="E8" s="355">
        <f t="shared" si="1"/>
        <v>43541480.936875999</v>
      </c>
      <c r="F8" s="355">
        <f t="shared" si="1"/>
        <v>55954663.821084499</v>
      </c>
    </row>
    <row r="9" spans="2:6" x14ac:dyDescent="0.3">
      <c r="B9" s="357" t="s">
        <v>317</v>
      </c>
      <c r="C9" s="358"/>
      <c r="D9" s="358"/>
      <c r="E9" s="358"/>
      <c r="F9" s="358"/>
    </row>
    <row r="10" spans="2:6" x14ac:dyDescent="0.3">
      <c r="B10" s="347" t="s">
        <v>314</v>
      </c>
      <c r="C10" s="356">
        <v>0</v>
      </c>
      <c r="D10" s="356"/>
      <c r="E10" s="356"/>
      <c r="F10" s="356"/>
    </row>
    <row r="11" spans="2:6" s="150" customFormat="1" x14ac:dyDescent="0.3">
      <c r="B11" s="335" t="s">
        <v>318</v>
      </c>
      <c r="C11" s="355">
        <f>SUM(C12:C14)</f>
        <v>5922000</v>
      </c>
      <c r="D11" s="355">
        <f t="shared" ref="D11:F11" si="2">SUM(D12:D14)</f>
        <v>5264000</v>
      </c>
      <c r="E11" s="355">
        <f t="shared" si="2"/>
        <v>4606000</v>
      </c>
      <c r="F11" s="355">
        <f t="shared" si="2"/>
        <v>3948000</v>
      </c>
    </row>
    <row r="12" spans="2:6" x14ac:dyDescent="0.3">
      <c r="B12" s="337" t="s">
        <v>1832</v>
      </c>
      <c r="C12" s="356">
        <f>+'Asientos contables'!L9</f>
        <v>5600000</v>
      </c>
      <c r="D12" s="356">
        <f t="shared" ref="D12:F13" si="3">+C12</f>
        <v>5600000</v>
      </c>
      <c r="E12" s="356">
        <f t="shared" si="3"/>
        <v>5600000</v>
      </c>
      <c r="F12" s="356">
        <f t="shared" si="3"/>
        <v>5600000</v>
      </c>
    </row>
    <row r="13" spans="2:6" x14ac:dyDescent="0.3">
      <c r="B13" s="337" t="s">
        <v>1814</v>
      </c>
      <c r="C13" s="356">
        <f>+'Asientos contables'!L11</f>
        <v>980000</v>
      </c>
      <c r="D13" s="356">
        <f t="shared" si="3"/>
        <v>980000</v>
      </c>
      <c r="E13" s="356">
        <f t="shared" si="3"/>
        <v>980000</v>
      </c>
      <c r="F13" s="356">
        <f t="shared" si="3"/>
        <v>980000</v>
      </c>
    </row>
    <row r="14" spans="2:6" x14ac:dyDescent="0.3">
      <c r="B14" s="337" t="s">
        <v>1833</v>
      </c>
      <c r="C14" s="356">
        <f>+'Asientos contables'!L12</f>
        <v>-658000</v>
      </c>
      <c r="D14" s="356">
        <f>+'Asientos contables'!L42</f>
        <v>-1316000</v>
      </c>
      <c r="E14" s="356">
        <f>+'Asientos contables'!L71</f>
        <v>-1974000</v>
      </c>
      <c r="F14" s="356">
        <f>+'Asientos contables'!L100</f>
        <v>-2632000</v>
      </c>
    </row>
    <row r="15" spans="2:6" s="150" customFormat="1" x14ac:dyDescent="0.3">
      <c r="B15" s="335" t="s">
        <v>319</v>
      </c>
      <c r="C15" s="355">
        <f>+C10+C11</f>
        <v>5922000</v>
      </c>
      <c r="D15" s="355">
        <f>SUM(D10:D11)</f>
        <v>5264000</v>
      </c>
      <c r="E15" s="355">
        <f>SUM(E10:E11)</f>
        <v>4606000</v>
      </c>
      <c r="F15" s="355">
        <f>SUM(F10:F11)</f>
        <v>3948000</v>
      </c>
    </row>
    <row r="16" spans="2:6" x14ac:dyDescent="0.3">
      <c r="B16" s="342" t="s">
        <v>320</v>
      </c>
      <c r="C16" s="359">
        <f>+C15+C8</f>
        <v>28239658.112320006</v>
      </c>
      <c r="D16" s="359">
        <f>+D15+D8</f>
        <v>29532456.910138905</v>
      </c>
      <c r="E16" s="359">
        <f>+E15+E8</f>
        <v>48147480.936875999</v>
      </c>
      <c r="F16" s="359">
        <f>+F15+F8</f>
        <v>59902663.821084499</v>
      </c>
    </row>
    <row r="17" spans="2:6" x14ac:dyDescent="0.3">
      <c r="B17" s="342" t="s">
        <v>321</v>
      </c>
      <c r="C17" s="358"/>
      <c r="D17" s="358"/>
      <c r="E17" s="358"/>
      <c r="F17" s="358"/>
    </row>
    <row r="18" spans="2:6" x14ac:dyDescent="0.3">
      <c r="B18" s="337" t="s">
        <v>322</v>
      </c>
      <c r="C18" s="356"/>
      <c r="D18" s="356"/>
      <c r="E18" s="356"/>
      <c r="F18" s="356"/>
    </row>
    <row r="19" spans="2:6" x14ac:dyDescent="0.3">
      <c r="B19" s="337" t="s">
        <v>323</v>
      </c>
      <c r="C19" s="356">
        <f>-'Asientos contables'!L20</f>
        <v>0</v>
      </c>
      <c r="D19" s="356">
        <f>-'Asientos contables'!L43</f>
        <v>0</v>
      </c>
      <c r="E19" s="356">
        <f>-'Asientos contables'!L72</f>
        <v>0</v>
      </c>
      <c r="F19" s="356">
        <f>-'Asientos contables'!L101</f>
        <v>0</v>
      </c>
    </row>
    <row r="20" spans="2:6" x14ac:dyDescent="0.3">
      <c r="B20" s="337" t="s">
        <v>324</v>
      </c>
      <c r="C20" s="356">
        <v>0</v>
      </c>
      <c r="D20" s="356"/>
      <c r="E20" s="356"/>
      <c r="F20" s="356"/>
    </row>
    <row r="21" spans="2:6" s="150" customFormat="1" x14ac:dyDescent="0.3">
      <c r="B21" s="360" t="s">
        <v>325</v>
      </c>
      <c r="C21" s="359">
        <f>SUM(C18:C20)</f>
        <v>0</v>
      </c>
      <c r="D21" s="359">
        <f>SUM(D18:D20)</f>
        <v>0</v>
      </c>
      <c r="E21" s="359">
        <f>SUM(E18:E20)</f>
        <v>0</v>
      </c>
      <c r="F21" s="359">
        <f>SUM(F18:F20)</f>
        <v>0</v>
      </c>
    </row>
    <row r="22" spans="2:6" x14ac:dyDescent="0.3">
      <c r="B22" s="337" t="s">
        <v>326</v>
      </c>
      <c r="C22" s="356"/>
      <c r="D22" s="356"/>
      <c r="E22" s="356"/>
      <c r="F22" s="356"/>
    </row>
    <row r="23" spans="2:6" x14ac:dyDescent="0.3">
      <c r="B23" s="337" t="s">
        <v>327</v>
      </c>
      <c r="C23" s="356">
        <v>0</v>
      </c>
      <c r="D23" s="356">
        <v>0</v>
      </c>
      <c r="E23" s="356"/>
      <c r="F23" s="356"/>
    </row>
    <row r="24" spans="2:6" x14ac:dyDescent="0.3">
      <c r="B24" s="357" t="s">
        <v>328</v>
      </c>
      <c r="C24" s="358">
        <f>SUM(C22:C23)</f>
        <v>0</v>
      </c>
      <c r="D24" s="358">
        <f t="shared" ref="D24:F24" si="4">SUM(D22:D23)</f>
        <v>0</v>
      </c>
      <c r="E24" s="358">
        <f t="shared" si="4"/>
        <v>0</v>
      </c>
      <c r="F24" s="358">
        <f t="shared" si="4"/>
        <v>0</v>
      </c>
    </row>
    <row r="25" spans="2:6" s="150" customFormat="1" x14ac:dyDescent="0.3">
      <c r="B25" s="335" t="s">
        <v>329</v>
      </c>
      <c r="C25" s="355">
        <f>+C21+C24</f>
        <v>0</v>
      </c>
      <c r="D25" s="355">
        <f>+D21+D24</f>
        <v>0</v>
      </c>
      <c r="E25" s="355">
        <f>+E21+E24</f>
        <v>0</v>
      </c>
      <c r="F25" s="355">
        <f>+F21+F24</f>
        <v>0</v>
      </c>
    </row>
    <row r="26" spans="2:6" x14ac:dyDescent="0.3">
      <c r="B26" s="342" t="s">
        <v>330</v>
      </c>
      <c r="C26" s="359"/>
      <c r="D26" s="359"/>
      <c r="E26" s="359"/>
      <c r="F26" s="359"/>
    </row>
    <row r="27" spans="2:6" x14ac:dyDescent="0.3">
      <c r="B27" s="339" t="s">
        <v>1827</v>
      </c>
      <c r="C27" s="361">
        <f>-'Asientos contables'!L13</f>
        <v>23993957.984000001</v>
      </c>
      <c r="D27" s="361">
        <f>+C27</f>
        <v>23993957.984000001</v>
      </c>
      <c r="E27" s="361">
        <f>+D27</f>
        <v>23993957.984000001</v>
      </c>
      <c r="F27" s="361">
        <f>+E27</f>
        <v>23993957.984000001</v>
      </c>
    </row>
    <row r="28" spans="2:6" x14ac:dyDescent="0.3">
      <c r="B28" s="339" t="s">
        <v>1828</v>
      </c>
      <c r="C28" s="361">
        <f>+'10.6 Estado de resultados'!C22</f>
        <v>4245700.1283200234</v>
      </c>
      <c r="D28" s="361">
        <f>+'10.6 Estado de resultados'!D22</f>
        <v>1292798.7978188992</v>
      </c>
      <c r="E28" s="361">
        <f>+'10.6 Estado de resultados'!E22</f>
        <v>18615024.026737094</v>
      </c>
      <c r="F28" s="361">
        <f>+'10.6 Estado de resultados'!F22</f>
        <v>11755182.884208396</v>
      </c>
    </row>
    <row r="29" spans="2:6" x14ac:dyDescent="0.3">
      <c r="B29" s="337" t="s">
        <v>331</v>
      </c>
      <c r="C29" s="356">
        <v>0</v>
      </c>
      <c r="D29" s="356">
        <f>+C28</f>
        <v>4245700.1283200234</v>
      </c>
      <c r="E29" s="356">
        <f>+D28+D29</f>
        <v>5538498.9261389226</v>
      </c>
      <c r="F29" s="356">
        <f>+E28+E29</f>
        <v>24153522.952876016</v>
      </c>
    </row>
    <row r="30" spans="2:6" s="150" customFormat="1" x14ac:dyDescent="0.3">
      <c r="B30" s="362" t="s">
        <v>332</v>
      </c>
      <c r="C30" s="355">
        <f>SUM(C27:C29)</f>
        <v>28239658.112320025</v>
      </c>
      <c r="D30" s="355">
        <f>SUM(D27:D29)</f>
        <v>29532456.910138924</v>
      </c>
      <c r="E30" s="355">
        <f t="shared" ref="E30:F30" si="5">SUM(E27:E29)</f>
        <v>48147480.936876014</v>
      </c>
      <c r="F30" s="355">
        <f t="shared" si="5"/>
        <v>59902663.82108441</v>
      </c>
    </row>
    <row r="31" spans="2:6" x14ac:dyDescent="0.3">
      <c r="B31" s="342" t="s">
        <v>333</v>
      </c>
      <c r="C31" s="359">
        <f>+C25+C30</f>
        <v>28239658.112320025</v>
      </c>
      <c r="D31" s="359">
        <f>+D25+D30</f>
        <v>29532456.910138924</v>
      </c>
      <c r="E31" s="359">
        <f t="shared" ref="E31:F31" si="6">+E25+E30</f>
        <v>48147480.936876014</v>
      </c>
      <c r="F31" s="359">
        <f t="shared" si="6"/>
        <v>59902663.82108441</v>
      </c>
    </row>
    <row r="32" spans="2:6" x14ac:dyDescent="0.3">
      <c r="C32" s="363">
        <f>+C16-C31</f>
        <v>0</v>
      </c>
      <c r="D32" s="363">
        <f t="shared" ref="D32:F32" si="7">+D16-D31</f>
        <v>0</v>
      </c>
      <c r="E32" s="363">
        <f t="shared" si="7"/>
        <v>0</v>
      </c>
      <c r="F32" s="363">
        <f t="shared" si="7"/>
        <v>8.9406967163085938E-8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D88C-684F-4FF0-A5EA-84368537F25F}">
  <dimension ref="A2:N119"/>
  <sheetViews>
    <sheetView workbookViewId="0"/>
  </sheetViews>
  <sheetFormatPr baseColWidth="10" defaultColWidth="11.54296875" defaultRowHeight="14.5" x14ac:dyDescent="0.35"/>
  <cols>
    <col min="1" max="1" width="7.54296875" style="261" bestFit="1" customWidth="1"/>
    <col min="2" max="2" width="7.08984375" bestFit="1" customWidth="1"/>
    <col min="3" max="3" width="21.54296875" bestFit="1" customWidth="1"/>
    <col min="4" max="4" width="34.08984375" bestFit="1" customWidth="1"/>
    <col min="5" max="6" width="16.36328125" style="279" bestFit="1" customWidth="1"/>
    <col min="8" max="8" width="39.54296875" bestFit="1" customWidth="1"/>
    <col min="9" max="9" width="33.08984375" bestFit="1" customWidth="1"/>
    <col min="10" max="11" width="15" bestFit="1" customWidth="1"/>
    <col min="12" max="12" width="14.36328125" bestFit="1" customWidth="1"/>
    <col min="13" max="14" width="13.1796875" bestFit="1" customWidth="1"/>
  </cols>
  <sheetData>
    <row r="2" spans="1:14" s="261" customFormat="1" x14ac:dyDescent="0.35">
      <c r="A2" s="280" t="s">
        <v>1794</v>
      </c>
      <c r="B2" s="280" t="s">
        <v>338</v>
      </c>
      <c r="C2" s="280" t="s">
        <v>1795</v>
      </c>
      <c r="D2" s="280" t="s">
        <v>0</v>
      </c>
      <c r="E2" s="281" t="s">
        <v>339</v>
      </c>
      <c r="F2" s="281" t="s">
        <v>340</v>
      </c>
      <c r="H2"/>
      <c r="I2"/>
      <c r="J2"/>
    </row>
    <row r="3" spans="1:14" x14ac:dyDescent="0.35">
      <c r="A3" s="261">
        <v>1</v>
      </c>
      <c r="B3">
        <v>310505</v>
      </c>
      <c r="C3" t="str">
        <f>IFERROR(_xlfn.XLOOKUP(B3,PUC!A:A,PUC!B:B,0,0,1),"")</f>
        <v>Capital autorizado</v>
      </c>
      <c r="D3" t="s">
        <v>1796</v>
      </c>
      <c r="F3" s="279">
        <f t="shared" ref="F3" si="0">SUM(E4:E6)</f>
        <v>23993957.984000001</v>
      </c>
      <c r="H3" s="282" t="s">
        <v>338</v>
      </c>
      <c r="I3" s="282" t="s">
        <v>1795</v>
      </c>
      <c r="J3" t="s">
        <v>1822</v>
      </c>
      <c r="K3" t="s">
        <v>1823</v>
      </c>
    </row>
    <row r="4" spans="1:14" x14ac:dyDescent="0.35">
      <c r="A4" s="261">
        <v>1</v>
      </c>
      <c r="B4">
        <v>1520</v>
      </c>
      <c r="C4" t="str">
        <f>IFERROR(_xlfn.XLOOKUP(B4,PUC!A:A,PUC!B:B,0,0,1),"")</f>
        <v>MAQUINARIA Y EQUIPO</v>
      </c>
      <c r="D4" t="s">
        <v>1796</v>
      </c>
      <c r="E4" s="279">
        <f>+'10.1 Analisis de inversion'!D19</f>
        <v>5600000</v>
      </c>
      <c r="H4">
        <v>71</v>
      </c>
      <c r="I4" t="s">
        <v>1807</v>
      </c>
      <c r="J4" s="283">
        <v>233449409.4016</v>
      </c>
      <c r="K4" s="283"/>
      <c r="L4" s="283">
        <f>+J4-K4</f>
        <v>233449409.4016</v>
      </c>
    </row>
    <row r="5" spans="1:14" x14ac:dyDescent="0.35">
      <c r="A5" s="261">
        <v>1</v>
      </c>
      <c r="B5">
        <v>152410</v>
      </c>
      <c r="C5" t="str">
        <f>IFERROR(_xlfn.XLOOKUP(B5,PUC!A:A,PUC!B:B,0,0,1),"")</f>
        <v>Equipos</v>
      </c>
      <c r="D5" t="s">
        <v>1796</v>
      </c>
      <c r="E5" s="279">
        <f>+'10.1 Analisis de inversion'!C24</f>
        <v>980000</v>
      </c>
      <c r="H5">
        <v>72</v>
      </c>
      <c r="I5" t="s">
        <v>1808</v>
      </c>
      <c r="J5" s="283">
        <v>68385600</v>
      </c>
      <c r="K5" s="283"/>
      <c r="L5" s="283">
        <f t="shared" ref="L5:L21" si="1">+J5-K5</f>
        <v>68385600</v>
      </c>
    </row>
    <row r="6" spans="1:14" x14ac:dyDescent="0.35">
      <c r="A6" s="261">
        <v>1</v>
      </c>
      <c r="B6">
        <v>1405</v>
      </c>
      <c r="C6" t="str">
        <f>IFERROR(_xlfn.XLOOKUP(B6,PUC!A:A,PUC!B:B,0,0,1),"")</f>
        <v>MATERIAS PRIMAS</v>
      </c>
      <c r="D6" t="s">
        <v>1796</v>
      </c>
      <c r="E6" s="279">
        <f>+'10.1 Analisis de inversion'!C49</f>
        <v>17413957.984000001</v>
      </c>
      <c r="H6">
        <v>73</v>
      </c>
      <c r="I6" t="s">
        <v>1809</v>
      </c>
      <c r="J6" s="283">
        <v>19722000</v>
      </c>
      <c r="K6" s="283"/>
      <c r="L6" s="283">
        <f t="shared" si="1"/>
        <v>19722000</v>
      </c>
    </row>
    <row r="7" spans="1:14" x14ac:dyDescent="0.35">
      <c r="A7" s="261">
        <v>2</v>
      </c>
      <c r="B7">
        <v>413536</v>
      </c>
      <c r="C7" t="str">
        <f>IFERROR(_xlfn.XLOOKUP(B7,PUC!A:A,PUC!B:B,0,0,1),"")</f>
        <v>Venta de electrodomésticos y muebles</v>
      </c>
      <c r="D7" t="s">
        <v>1798</v>
      </c>
      <c r="F7" s="279">
        <f>+'10.2 Presupuesto Ingresos'!F24</f>
        <v>395273598.72000003</v>
      </c>
      <c r="H7">
        <v>1110</v>
      </c>
      <c r="I7" t="s">
        <v>1810</v>
      </c>
      <c r="J7" s="283">
        <v>395273598.72000003</v>
      </c>
      <c r="K7" s="283">
        <v>372955940.60768002</v>
      </c>
      <c r="L7" s="283">
        <f t="shared" si="1"/>
        <v>22317658.112320006</v>
      </c>
    </row>
    <row r="8" spans="1:14" x14ac:dyDescent="0.35">
      <c r="A8" s="261">
        <v>2</v>
      </c>
      <c r="B8">
        <v>1110</v>
      </c>
      <c r="C8" t="str">
        <f>IFERROR(_xlfn.XLOOKUP(B8,PUC!A:A,PUC!B:B,0,0,1),"")</f>
        <v>BANCOS</v>
      </c>
      <c r="D8" t="s">
        <v>1798</v>
      </c>
      <c r="E8" s="279">
        <f>+F7</f>
        <v>395273598.72000003</v>
      </c>
      <c r="H8">
        <v>1405</v>
      </c>
      <c r="I8" t="s">
        <v>1811</v>
      </c>
      <c r="J8" s="283">
        <v>17413957.984000001</v>
      </c>
      <c r="K8" s="283">
        <v>17413957.984000001</v>
      </c>
      <c r="L8" s="283">
        <f t="shared" si="1"/>
        <v>0</v>
      </c>
    </row>
    <row r="9" spans="1:14" x14ac:dyDescent="0.35">
      <c r="A9" s="261">
        <v>3</v>
      </c>
      <c r="B9">
        <v>71</v>
      </c>
      <c r="C9" t="str">
        <f>IFERROR(_xlfn.XLOOKUP(B9,PUC!A:A,PUC!B:B,0,0,1),"")</f>
        <v>MATERIA PRIMA</v>
      </c>
      <c r="D9" t="s">
        <v>1797</v>
      </c>
      <c r="E9" s="279">
        <f>+'10.3 Presupuesto Egresos'!C5</f>
        <v>216035451.41760001</v>
      </c>
      <c r="H9">
        <v>1520</v>
      </c>
      <c r="I9" t="s">
        <v>1812</v>
      </c>
      <c r="J9" s="283">
        <v>5600000</v>
      </c>
      <c r="K9" s="283"/>
      <c r="L9" s="283">
        <f t="shared" si="1"/>
        <v>5600000</v>
      </c>
    </row>
    <row r="10" spans="1:14" x14ac:dyDescent="0.35">
      <c r="A10" s="261">
        <v>3</v>
      </c>
      <c r="B10">
        <v>72</v>
      </c>
      <c r="C10" t="str">
        <f>IFERROR(_xlfn.XLOOKUP(B10,PUC!A:A,PUC!B:B,0,0,1),"")</f>
        <v>MANO DE OBRA DIRECTA</v>
      </c>
      <c r="D10" t="s">
        <v>1797</v>
      </c>
      <c r="E10" s="279">
        <f>+'10.3 Presupuesto Egresos'!C6</f>
        <v>68385600</v>
      </c>
      <c r="H10">
        <v>5105</v>
      </c>
      <c r="I10" t="s">
        <v>1813</v>
      </c>
      <c r="J10" s="283">
        <v>55472736.190080002</v>
      </c>
      <c r="K10" s="283"/>
      <c r="L10" s="283">
        <f t="shared" si="1"/>
        <v>55472736.190080002</v>
      </c>
    </row>
    <row r="11" spans="1:14" x14ac:dyDescent="0.35">
      <c r="A11" s="290">
        <v>3</v>
      </c>
      <c r="B11" s="272">
        <v>73</v>
      </c>
      <c r="C11" s="272" t="str">
        <f>IFERROR(_xlfn.XLOOKUP(B11,PUC!A:A,PUC!B:B,0,0,1),"")</f>
        <v>COSTOS INDIRECTOS</v>
      </c>
      <c r="D11" s="272" t="s">
        <v>1797</v>
      </c>
      <c r="E11" s="291">
        <f>+'10.3 Presupuesto Egresos'!C7+'10.3 Presupuesto Egresos'!C11</f>
        <v>19064000</v>
      </c>
      <c r="F11" s="291"/>
      <c r="H11">
        <v>152410</v>
      </c>
      <c r="I11" t="s">
        <v>1814</v>
      </c>
      <c r="J11" s="283">
        <v>980000</v>
      </c>
      <c r="K11" s="283"/>
      <c r="L11" s="283">
        <f t="shared" si="1"/>
        <v>980000</v>
      </c>
    </row>
    <row r="12" spans="1:14" x14ac:dyDescent="0.35">
      <c r="A12" s="261">
        <v>3</v>
      </c>
      <c r="B12">
        <v>1110</v>
      </c>
      <c r="C12" t="str">
        <f>IFERROR(_xlfn.XLOOKUP(B12,PUC!A:A,PUC!B:B,0,0,1),"")</f>
        <v>BANCOS</v>
      </c>
      <c r="D12" t="s">
        <v>1797</v>
      </c>
      <c r="F12" s="279">
        <f>SUM(E9:E11)</f>
        <v>303485051.41760004</v>
      </c>
      <c r="H12">
        <v>159210</v>
      </c>
      <c r="I12" t="s">
        <v>1812</v>
      </c>
      <c r="J12" s="283"/>
      <c r="K12" s="283">
        <v>658000</v>
      </c>
      <c r="L12" s="283">
        <f t="shared" si="1"/>
        <v>-658000</v>
      </c>
    </row>
    <row r="13" spans="1:14" x14ac:dyDescent="0.35">
      <c r="A13" s="261">
        <v>4</v>
      </c>
      <c r="B13">
        <v>5105</v>
      </c>
      <c r="C13" t="str">
        <f>IFERROR(_xlfn.XLOOKUP(B13,PUC!A:A,PUC!B:B,0,0,1),"")</f>
        <v>GASTOS DE PERSONAL</v>
      </c>
      <c r="D13" t="s">
        <v>1799</v>
      </c>
      <c r="E13" s="279">
        <f>+'10.3 Presupuesto Egresos'!C12</f>
        <v>55472736.190080002</v>
      </c>
      <c r="H13">
        <v>310505</v>
      </c>
      <c r="I13" t="s">
        <v>1815</v>
      </c>
      <c r="J13" s="283"/>
      <c r="K13" s="283">
        <v>23993957.984000001</v>
      </c>
      <c r="L13" s="283">
        <f t="shared" si="1"/>
        <v>-23993957.984000001</v>
      </c>
    </row>
    <row r="14" spans="1:14" x14ac:dyDescent="0.35">
      <c r="A14" s="261">
        <v>4</v>
      </c>
      <c r="B14">
        <v>1110</v>
      </c>
      <c r="C14" t="str">
        <f>IFERROR(_xlfn.XLOOKUP(B14,PUC!A:A,PUC!B:B,0,0,1),"")</f>
        <v>BANCOS</v>
      </c>
      <c r="D14" t="s">
        <v>1799</v>
      </c>
      <c r="F14" s="279">
        <f>+E13</f>
        <v>55472736.190080002</v>
      </c>
      <c r="H14">
        <v>413536</v>
      </c>
      <c r="I14" t="s">
        <v>1816</v>
      </c>
      <c r="J14" s="283"/>
      <c r="K14" s="283">
        <v>395273598.72000003</v>
      </c>
      <c r="L14" s="283">
        <f t="shared" si="1"/>
        <v>-395273598.72000003</v>
      </c>
      <c r="M14" s="283"/>
      <c r="N14" s="283">
        <f>+L14+L4+L5+L6+L10+L15+L16+L17+L18+L19</f>
        <v>-4245700.1283200234</v>
      </c>
    </row>
    <row r="15" spans="1:14" x14ac:dyDescent="0.35">
      <c r="A15" s="261">
        <v>5</v>
      </c>
      <c r="B15">
        <v>511030</v>
      </c>
      <c r="C15" t="str">
        <f>IFERROR(_xlfn.XLOOKUP(B15,PUC!A:A,PUC!B:B,0,0,1),"")</f>
        <v>Asesoría financiera</v>
      </c>
      <c r="D15" t="s">
        <v>1800</v>
      </c>
      <c r="E15" s="279">
        <f>+'9.6 Analisis Costos y Administ'!D82</f>
        <v>6000000</v>
      </c>
      <c r="H15">
        <v>511030</v>
      </c>
      <c r="I15" t="s">
        <v>1817</v>
      </c>
      <c r="J15" s="283">
        <v>6000000</v>
      </c>
      <c r="K15" s="283"/>
      <c r="L15" s="283">
        <f t="shared" si="1"/>
        <v>6000000</v>
      </c>
      <c r="N15">
        <f>+N14*0.35</f>
        <v>-1485995.0449120081</v>
      </c>
    </row>
    <row r="16" spans="1:14" x14ac:dyDescent="0.35">
      <c r="A16" s="261">
        <v>5</v>
      </c>
      <c r="B16">
        <v>1110</v>
      </c>
      <c r="C16" t="str">
        <f>IFERROR(_xlfn.XLOOKUP(B16,PUC!A:A,PUC!B:B,0,0,1),"")</f>
        <v>BANCOS</v>
      </c>
      <c r="D16" t="s">
        <v>1800</v>
      </c>
      <c r="F16" s="279">
        <f>+E15</f>
        <v>6000000</v>
      </c>
      <c r="H16">
        <v>513595</v>
      </c>
      <c r="I16" t="s">
        <v>1818</v>
      </c>
      <c r="J16" s="283">
        <v>30000</v>
      </c>
      <c r="K16" s="283"/>
      <c r="L16" s="283">
        <f t="shared" si="1"/>
        <v>30000</v>
      </c>
    </row>
    <row r="17" spans="1:12" x14ac:dyDescent="0.35">
      <c r="A17" s="261">
        <v>6</v>
      </c>
      <c r="B17" s="293">
        <v>523560</v>
      </c>
      <c r="C17" s="293" t="str">
        <f>IFERROR(_xlfn.XLOOKUP(B17,PUC!A:A,PUC!B:B,0,0,1),"")</f>
        <v>Publicidad, propaganda y promoción</v>
      </c>
      <c r="D17" s="293" t="s">
        <v>1801</v>
      </c>
      <c r="E17" s="294">
        <f>+'10.3 Presupuesto Egresos'!C14</f>
        <v>6148153</v>
      </c>
      <c r="F17" s="294"/>
      <c r="H17">
        <v>514015</v>
      </c>
      <c r="I17" t="s">
        <v>1819</v>
      </c>
      <c r="J17" s="283">
        <v>170000</v>
      </c>
      <c r="K17" s="283"/>
      <c r="L17" s="283">
        <f t="shared" si="1"/>
        <v>170000</v>
      </c>
    </row>
    <row r="18" spans="1:12" x14ac:dyDescent="0.35">
      <c r="A18" s="261">
        <v>6</v>
      </c>
      <c r="B18">
        <v>1110</v>
      </c>
      <c r="C18" t="str">
        <f>IFERROR(_xlfn.XLOOKUP(B18,PUC!A:A,PUC!B:B,0,0,1),"")</f>
        <v>BANCOS</v>
      </c>
      <c r="D18" t="s">
        <v>1801</v>
      </c>
      <c r="F18" s="279">
        <f>+E17</f>
        <v>6148153</v>
      </c>
      <c r="H18">
        <v>523560</v>
      </c>
      <c r="I18" t="s">
        <v>1820</v>
      </c>
      <c r="J18" s="283">
        <v>6148153</v>
      </c>
      <c r="K18" s="283"/>
      <c r="L18" s="283">
        <f t="shared" si="1"/>
        <v>6148153</v>
      </c>
    </row>
    <row r="19" spans="1:12" x14ac:dyDescent="0.35">
      <c r="A19" s="261">
        <v>7</v>
      </c>
      <c r="B19">
        <v>530505</v>
      </c>
      <c r="C19" t="str">
        <f>IFERROR(_xlfn.XLOOKUP(B19,PUC!A:A,PUC!B:B,0,0,1),"")</f>
        <v>Gastos bancarios</v>
      </c>
      <c r="D19" t="s">
        <v>1802</v>
      </c>
      <c r="E19" s="279">
        <f>+'9.6 Analisis Costos y Administ'!D85</f>
        <v>1650000</v>
      </c>
      <c r="H19">
        <v>530505</v>
      </c>
      <c r="I19" t="s">
        <v>1821</v>
      </c>
      <c r="J19" s="283">
        <v>1650000</v>
      </c>
      <c r="K19" s="283"/>
      <c r="L19" s="283">
        <f t="shared" si="1"/>
        <v>1650000</v>
      </c>
    </row>
    <row r="20" spans="1:12" x14ac:dyDescent="0.35">
      <c r="A20" s="261">
        <v>7</v>
      </c>
      <c r="B20">
        <v>1110</v>
      </c>
      <c r="C20" t="str">
        <f>IFERROR(_xlfn.XLOOKUP(B20,PUC!A:A,PUC!B:B,0,0,1),"")</f>
        <v>BANCOS</v>
      </c>
      <c r="D20" t="s">
        <v>1802</v>
      </c>
      <c r="F20" s="279">
        <f>+E19</f>
        <v>1650000</v>
      </c>
      <c r="H20">
        <v>240405</v>
      </c>
      <c r="I20" t="s">
        <v>1825</v>
      </c>
      <c r="J20" s="283"/>
      <c r="K20" s="283">
        <v>0</v>
      </c>
      <c r="L20" s="283">
        <f t="shared" si="1"/>
        <v>0</v>
      </c>
    </row>
    <row r="21" spans="1:12" x14ac:dyDescent="0.35">
      <c r="A21" s="261">
        <v>8</v>
      </c>
      <c r="B21">
        <v>514015</v>
      </c>
      <c r="C21" t="str">
        <f>IFERROR(_xlfn.XLOOKUP(B21,PUC!A:A,PUC!B:B,0,0,1),"")</f>
        <v>Trámites y licencias</v>
      </c>
      <c r="D21" t="s">
        <v>1804</v>
      </c>
      <c r="E21" s="279">
        <f>+'9.6 Analisis Costos y Administ'!D83</f>
        <v>170000</v>
      </c>
      <c r="H21">
        <v>540505</v>
      </c>
      <c r="I21" t="s">
        <v>1826</v>
      </c>
      <c r="J21" s="283">
        <v>0</v>
      </c>
      <c r="K21" s="283"/>
      <c r="L21" s="283">
        <f t="shared" si="1"/>
        <v>0</v>
      </c>
    </row>
    <row r="22" spans="1:12" x14ac:dyDescent="0.35">
      <c r="A22" s="261">
        <v>8</v>
      </c>
      <c r="B22">
        <v>1110</v>
      </c>
      <c r="C22" t="str">
        <f>IFERROR(_xlfn.XLOOKUP(B22,PUC!A:A,PUC!B:B,0,0,1),"")</f>
        <v>BANCOS</v>
      </c>
      <c r="D22" t="s">
        <v>1880</v>
      </c>
      <c r="F22" s="279">
        <v>170000</v>
      </c>
      <c r="H22" t="s">
        <v>1881</v>
      </c>
      <c r="J22" s="283">
        <v>810295455.29568005</v>
      </c>
      <c r="K22" s="283">
        <v>810295455.29568005</v>
      </c>
      <c r="L22" s="283"/>
    </row>
    <row r="23" spans="1:12" x14ac:dyDescent="0.35">
      <c r="A23" s="261">
        <v>9</v>
      </c>
      <c r="B23">
        <v>513595</v>
      </c>
      <c r="C23" t="str">
        <f>IFERROR(_xlfn.XLOOKUP(B23,PUC!A:A,PUC!B:B,0,0,1),"")</f>
        <v>Otros</v>
      </c>
      <c r="D23" t="s">
        <v>1803</v>
      </c>
      <c r="E23" s="279">
        <f>+'9.6 Analisis Costos y Administ'!D84</f>
        <v>30000</v>
      </c>
    </row>
    <row r="24" spans="1:12" x14ac:dyDescent="0.35">
      <c r="A24" s="261">
        <v>9</v>
      </c>
      <c r="B24">
        <v>1110</v>
      </c>
      <c r="C24" t="str">
        <f>IFERROR(_xlfn.XLOOKUP(B24,PUC!A:A,PUC!B:B,0,0,1),"")</f>
        <v>BANCOS</v>
      </c>
      <c r="D24" t="s">
        <v>1803</v>
      </c>
      <c r="F24" s="279">
        <f>+E23</f>
        <v>30000</v>
      </c>
    </row>
    <row r="25" spans="1:12" x14ac:dyDescent="0.35">
      <c r="A25" s="261">
        <v>10</v>
      </c>
      <c r="B25">
        <v>1405</v>
      </c>
      <c r="C25" t="str">
        <f>IFERROR(_xlfn.XLOOKUP(B25,PUC!A:A,PUC!B:B,0,0,1),"")</f>
        <v>MATERIAS PRIMAS</v>
      </c>
      <c r="D25" t="s">
        <v>1805</v>
      </c>
      <c r="F25" s="279">
        <f>+E6</f>
        <v>17413957.984000001</v>
      </c>
    </row>
    <row r="26" spans="1:12" x14ac:dyDescent="0.35">
      <c r="A26" s="261">
        <v>10</v>
      </c>
      <c r="B26">
        <v>71</v>
      </c>
      <c r="C26" t="str">
        <f>IFERROR(_xlfn.XLOOKUP(B26,PUC!A:A,PUC!B:B,0,0,1),"")</f>
        <v>MATERIA PRIMA</v>
      </c>
      <c r="D26" t="s">
        <v>1805</v>
      </c>
      <c r="E26" s="279">
        <f>+F25</f>
        <v>17413957.984000001</v>
      </c>
    </row>
    <row r="27" spans="1:12" x14ac:dyDescent="0.35">
      <c r="A27" s="261">
        <v>11</v>
      </c>
      <c r="B27">
        <v>159210</v>
      </c>
      <c r="C27" t="str">
        <f>IFERROR(_xlfn.XLOOKUP(B27,PUC!A:A,PUC!B:B,0,0,1),"")</f>
        <v>Maquinaria y equipo</v>
      </c>
      <c r="D27" t="s">
        <v>1879</v>
      </c>
      <c r="F27" s="279">
        <f>+E4/10</f>
        <v>560000</v>
      </c>
    </row>
    <row r="28" spans="1:12" x14ac:dyDescent="0.35">
      <c r="A28" s="261">
        <v>11</v>
      </c>
      <c r="B28">
        <v>73</v>
      </c>
      <c r="C28" t="str">
        <f>IFERROR(_xlfn.XLOOKUP(B28,PUC!A:A,PUC!B:B,0,0,1),"")</f>
        <v>COSTOS INDIRECTOS</v>
      </c>
      <c r="D28" t="s">
        <v>1879</v>
      </c>
      <c r="E28" s="279">
        <f>+F27</f>
        <v>560000</v>
      </c>
    </row>
    <row r="29" spans="1:12" x14ac:dyDescent="0.35">
      <c r="A29" s="261">
        <v>12</v>
      </c>
      <c r="B29">
        <v>159210</v>
      </c>
      <c r="C29" t="str">
        <f>IFERROR(_xlfn.XLOOKUP(B29,PUC!A:A,PUC!B:B,0,0,1),"")</f>
        <v>Maquinaria y equipo</v>
      </c>
      <c r="D29" t="s">
        <v>1806</v>
      </c>
      <c r="F29" s="279">
        <f>+E5/10</f>
        <v>98000</v>
      </c>
    </row>
    <row r="30" spans="1:12" x14ac:dyDescent="0.35">
      <c r="A30" s="261">
        <v>12</v>
      </c>
      <c r="B30">
        <v>73</v>
      </c>
      <c r="C30" t="str">
        <f>IFERROR(_xlfn.XLOOKUP(B30,PUC!A:A,PUC!B:B,0,0,1),"")</f>
        <v>COSTOS INDIRECTOS</v>
      </c>
      <c r="D30" t="s">
        <v>1806</v>
      </c>
      <c r="E30" s="279">
        <f>+F29</f>
        <v>98000</v>
      </c>
    </row>
    <row r="31" spans="1:12" x14ac:dyDescent="0.35">
      <c r="A31" s="261">
        <v>13</v>
      </c>
      <c r="B31">
        <v>240405</v>
      </c>
      <c r="C31" t="str">
        <f>IFERROR(_xlfn.XLOOKUP(B31,PUC!A:A,PUC!B:B,0,0,1),"")</f>
        <v>Vigencia fiscal corriente</v>
      </c>
      <c r="D31" t="s">
        <v>1824</v>
      </c>
      <c r="F31" s="279">
        <v>0</v>
      </c>
    </row>
    <row r="32" spans="1:12" x14ac:dyDescent="0.35">
      <c r="A32" s="261">
        <v>13</v>
      </c>
      <c r="B32">
        <v>540505</v>
      </c>
      <c r="C32" t="str">
        <f>IFERROR(_xlfn.XLOOKUP(B32,PUC!A:A,PUC!B:B,0,0,1),"")</f>
        <v>Impuesto de renta y complementarios</v>
      </c>
      <c r="D32" t="s">
        <v>1824</v>
      </c>
      <c r="E32" s="279">
        <v>0</v>
      </c>
    </row>
    <row r="35" spans="1:14" x14ac:dyDescent="0.35">
      <c r="A35" s="280" t="s">
        <v>1794</v>
      </c>
      <c r="B35" s="280" t="s">
        <v>338</v>
      </c>
      <c r="C35" s="280" t="s">
        <v>1795</v>
      </c>
      <c r="D35" s="280" t="s">
        <v>0</v>
      </c>
      <c r="E35" s="281" t="s">
        <v>339</v>
      </c>
      <c r="F35" s="281" t="s">
        <v>340</v>
      </c>
      <c r="J35" s="282" t="s">
        <v>1848</v>
      </c>
    </row>
    <row r="36" spans="1:14" x14ac:dyDescent="0.35">
      <c r="A36" s="261">
        <v>1</v>
      </c>
      <c r="B36">
        <v>413536</v>
      </c>
      <c r="C36" t="str">
        <f>IFERROR(_xlfn.XLOOKUP(B36,PUC!A:A,PUC!B:B,0,0,1),"")</f>
        <v>Venta de electrodomésticos y muebles</v>
      </c>
      <c r="D36" t="s">
        <v>1835</v>
      </c>
      <c r="F36" s="279">
        <f>+'10.2 Presupuesto Ingresos'!F32</f>
        <v>437450872.7978189</v>
      </c>
      <c r="H36" s="282" t="s">
        <v>338</v>
      </c>
      <c r="I36" s="282" t="s">
        <v>1795</v>
      </c>
      <c r="J36" t="s">
        <v>1822</v>
      </c>
      <c r="K36" t="s">
        <v>1823</v>
      </c>
    </row>
    <row r="37" spans="1:14" x14ac:dyDescent="0.35">
      <c r="A37" s="261">
        <v>1</v>
      </c>
      <c r="B37">
        <v>1110</v>
      </c>
      <c r="C37" t="str">
        <f>IFERROR(_xlfn.XLOOKUP(B37,PUC!A:A,PUC!B:B,0,0,1),"")</f>
        <v>BANCOS</v>
      </c>
      <c r="D37" t="s">
        <v>1835</v>
      </c>
      <c r="E37" s="279">
        <f>+F36</f>
        <v>437450872.7978189</v>
      </c>
      <c r="H37">
        <v>71</v>
      </c>
      <c r="I37" t="s">
        <v>1807</v>
      </c>
      <c r="J37" s="283">
        <v>271336905</v>
      </c>
      <c r="K37" s="283"/>
      <c r="L37" s="283">
        <f>+J37-K37</f>
        <v>271336905</v>
      </c>
    </row>
    <row r="38" spans="1:14" x14ac:dyDescent="0.35">
      <c r="A38" s="261">
        <v>2</v>
      </c>
      <c r="B38">
        <v>240405</v>
      </c>
      <c r="C38" t="str">
        <f>IFERROR(_xlfn.XLOOKUP(B38,PUC!A:A,PUC!B:B,0,0,1),"")</f>
        <v>Vigencia fiscal corriente</v>
      </c>
      <c r="D38" t="s">
        <v>1836</v>
      </c>
      <c r="E38" s="279">
        <f>+E32</f>
        <v>0</v>
      </c>
      <c r="H38">
        <v>72</v>
      </c>
      <c r="I38" t="s">
        <v>1808</v>
      </c>
      <c r="J38" s="283">
        <v>71804880</v>
      </c>
      <c r="K38" s="283"/>
      <c r="L38" s="283">
        <f t="shared" ref="L38:L50" si="2">+J38-K38</f>
        <v>71804880</v>
      </c>
    </row>
    <row r="39" spans="1:14" x14ac:dyDescent="0.35">
      <c r="A39" s="261">
        <v>2</v>
      </c>
      <c r="B39">
        <v>1110</v>
      </c>
      <c r="C39" t="str">
        <f>IFERROR(_xlfn.XLOOKUP(B39,PUC!A:A,PUC!B:B,0,0,1),"")</f>
        <v>BANCOS</v>
      </c>
      <c r="D39" t="s">
        <v>1836</v>
      </c>
      <c r="F39" s="279">
        <f>+E38</f>
        <v>0</v>
      </c>
      <c r="H39">
        <v>73</v>
      </c>
      <c r="I39" t="s">
        <v>1809</v>
      </c>
      <c r="J39" s="283">
        <v>19835200</v>
      </c>
      <c r="K39" s="283"/>
      <c r="L39" s="283">
        <f t="shared" si="2"/>
        <v>19835200</v>
      </c>
      <c r="N39" s="283">
        <f>+L37+L38+L39+L41+L45+L46+L47+L48+L49+L44</f>
        <v>-1292798.7978188992</v>
      </c>
    </row>
    <row r="40" spans="1:14" x14ac:dyDescent="0.35">
      <c r="A40" s="261">
        <v>3</v>
      </c>
      <c r="B40">
        <v>71</v>
      </c>
      <c r="C40" t="str">
        <f>IFERROR(_xlfn.XLOOKUP(B40,PUC!A:A,PUC!B:B,0,0,1),"")</f>
        <v>MATERIA PRIMA</v>
      </c>
      <c r="D40" t="s">
        <v>1837</v>
      </c>
      <c r="E40" s="279">
        <f>+'9.6 Analisis Costos y Administ'!E74</f>
        <v>271336905</v>
      </c>
      <c r="H40">
        <v>1110</v>
      </c>
      <c r="I40" t="s">
        <v>1810</v>
      </c>
      <c r="J40" s="283">
        <v>437450872.7978189</v>
      </c>
      <c r="K40" s="283">
        <v>435500074</v>
      </c>
      <c r="L40" s="283">
        <f>+L7+J40-K40</f>
        <v>24268456.910138905</v>
      </c>
      <c r="N40" s="283">
        <f>+N39*0.35</f>
        <v>-452479.57923661469</v>
      </c>
    </row>
    <row r="41" spans="1:14" x14ac:dyDescent="0.35">
      <c r="A41" s="261">
        <v>3</v>
      </c>
      <c r="B41">
        <v>72</v>
      </c>
      <c r="C41" t="str">
        <f>IFERROR(_xlfn.XLOOKUP(B41,PUC!A:A,PUC!B:B,0,0,1),"")</f>
        <v>MANO DE OBRA DIRECTA</v>
      </c>
      <c r="D41" t="s">
        <v>1837</v>
      </c>
      <c r="E41" s="279">
        <f>+'9.6 Analisis Costos y Administ'!E75</f>
        <v>71804880</v>
      </c>
      <c r="H41">
        <v>5105</v>
      </c>
      <c r="I41" t="s">
        <v>1813</v>
      </c>
      <c r="J41" s="283">
        <v>58539340</v>
      </c>
      <c r="K41" s="283"/>
      <c r="L41" s="283">
        <f t="shared" si="2"/>
        <v>58539340</v>
      </c>
    </row>
    <row r="42" spans="1:14" s="272" customFormat="1" x14ac:dyDescent="0.35">
      <c r="A42" s="290">
        <v>3</v>
      </c>
      <c r="B42" s="272">
        <v>73</v>
      </c>
      <c r="C42" s="272" t="str">
        <f>IFERROR(_xlfn.XLOOKUP(B42,PUC!A:A,PUC!B:B,0,0,1),"")</f>
        <v>COSTOS INDIRECTOS</v>
      </c>
      <c r="D42" s="272" t="s">
        <v>1837</v>
      </c>
      <c r="E42" s="291">
        <f>+'9.6 Analisis Costos y Administ'!E76</f>
        <v>19177200</v>
      </c>
      <c r="F42" s="291"/>
      <c r="H42" s="272">
        <v>159210</v>
      </c>
      <c r="I42" s="272" t="s">
        <v>1847</v>
      </c>
      <c r="J42" s="292"/>
      <c r="K42" s="292">
        <v>658000</v>
      </c>
      <c r="L42" s="292">
        <f>L12+J42-K42</f>
        <v>-1316000</v>
      </c>
    </row>
    <row r="43" spans="1:14" x14ac:dyDescent="0.35">
      <c r="A43" s="261">
        <v>3</v>
      </c>
      <c r="B43">
        <v>1110</v>
      </c>
      <c r="C43" t="str">
        <f>IFERROR(_xlfn.XLOOKUP(B43,PUC!A:A,PUC!B:B,0,0,1),"")</f>
        <v>BANCOS</v>
      </c>
      <c r="D43" t="s">
        <v>1837</v>
      </c>
      <c r="F43" s="279">
        <f>SUM(E40:E42)</f>
        <v>362318985</v>
      </c>
      <c r="H43">
        <v>240405</v>
      </c>
      <c r="I43" t="s">
        <v>1825</v>
      </c>
      <c r="J43" s="283">
        <v>0</v>
      </c>
      <c r="K43" s="283">
        <v>0</v>
      </c>
      <c r="L43" s="283">
        <f>+L20+J43-K43</f>
        <v>0</v>
      </c>
    </row>
    <row r="44" spans="1:14" x14ac:dyDescent="0.35">
      <c r="A44" s="261">
        <v>4</v>
      </c>
      <c r="B44">
        <v>5105</v>
      </c>
      <c r="C44" t="str">
        <f>IFERROR(_xlfn.XLOOKUP(B44,PUC!A:A,PUC!B:B,0,0,1),"")</f>
        <v>GASTOS DE PERSONAL</v>
      </c>
      <c r="D44" t="s">
        <v>1838</v>
      </c>
      <c r="E44" s="279">
        <f>+'9.6 Analisis Costos y Administ'!E111</f>
        <v>58539340</v>
      </c>
      <c r="H44">
        <v>413536</v>
      </c>
      <c r="I44" t="s">
        <v>1816</v>
      </c>
      <c r="J44" s="283"/>
      <c r="K44" s="283">
        <v>437450872.7978189</v>
      </c>
      <c r="L44" s="283">
        <f t="shared" si="2"/>
        <v>-437450872.7978189</v>
      </c>
    </row>
    <row r="45" spans="1:14" x14ac:dyDescent="0.35">
      <c r="A45" s="261">
        <v>4</v>
      </c>
      <c r="B45">
        <v>1110</v>
      </c>
      <c r="C45" t="str">
        <f>IFERROR(_xlfn.XLOOKUP(B45,PUC!A:A,PUC!B:B,0,0,1),"")</f>
        <v>BANCOS</v>
      </c>
      <c r="D45" t="s">
        <v>1838</v>
      </c>
      <c r="F45" s="279">
        <f>+E44</f>
        <v>58539340</v>
      </c>
      <c r="H45">
        <v>511030</v>
      </c>
      <c r="I45" t="s">
        <v>1817</v>
      </c>
      <c r="J45" s="283">
        <v>6300000</v>
      </c>
      <c r="K45" s="283"/>
      <c r="L45" s="283">
        <f t="shared" si="2"/>
        <v>6300000</v>
      </c>
    </row>
    <row r="46" spans="1:14" x14ac:dyDescent="0.35">
      <c r="A46" s="261">
        <v>5</v>
      </c>
      <c r="B46">
        <v>511030</v>
      </c>
      <c r="C46" t="str">
        <f>IFERROR(_xlfn.XLOOKUP(B46,PUC!A:A,PUC!B:B,0,0,1),"")</f>
        <v>Asesoría financiera</v>
      </c>
      <c r="D46" t="s">
        <v>1839</v>
      </c>
      <c r="E46" s="279">
        <f>+'9.6 Analisis Costos y Administ'!E82</f>
        <v>6300000</v>
      </c>
      <c r="H46">
        <v>513595</v>
      </c>
      <c r="I46" t="s">
        <v>1818</v>
      </c>
      <c r="J46" s="283">
        <v>31500</v>
      </c>
      <c r="K46" s="283"/>
      <c r="L46" s="283">
        <f t="shared" si="2"/>
        <v>31500</v>
      </c>
    </row>
    <row r="47" spans="1:14" x14ac:dyDescent="0.35">
      <c r="A47" s="261">
        <v>5</v>
      </c>
      <c r="B47">
        <v>1110</v>
      </c>
      <c r="C47" t="str">
        <f>IFERROR(_xlfn.XLOOKUP(B47,PUC!A:A,PUC!B:B,0,0,1),"")</f>
        <v>BANCOS</v>
      </c>
      <c r="D47" t="s">
        <v>1839</v>
      </c>
      <c r="F47" s="279">
        <f>+E46</f>
        <v>6300000</v>
      </c>
      <c r="H47">
        <v>514015</v>
      </c>
      <c r="I47" t="s">
        <v>1819</v>
      </c>
      <c r="J47" s="283">
        <v>178500</v>
      </c>
      <c r="K47" s="283"/>
      <c r="L47" s="283">
        <f t="shared" si="2"/>
        <v>178500</v>
      </c>
    </row>
    <row r="48" spans="1:14" x14ac:dyDescent="0.35">
      <c r="A48" s="261">
        <v>6</v>
      </c>
      <c r="B48">
        <v>523560</v>
      </c>
      <c r="C48" t="str">
        <f>IFERROR(_xlfn.XLOOKUP(B48,PUC!A:A,PUC!B:B,0,0,1),"")</f>
        <v>Publicidad, propaganda y promoción</v>
      </c>
      <c r="D48" t="s">
        <v>1840</v>
      </c>
      <c r="E48" s="279">
        <f>+'10.3 Presupuesto Egresos'!D14</f>
        <v>6399249</v>
      </c>
      <c r="H48">
        <v>523560</v>
      </c>
      <c r="I48" t="s">
        <v>1820</v>
      </c>
      <c r="J48" s="283">
        <v>6399249</v>
      </c>
      <c r="K48" s="283"/>
      <c r="L48" s="283">
        <f t="shared" si="2"/>
        <v>6399249</v>
      </c>
    </row>
    <row r="49" spans="1:12" x14ac:dyDescent="0.35">
      <c r="A49" s="261">
        <v>6</v>
      </c>
      <c r="B49">
        <v>1110</v>
      </c>
      <c r="C49" t="str">
        <f>IFERROR(_xlfn.XLOOKUP(B49,PUC!A:A,PUC!B:B,0,0,1),"")</f>
        <v>BANCOS</v>
      </c>
      <c r="D49" t="s">
        <v>1840</v>
      </c>
      <c r="F49" s="279">
        <f>+E48</f>
        <v>6399249</v>
      </c>
      <c r="H49">
        <v>530505</v>
      </c>
      <c r="I49" t="s">
        <v>1821</v>
      </c>
      <c r="J49" s="283">
        <v>1732500</v>
      </c>
      <c r="K49" s="283"/>
      <c r="L49" s="283">
        <f t="shared" si="2"/>
        <v>1732500</v>
      </c>
    </row>
    <row r="50" spans="1:12" x14ac:dyDescent="0.35">
      <c r="A50" s="261">
        <v>7</v>
      </c>
      <c r="B50">
        <v>530505</v>
      </c>
      <c r="C50" t="str">
        <f>IFERROR(_xlfn.XLOOKUP(B50,PUC!A:A,PUC!B:B,0,0,1),"")</f>
        <v>Gastos bancarios</v>
      </c>
      <c r="D50" t="s">
        <v>1841</v>
      </c>
      <c r="E50" s="279">
        <f>+'9.6 Analisis Costos y Administ'!E85</f>
        <v>1732500</v>
      </c>
      <c r="H50">
        <v>540505</v>
      </c>
      <c r="I50" t="s">
        <v>1826</v>
      </c>
      <c r="J50" s="283">
        <v>0</v>
      </c>
      <c r="K50" s="283"/>
      <c r="L50" s="283">
        <f t="shared" si="2"/>
        <v>0</v>
      </c>
    </row>
    <row r="51" spans="1:12" x14ac:dyDescent="0.35">
      <c r="A51" s="261">
        <v>7</v>
      </c>
      <c r="B51">
        <v>1110</v>
      </c>
      <c r="C51" t="str">
        <f>IFERROR(_xlfn.XLOOKUP(B51,PUC!A:A,PUC!B:B,0,0,1),"")</f>
        <v>BANCOS</v>
      </c>
      <c r="D51" t="s">
        <v>1841</v>
      </c>
      <c r="F51" s="279">
        <f>+E50</f>
        <v>1732500</v>
      </c>
      <c r="H51" t="s">
        <v>1881</v>
      </c>
      <c r="J51" s="283">
        <v>873608946.7978189</v>
      </c>
      <c r="K51" s="283">
        <v>873608946.7978189</v>
      </c>
      <c r="L51" s="283"/>
    </row>
    <row r="52" spans="1:12" x14ac:dyDescent="0.35">
      <c r="A52" s="261">
        <v>8</v>
      </c>
      <c r="B52">
        <v>514015</v>
      </c>
      <c r="C52" t="str">
        <f>IFERROR(_xlfn.XLOOKUP(B52,PUC!A:A,PUC!B:B,0,0,1),"")</f>
        <v>Trámites y licencias</v>
      </c>
      <c r="D52" t="s">
        <v>1842</v>
      </c>
      <c r="E52" s="279">
        <f>+'9.6 Analisis Costos y Administ'!E83</f>
        <v>178500</v>
      </c>
    </row>
    <row r="53" spans="1:12" x14ac:dyDescent="0.35">
      <c r="A53" s="261">
        <v>8</v>
      </c>
      <c r="B53">
        <v>1110</v>
      </c>
      <c r="C53" t="str">
        <f>IFERROR(_xlfn.XLOOKUP(B53,PUC!A:A,PUC!B:B,0,0,1),"")</f>
        <v>BANCOS</v>
      </c>
      <c r="D53" t="s">
        <v>1842</v>
      </c>
      <c r="F53" s="279">
        <f>+E52</f>
        <v>178500</v>
      </c>
    </row>
    <row r="54" spans="1:12" x14ac:dyDescent="0.35">
      <c r="A54" s="261">
        <v>9</v>
      </c>
      <c r="B54">
        <v>513595</v>
      </c>
      <c r="C54" t="str">
        <f>IFERROR(_xlfn.XLOOKUP(B54,PUC!A:A,PUC!B:B,0,0,1),"")</f>
        <v>Otros</v>
      </c>
      <c r="D54" t="s">
        <v>1843</v>
      </c>
      <c r="E54" s="279">
        <f>+'9.6 Analisis Costos y Administ'!E84</f>
        <v>31500</v>
      </c>
    </row>
    <row r="55" spans="1:12" x14ac:dyDescent="0.35">
      <c r="A55" s="261">
        <v>9</v>
      </c>
      <c r="B55">
        <v>1110</v>
      </c>
      <c r="C55" t="str">
        <f>IFERROR(_xlfn.XLOOKUP(B55,PUC!A:A,PUC!B:B,0,0,1),"")</f>
        <v>BANCOS</v>
      </c>
      <c r="D55" t="s">
        <v>1843</v>
      </c>
      <c r="F55" s="279">
        <f>+E54</f>
        <v>31500</v>
      </c>
    </row>
    <row r="56" spans="1:12" x14ac:dyDescent="0.35">
      <c r="A56" s="261">
        <v>10</v>
      </c>
      <c r="B56">
        <v>159210</v>
      </c>
      <c r="C56" t="str">
        <f>IFERROR(_xlfn.XLOOKUP(B56,PUC!A:A,PUC!B:B,0,0,1),"")</f>
        <v>Maquinaria y equipo</v>
      </c>
      <c r="D56" t="s">
        <v>1844</v>
      </c>
      <c r="F56" s="279">
        <v>560000</v>
      </c>
    </row>
    <row r="57" spans="1:12" x14ac:dyDescent="0.35">
      <c r="A57" s="261">
        <v>10</v>
      </c>
      <c r="B57">
        <v>73</v>
      </c>
      <c r="C57" t="str">
        <f>IFERROR(_xlfn.XLOOKUP(B57,PUC!A:A,PUC!B:B,0,0,1),"")</f>
        <v>COSTOS INDIRECTOS</v>
      </c>
      <c r="D57" t="s">
        <v>1844</v>
      </c>
      <c r="E57" s="279">
        <v>560000</v>
      </c>
    </row>
    <row r="58" spans="1:12" x14ac:dyDescent="0.35">
      <c r="A58" s="261">
        <v>11</v>
      </c>
      <c r="B58">
        <v>159210</v>
      </c>
      <c r="C58" t="str">
        <f>IFERROR(_xlfn.XLOOKUP(B58,PUC!A:A,PUC!B:B,0,0,1),"")</f>
        <v>Maquinaria y equipo</v>
      </c>
      <c r="D58" t="s">
        <v>1845</v>
      </c>
      <c r="F58" s="279">
        <v>98000</v>
      </c>
    </row>
    <row r="59" spans="1:12" x14ac:dyDescent="0.35">
      <c r="A59" s="261">
        <v>11</v>
      </c>
      <c r="B59">
        <v>73</v>
      </c>
      <c r="C59" t="str">
        <f>IFERROR(_xlfn.XLOOKUP(B59,PUC!A:A,PUC!B:B,0,0,1),"")</f>
        <v>COSTOS INDIRECTOS</v>
      </c>
      <c r="D59" t="s">
        <v>1845</v>
      </c>
      <c r="E59" s="279">
        <v>98000</v>
      </c>
    </row>
    <row r="60" spans="1:12" x14ac:dyDescent="0.35">
      <c r="A60" s="261">
        <v>12</v>
      </c>
      <c r="B60">
        <v>240405</v>
      </c>
      <c r="C60" t="str">
        <f>IFERROR(_xlfn.XLOOKUP(B60,PUC!A:A,PUC!B:B,0,0,1),"")</f>
        <v>Vigencia fiscal corriente</v>
      </c>
      <c r="D60" t="s">
        <v>1846</v>
      </c>
      <c r="F60" s="279">
        <v>0</v>
      </c>
    </row>
    <row r="61" spans="1:12" x14ac:dyDescent="0.35">
      <c r="A61" s="261">
        <v>12</v>
      </c>
      <c r="B61">
        <v>540505</v>
      </c>
      <c r="C61" t="str">
        <f>IFERROR(_xlfn.XLOOKUP(B61,PUC!A:A,PUC!B:B,0,0,1),"")</f>
        <v>Impuesto de renta y complementarios</v>
      </c>
      <c r="D61" t="s">
        <v>1846</v>
      </c>
      <c r="E61" s="279">
        <v>0</v>
      </c>
    </row>
    <row r="64" spans="1:12" x14ac:dyDescent="0.35">
      <c r="A64" s="280" t="s">
        <v>1794</v>
      </c>
      <c r="B64" s="280" t="s">
        <v>338</v>
      </c>
      <c r="C64" s="280" t="s">
        <v>1795</v>
      </c>
      <c r="D64" s="280" t="s">
        <v>0</v>
      </c>
      <c r="E64" s="281" t="s">
        <v>339</v>
      </c>
      <c r="F64" s="281" t="s">
        <v>340</v>
      </c>
      <c r="J64" s="282" t="s">
        <v>1848</v>
      </c>
    </row>
    <row r="65" spans="1:14" x14ac:dyDescent="0.35">
      <c r="A65" s="261">
        <v>1</v>
      </c>
      <c r="B65">
        <v>413536</v>
      </c>
      <c r="C65" t="str">
        <f>IFERROR(_xlfn.XLOOKUP(B65,PUC!A:A,PUC!B:B,0,0,1),"")</f>
        <v>Venta de electrodomésticos y muebles</v>
      </c>
      <c r="D65" t="s">
        <v>1849</v>
      </c>
      <c r="F65" s="279">
        <f>+'10.2 Presupuesto Ingresos'!F40</f>
        <v>509303319.52673709</v>
      </c>
      <c r="H65" s="282" t="s">
        <v>338</v>
      </c>
      <c r="I65" s="282" t="s">
        <v>1795</v>
      </c>
      <c r="J65" t="s">
        <v>1822</v>
      </c>
      <c r="K65" t="s">
        <v>1823</v>
      </c>
    </row>
    <row r="66" spans="1:14" x14ac:dyDescent="0.35">
      <c r="A66" s="261">
        <v>1</v>
      </c>
      <c r="B66">
        <v>1110</v>
      </c>
      <c r="C66" t="str">
        <f>IFERROR(_xlfn.XLOOKUP(B66,PUC!A:A,PUC!B:B,0,0,1),"")</f>
        <v>BANCOS</v>
      </c>
      <c r="D66" t="s">
        <v>1849</v>
      </c>
      <c r="E66" s="279">
        <f>+F65</f>
        <v>509303319.52673709</v>
      </c>
      <c r="H66">
        <v>71</v>
      </c>
      <c r="I66" t="s">
        <v>1807</v>
      </c>
      <c r="J66" s="283">
        <v>315975450</v>
      </c>
      <c r="K66" s="283"/>
      <c r="L66" s="283">
        <f>+J66-K66</f>
        <v>315975450</v>
      </c>
    </row>
    <row r="67" spans="1:14" x14ac:dyDescent="0.35">
      <c r="A67" s="261">
        <v>2</v>
      </c>
      <c r="B67">
        <v>240405</v>
      </c>
      <c r="C67" t="str">
        <f>IFERROR(_xlfn.XLOOKUP(B67,PUC!A:A,PUC!B:B,0,0,1),"")</f>
        <v>Vigencia fiscal corriente</v>
      </c>
      <c r="D67" t="s">
        <v>1860</v>
      </c>
      <c r="E67" s="279">
        <f>+E61</f>
        <v>0</v>
      </c>
      <c r="H67">
        <v>72</v>
      </c>
      <c r="I67" t="s">
        <v>1808</v>
      </c>
      <c r="J67" s="283">
        <v>75395124</v>
      </c>
      <c r="K67" s="283"/>
      <c r="L67" s="283">
        <f>+J67-K67</f>
        <v>75395124</v>
      </c>
    </row>
    <row r="68" spans="1:14" x14ac:dyDescent="0.35">
      <c r="A68" s="261">
        <v>2</v>
      </c>
      <c r="B68">
        <v>1110</v>
      </c>
      <c r="C68" t="str">
        <f>IFERROR(_xlfn.XLOOKUP(B68,PUC!A:A,PUC!B:B,0,0,1),"")</f>
        <v>BANCOS</v>
      </c>
      <c r="D68" t="s">
        <v>1860</v>
      </c>
      <c r="F68" s="279">
        <f>+E67</f>
        <v>0</v>
      </c>
      <c r="H68">
        <v>73</v>
      </c>
      <c r="I68" t="s">
        <v>1809</v>
      </c>
      <c r="J68" s="283">
        <v>20794060</v>
      </c>
      <c r="K68" s="283"/>
      <c r="L68" s="283">
        <f>+J68-K68</f>
        <v>20794060</v>
      </c>
    </row>
    <row r="69" spans="1:14" x14ac:dyDescent="0.35">
      <c r="A69" s="261">
        <v>3</v>
      </c>
      <c r="B69">
        <v>71</v>
      </c>
      <c r="C69" t="str">
        <f>IFERROR(_xlfn.XLOOKUP(B69,PUC!A:A,PUC!B:B,0,0,1),"")</f>
        <v>MATERIA PRIMA</v>
      </c>
      <c r="D69" t="s">
        <v>1850</v>
      </c>
      <c r="E69" s="279">
        <f>+'9.6 Analisis Costos y Administ'!F74</f>
        <v>315975450</v>
      </c>
      <c r="H69">
        <v>1110</v>
      </c>
      <c r="I69" t="s">
        <v>1810</v>
      </c>
      <c r="J69" s="283">
        <v>509303319.52673709</v>
      </c>
      <c r="K69" s="283">
        <v>490030295.5</v>
      </c>
      <c r="L69" s="283">
        <f>+L40+J69-K69</f>
        <v>43541480.936875999</v>
      </c>
    </row>
    <row r="70" spans="1:14" x14ac:dyDescent="0.35">
      <c r="A70" s="261">
        <v>3</v>
      </c>
      <c r="B70">
        <v>72</v>
      </c>
      <c r="C70" t="str">
        <f>IFERROR(_xlfn.XLOOKUP(B70,PUC!A:A,PUC!B:B,0,0,1),"")</f>
        <v>MANO DE OBRA DIRECTA</v>
      </c>
      <c r="D70" t="s">
        <v>1850</v>
      </c>
      <c r="E70" s="279">
        <f>+'9.6 Analisis Costos y Administ'!F75</f>
        <v>75395124</v>
      </c>
      <c r="H70">
        <v>5105</v>
      </c>
      <c r="I70" t="s">
        <v>1813</v>
      </c>
      <c r="J70" s="283">
        <v>62116128.5</v>
      </c>
      <c r="K70" s="283"/>
      <c r="L70" s="283">
        <f>+J70-K70</f>
        <v>62116128.5</v>
      </c>
    </row>
    <row r="71" spans="1:14" x14ac:dyDescent="0.35">
      <c r="A71" s="261">
        <v>3</v>
      </c>
      <c r="B71">
        <v>73</v>
      </c>
      <c r="C71" t="str">
        <f>IFERROR(_xlfn.XLOOKUP(B71,PUC!A:A,PUC!B:B,0,0,1),"")</f>
        <v>COSTOS INDIRECTOS</v>
      </c>
      <c r="D71" t="s">
        <v>1850</v>
      </c>
      <c r="E71" s="279">
        <f>+'9.6 Analisis Costos y Administ'!F76</f>
        <v>20136060</v>
      </c>
      <c r="H71">
        <v>159210</v>
      </c>
      <c r="I71" t="s">
        <v>1847</v>
      </c>
      <c r="J71" s="283"/>
      <c r="K71" s="283">
        <v>658000</v>
      </c>
      <c r="L71" s="283">
        <f>L42+J71-K71</f>
        <v>-1974000</v>
      </c>
      <c r="N71" s="283">
        <f>+L66+L67+L68+L70+L73+L74+L75+L76+L77+L78</f>
        <v>-18615024.026737094</v>
      </c>
    </row>
    <row r="72" spans="1:14" x14ac:dyDescent="0.35">
      <c r="A72" s="261">
        <v>3</v>
      </c>
      <c r="B72">
        <v>1110</v>
      </c>
      <c r="C72" t="str">
        <f>IFERROR(_xlfn.XLOOKUP(B72,PUC!A:A,PUC!B:B,0,0,1),"")</f>
        <v>BANCOS</v>
      </c>
      <c r="D72" t="s">
        <v>1850</v>
      </c>
      <c r="F72" s="279">
        <f>SUM(E69:E71)</f>
        <v>411506634</v>
      </c>
      <c r="H72">
        <v>240405</v>
      </c>
      <c r="I72" t="s">
        <v>1825</v>
      </c>
      <c r="J72" s="283">
        <v>0</v>
      </c>
      <c r="K72" s="283">
        <v>0</v>
      </c>
      <c r="L72" s="283">
        <f>+L43+J72-K72</f>
        <v>0</v>
      </c>
      <c r="N72">
        <f>+N71*0.35</f>
        <v>-6515258.4093579827</v>
      </c>
    </row>
    <row r="73" spans="1:14" x14ac:dyDescent="0.35">
      <c r="A73" s="261">
        <v>4</v>
      </c>
      <c r="B73">
        <v>5105</v>
      </c>
      <c r="C73" t="str">
        <f>IFERROR(_xlfn.XLOOKUP(B73,PUC!A:A,PUC!B:B,0,0,1),"")</f>
        <v>GASTOS DE PERSONAL</v>
      </c>
      <c r="D73" t="s">
        <v>1851</v>
      </c>
      <c r="E73" s="279">
        <f>+'9.6 Analisis Costos y Administ'!G101</f>
        <v>62116128.5</v>
      </c>
      <c r="H73">
        <v>413536</v>
      </c>
      <c r="I73" t="s">
        <v>1816</v>
      </c>
      <c r="J73" s="283"/>
      <c r="K73" s="283">
        <v>509303319.52673709</v>
      </c>
      <c r="L73" s="283">
        <f t="shared" ref="L73:L78" si="3">+J73-K73</f>
        <v>-509303319.52673709</v>
      </c>
    </row>
    <row r="74" spans="1:14" x14ac:dyDescent="0.35">
      <c r="A74" s="261">
        <v>4</v>
      </c>
      <c r="B74">
        <v>1110</v>
      </c>
      <c r="C74" t="str">
        <f>IFERROR(_xlfn.XLOOKUP(B74,PUC!A:A,PUC!B:B,0,0,1),"")</f>
        <v>BANCOS</v>
      </c>
      <c r="D74" t="s">
        <v>1851</v>
      </c>
      <c r="F74" s="279">
        <f>+E73</f>
        <v>62116128.5</v>
      </c>
      <c r="H74">
        <v>511030</v>
      </c>
      <c r="I74" t="s">
        <v>1817</v>
      </c>
      <c r="J74" s="283">
        <v>6615000</v>
      </c>
      <c r="K74" s="283"/>
      <c r="L74" s="283">
        <f t="shared" si="3"/>
        <v>6615000</v>
      </c>
    </row>
    <row r="75" spans="1:14" x14ac:dyDescent="0.35">
      <c r="A75" s="261">
        <v>5</v>
      </c>
      <c r="B75">
        <v>511030</v>
      </c>
      <c r="C75" t="str">
        <f>IFERROR(_xlfn.XLOOKUP(B75,PUC!A:A,PUC!B:B,0,0,1),"")</f>
        <v>Asesoría financiera</v>
      </c>
      <c r="D75" t="s">
        <v>1852</v>
      </c>
      <c r="E75" s="279">
        <f>+'9.6 Analisis Costos y Administ'!F82</f>
        <v>6615000</v>
      </c>
      <c r="H75">
        <v>513595</v>
      </c>
      <c r="I75" t="s">
        <v>1818</v>
      </c>
      <c r="J75" s="283">
        <v>33075</v>
      </c>
      <c r="K75" s="283"/>
      <c r="L75" s="283">
        <f t="shared" si="3"/>
        <v>33075</v>
      </c>
    </row>
    <row r="76" spans="1:14" x14ac:dyDescent="0.35">
      <c r="A76" s="261">
        <v>5</v>
      </c>
      <c r="B76">
        <v>1110</v>
      </c>
      <c r="C76" t="str">
        <f>IFERROR(_xlfn.XLOOKUP(B76,PUC!A:A,PUC!B:B,0,0,1),"")</f>
        <v>BANCOS</v>
      </c>
      <c r="D76" t="s">
        <v>1852</v>
      </c>
      <c r="F76" s="279">
        <f>+E75</f>
        <v>6615000</v>
      </c>
      <c r="H76">
        <v>514015</v>
      </c>
      <c r="I76" t="s">
        <v>1819</v>
      </c>
      <c r="J76" s="283">
        <v>187425</v>
      </c>
      <c r="K76" s="283"/>
      <c r="L76" s="283">
        <f t="shared" si="3"/>
        <v>187425</v>
      </c>
    </row>
    <row r="77" spans="1:14" x14ac:dyDescent="0.35">
      <c r="A77" s="261">
        <v>6</v>
      </c>
      <c r="B77">
        <v>523560</v>
      </c>
      <c r="C77" t="str">
        <f>IFERROR(_xlfn.XLOOKUP(B77,PUC!A:A,PUC!B:B,0,0,1),"")</f>
        <v>Publicidad, propaganda y promoción</v>
      </c>
      <c r="D77" t="s">
        <v>1853</v>
      </c>
      <c r="E77" s="279">
        <f>+'10.3 Presupuesto Egresos'!E14</f>
        <v>7752908</v>
      </c>
      <c r="H77">
        <v>523560</v>
      </c>
      <c r="I77" t="s">
        <v>1820</v>
      </c>
      <c r="J77" s="283">
        <v>7752908</v>
      </c>
      <c r="K77" s="283"/>
      <c r="L77" s="283">
        <f t="shared" si="3"/>
        <v>7752908</v>
      </c>
    </row>
    <row r="78" spans="1:14" x14ac:dyDescent="0.35">
      <c r="A78" s="261">
        <v>6</v>
      </c>
      <c r="B78">
        <v>1110</v>
      </c>
      <c r="C78" t="str">
        <f>IFERROR(_xlfn.XLOOKUP(B78,PUC!A:A,PUC!B:B,0,0,1),"")</f>
        <v>BANCOS</v>
      </c>
      <c r="D78" t="s">
        <v>1853</v>
      </c>
      <c r="F78" s="279">
        <f>+E77</f>
        <v>7752908</v>
      </c>
      <c r="H78">
        <v>530505</v>
      </c>
      <c r="I78" t="s">
        <v>1821</v>
      </c>
      <c r="J78" s="283">
        <v>1819125</v>
      </c>
      <c r="K78" s="283"/>
      <c r="L78" s="283">
        <f t="shared" si="3"/>
        <v>1819125</v>
      </c>
    </row>
    <row r="79" spans="1:14" x14ac:dyDescent="0.35">
      <c r="A79" s="261">
        <v>7</v>
      </c>
      <c r="B79">
        <v>530505</v>
      </c>
      <c r="C79" t="str">
        <f>IFERROR(_xlfn.XLOOKUP(B79,PUC!A:A,PUC!B:B,0,0,1),"")</f>
        <v>Gastos bancarios</v>
      </c>
      <c r="D79" t="s">
        <v>1854</v>
      </c>
      <c r="E79" s="279">
        <f>+'9.6 Analisis Costos y Administ'!F85</f>
        <v>1819125</v>
      </c>
      <c r="H79">
        <v>540505</v>
      </c>
      <c r="I79" t="s">
        <v>1826</v>
      </c>
      <c r="J79" s="283">
        <v>0</v>
      </c>
      <c r="K79" s="283"/>
      <c r="L79" s="283">
        <f t="shared" ref="L79" si="4">+J79-K79</f>
        <v>0</v>
      </c>
    </row>
    <row r="80" spans="1:14" x14ac:dyDescent="0.35">
      <c r="A80" s="261">
        <v>7</v>
      </c>
      <c r="B80">
        <v>1110</v>
      </c>
      <c r="C80" t="str">
        <f>IFERROR(_xlfn.XLOOKUP(B80,PUC!A:A,PUC!B:B,0,0,1),"")</f>
        <v>BANCOS</v>
      </c>
      <c r="D80" t="s">
        <v>1854</v>
      </c>
      <c r="F80" s="279">
        <f>+E79</f>
        <v>1819125</v>
      </c>
      <c r="H80" t="s">
        <v>1881</v>
      </c>
      <c r="J80" s="283">
        <v>999991615.02673709</v>
      </c>
      <c r="K80" s="283">
        <v>999991615.02673709</v>
      </c>
    </row>
    <row r="81" spans="1:12" x14ac:dyDescent="0.35">
      <c r="A81" s="261">
        <v>8</v>
      </c>
      <c r="B81">
        <v>514015</v>
      </c>
      <c r="C81" t="str">
        <f>IFERROR(_xlfn.XLOOKUP(B81,PUC!A:A,PUC!B:B,0,0,1),"")</f>
        <v>Trámites y licencias</v>
      </c>
      <c r="D81" t="s">
        <v>1855</v>
      </c>
      <c r="E81" s="279">
        <f>+'9.6 Analisis Costos y Administ'!F83</f>
        <v>187425</v>
      </c>
    </row>
    <row r="82" spans="1:12" x14ac:dyDescent="0.35">
      <c r="A82" s="261">
        <v>8</v>
      </c>
      <c r="B82">
        <v>1110</v>
      </c>
      <c r="C82" t="str">
        <f>IFERROR(_xlfn.XLOOKUP(B82,PUC!A:A,PUC!B:B,0,0,1),"")</f>
        <v>BANCOS</v>
      </c>
      <c r="D82" t="s">
        <v>1855</v>
      </c>
      <c r="F82" s="279">
        <f>+E81</f>
        <v>187425</v>
      </c>
    </row>
    <row r="83" spans="1:12" x14ac:dyDescent="0.35">
      <c r="A83" s="261">
        <v>9</v>
      </c>
      <c r="B83">
        <v>513595</v>
      </c>
      <c r="C83" t="str">
        <f>IFERROR(_xlfn.XLOOKUP(B83,PUC!A:A,PUC!B:B,0,0,1),"")</f>
        <v>Otros</v>
      </c>
      <c r="D83" t="s">
        <v>1856</v>
      </c>
      <c r="E83" s="279">
        <f>+'9.6 Analisis Costos y Administ'!F84</f>
        <v>33075</v>
      </c>
    </row>
    <row r="84" spans="1:12" x14ac:dyDescent="0.35">
      <c r="A84" s="261">
        <v>9</v>
      </c>
      <c r="B84">
        <v>1110</v>
      </c>
      <c r="C84" t="str">
        <f>IFERROR(_xlfn.XLOOKUP(B84,PUC!A:A,PUC!B:B,0,0,1),"")</f>
        <v>BANCOS</v>
      </c>
      <c r="D84" t="s">
        <v>1856</v>
      </c>
      <c r="F84" s="279">
        <f>+E83</f>
        <v>33075</v>
      </c>
    </row>
    <row r="85" spans="1:12" x14ac:dyDescent="0.35">
      <c r="A85" s="261">
        <v>10</v>
      </c>
      <c r="B85">
        <v>159210</v>
      </c>
      <c r="C85" t="str">
        <f>IFERROR(_xlfn.XLOOKUP(B85,PUC!A:A,PUC!B:B,0,0,1),"")</f>
        <v>Maquinaria y equipo</v>
      </c>
      <c r="D85" t="s">
        <v>1857</v>
      </c>
      <c r="F85" s="279">
        <v>560000</v>
      </c>
    </row>
    <row r="86" spans="1:12" x14ac:dyDescent="0.35">
      <c r="A86" s="261">
        <v>10</v>
      </c>
      <c r="B86">
        <v>73</v>
      </c>
      <c r="C86" t="str">
        <f>IFERROR(_xlfn.XLOOKUP(B86,PUC!A:A,PUC!B:B,0,0,1),"")</f>
        <v>COSTOS INDIRECTOS</v>
      </c>
      <c r="D86" t="s">
        <v>1857</v>
      </c>
      <c r="E86" s="279">
        <v>560000</v>
      </c>
    </row>
    <row r="87" spans="1:12" x14ac:dyDescent="0.35">
      <c r="A87" s="261">
        <v>11</v>
      </c>
      <c r="B87">
        <v>159210</v>
      </c>
      <c r="C87" t="str">
        <f>IFERROR(_xlfn.XLOOKUP(B87,PUC!A:A,PUC!B:B,0,0,1),"")</f>
        <v>Maquinaria y equipo</v>
      </c>
      <c r="D87" t="s">
        <v>1858</v>
      </c>
      <c r="F87" s="279">
        <v>98000</v>
      </c>
    </row>
    <row r="88" spans="1:12" x14ac:dyDescent="0.35">
      <c r="A88" s="261">
        <v>11</v>
      </c>
      <c r="B88">
        <v>73</v>
      </c>
      <c r="C88" t="str">
        <f>IFERROR(_xlfn.XLOOKUP(B88,PUC!A:A,PUC!B:B,0,0,1),"")</f>
        <v>COSTOS INDIRECTOS</v>
      </c>
      <c r="D88" t="s">
        <v>1858</v>
      </c>
      <c r="E88" s="279">
        <v>98000</v>
      </c>
    </row>
    <row r="89" spans="1:12" x14ac:dyDescent="0.35">
      <c r="A89" s="261">
        <v>12</v>
      </c>
      <c r="B89">
        <v>240405</v>
      </c>
      <c r="C89" t="str">
        <f>IFERROR(_xlfn.XLOOKUP(B89,PUC!A:A,PUC!B:B,0,0,1),"")</f>
        <v>Vigencia fiscal corriente</v>
      </c>
      <c r="D89" t="s">
        <v>1859</v>
      </c>
      <c r="F89" s="279">
        <v>0</v>
      </c>
    </row>
    <row r="90" spans="1:12" x14ac:dyDescent="0.35">
      <c r="A90" s="261">
        <v>12</v>
      </c>
      <c r="B90">
        <v>540505</v>
      </c>
      <c r="C90" t="str">
        <f>IFERROR(_xlfn.XLOOKUP(B90,PUC!A:A,PUC!B:B,0,0,1),"")</f>
        <v>Impuesto de renta y complementarios</v>
      </c>
      <c r="D90" t="s">
        <v>1859</v>
      </c>
      <c r="E90" s="279">
        <v>0</v>
      </c>
    </row>
    <row r="93" spans="1:12" x14ac:dyDescent="0.35">
      <c r="A93" s="280" t="s">
        <v>1794</v>
      </c>
      <c r="B93" s="280" t="s">
        <v>338</v>
      </c>
      <c r="C93" s="280" t="s">
        <v>1795</v>
      </c>
      <c r="D93" s="280" t="s">
        <v>0</v>
      </c>
      <c r="E93" s="281" t="s">
        <v>339</v>
      </c>
      <c r="F93" s="281" t="s">
        <v>340</v>
      </c>
      <c r="J93" s="282" t="s">
        <v>1848</v>
      </c>
    </row>
    <row r="94" spans="1:12" x14ac:dyDescent="0.35">
      <c r="A94" s="261">
        <v>1</v>
      </c>
      <c r="B94">
        <v>413536</v>
      </c>
      <c r="C94" t="str">
        <f>IFERROR(_xlfn.XLOOKUP(B94,PUC!A:A,PUC!B:B,0,0,1),"")</f>
        <v>Venta de electrodomésticos y muebles</v>
      </c>
      <c r="D94" t="s">
        <v>1861</v>
      </c>
      <c r="F94" s="279">
        <f>+'10.2 Presupuesto Ingresos'!F48</f>
        <v>623791519.35920835</v>
      </c>
      <c r="H94" s="282" t="s">
        <v>338</v>
      </c>
      <c r="I94" s="282" t="s">
        <v>1795</v>
      </c>
      <c r="J94" t="s">
        <v>1822</v>
      </c>
      <c r="K94" t="s">
        <v>1823</v>
      </c>
    </row>
    <row r="95" spans="1:12" x14ac:dyDescent="0.35">
      <c r="A95" s="261">
        <v>1</v>
      </c>
      <c r="B95">
        <v>1110</v>
      </c>
      <c r="C95" t="str">
        <f>IFERROR(_xlfn.XLOOKUP(B95,PUC!A:A,PUC!B:B,0,0,1),"")</f>
        <v>BANCOS</v>
      </c>
      <c r="D95" t="s">
        <v>1861</v>
      </c>
      <c r="E95" s="279">
        <f>+F94</f>
        <v>623791519.35920835</v>
      </c>
      <c r="H95">
        <v>71</v>
      </c>
      <c r="I95" t="s">
        <v>1807</v>
      </c>
      <c r="J95" s="283">
        <v>387008580</v>
      </c>
      <c r="K95" s="283"/>
      <c r="L95" s="283">
        <f>+J95-K95</f>
        <v>387008580</v>
      </c>
    </row>
    <row r="96" spans="1:12" x14ac:dyDescent="0.35">
      <c r="A96" s="261">
        <v>2</v>
      </c>
      <c r="B96">
        <v>240405</v>
      </c>
      <c r="C96" t="str">
        <f>IFERROR(_xlfn.XLOOKUP(B96,PUC!A:A,PUC!B:B,0,0,1),"")</f>
        <v>Vigencia fiscal corriente</v>
      </c>
      <c r="D96" t="s">
        <v>1872</v>
      </c>
      <c r="E96" s="279">
        <f>+E90</f>
        <v>0</v>
      </c>
      <c r="H96">
        <v>72</v>
      </c>
      <c r="I96" t="s">
        <v>1808</v>
      </c>
      <c r="J96" s="283">
        <v>118747320.29999998</v>
      </c>
      <c r="K96" s="283"/>
      <c r="L96" s="283">
        <f>+J96-K96</f>
        <v>118747320.29999998</v>
      </c>
    </row>
    <row r="97" spans="1:14" x14ac:dyDescent="0.35">
      <c r="A97" s="261">
        <v>2</v>
      </c>
      <c r="B97">
        <v>1110</v>
      </c>
      <c r="C97" t="str">
        <f>IFERROR(_xlfn.XLOOKUP(B97,PUC!A:A,PUC!B:B,0,0,1),"")</f>
        <v>BANCOS</v>
      </c>
      <c r="D97" t="s">
        <v>1872</v>
      </c>
      <c r="F97" s="279">
        <f>+E96</f>
        <v>0</v>
      </c>
      <c r="H97">
        <v>73</v>
      </c>
      <c r="I97" t="s">
        <v>1809</v>
      </c>
      <c r="J97" s="283">
        <v>21800863</v>
      </c>
      <c r="K97" s="283"/>
      <c r="L97" s="283">
        <f>+J97-K97</f>
        <v>21800863</v>
      </c>
    </row>
    <row r="98" spans="1:14" x14ac:dyDescent="0.35">
      <c r="A98" s="261">
        <v>3</v>
      </c>
      <c r="B98">
        <v>71</v>
      </c>
      <c r="C98" t="str">
        <f>IFERROR(_xlfn.XLOOKUP(B98,PUC!A:A,PUC!B:B,0,0,1),"")</f>
        <v>MATERIA PRIMA</v>
      </c>
      <c r="D98" t="s">
        <v>1862</v>
      </c>
      <c r="E98" s="279">
        <f>+'9.6 Analisis Costos y Administ'!G74</f>
        <v>387008580</v>
      </c>
      <c r="H98">
        <v>1110</v>
      </c>
      <c r="I98" t="s">
        <v>1810</v>
      </c>
      <c r="J98" s="283">
        <v>623791519.35920835</v>
      </c>
      <c r="K98" s="283">
        <v>611378336.4749999</v>
      </c>
      <c r="L98" s="283">
        <f>+L69+J98-K98</f>
        <v>55954663.821084499</v>
      </c>
    </row>
    <row r="99" spans="1:14" x14ac:dyDescent="0.35">
      <c r="A99" s="261">
        <v>3</v>
      </c>
      <c r="B99">
        <v>72</v>
      </c>
      <c r="C99" t="str">
        <f>IFERROR(_xlfn.XLOOKUP(B99,PUC!A:A,PUC!B:B,0,0,1),"")</f>
        <v>MANO DE OBRA DIRECTA</v>
      </c>
      <c r="D99" t="s">
        <v>1862</v>
      </c>
      <c r="E99" s="279">
        <f>+'9.6 Analisis Costos y Administ'!G75</f>
        <v>118747320.29999998</v>
      </c>
      <c r="H99">
        <v>5105</v>
      </c>
      <c r="I99" t="s">
        <v>1813</v>
      </c>
      <c r="J99" s="283">
        <v>66379107.924999997</v>
      </c>
      <c r="K99" s="283"/>
      <c r="L99" s="283">
        <f>+J99-K99</f>
        <v>66379107.924999997</v>
      </c>
    </row>
    <row r="100" spans="1:14" x14ac:dyDescent="0.35">
      <c r="A100" s="261">
        <v>3</v>
      </c>
      <c r="B100">
        <v>73</v>
      </c>
      <c r="C100" t="str">
        <f>IFERROR(_xlfn.XLOOKUP(B100,PUC!A:A,PUC!B:B,0,0,1),"")</f>
        <v>COSTOS INDIRECTOS</v>
      </c>
      <c r="D100" t="s">
        <v>1862</v>
      </c>
      <c r="E100" s="279">
        <f>+'9.6 Analisis Costos y Administ'!G76</f>
        <v>21142863</v>
      </c>
      <c r="H100">
        <v>159210</v>
      </c>
      <c r="I100" t="s">
        <v>1847</v>
      </c>
      <c r="J100" s="283"/>
      <c r="K100" s="283">
        <v>658000</v>
      </c>
      <c r="L100" s="283">
        <f>L71+J100-K100</f>
        <v>-2632000</v>
      </c>
      <c r="N100" s="283">
        <f>+L95+L96+L97+L99+L102+L103+L104+L105+L106+L107</f>
        <v>-11755182.884208441</v>
      </c>
    </row>
    <row r="101" spans="1:14" x14ac:dyDescent="0.35">
      <c r="A101" s="261">
        <v>3</v>
      </c>
      <c r="B101">
        <v>1110</v>
      </c>
      <c r="C101" t="str">
        <f>IFERROR(_xlfn.XLOOKUP(B101,PUC!A:A,PUC!B:B,0,0,1),"")</f>
        <v>BANCOS</v>
      </c>
      <c r="D101" t="s">
        <v>1862</v>
      </c>
      <c r="F101" s="279">
        <f>SUM(E98:E100)</f>
        <v>526898763.29999995</v>
      </c>
      <c r="H101">
        <v>240405</v>
      </c>
      <c r="I101" t="s">
        <v>1825</v>
      </c>
      <c r="J101" s="283">
        <v>0</v>
      </c>
      <c r="K101" s="283">
        <v>0</v>
      </c>
      <c r="L101" s="283">
        <f>+L72+J101-K101</f>
        <v>0</v>
      </c>
      <c r="N101" s="283">
        <f>+N100*0.35</f>
        <v>-4114314.0094729541</v>
      </c>
    </row>
    <row r="102" spans="1:14" x14ac:dyDescent="0.35">
      <c r="A102" s="261">
        <v>4</v>
      </c>
      <c r="B102">
        <v>5105</v>
      </c>
      <c r="C102" t="str">
        <f>IFERROR(_xlfn.XLOOKUP(B102,PUC!A:A,PUC!B:B,0,0,1),"")</f>
        <v>GASTOS DE PERSONAL</v>
      </c>
      <c r="D102" t="s">
        <v>1863</v>
      </c>
      <c r="E102" s="279">
        <f>+'9.6 Analisis Costos y Administ'!G104</f>
        <v>66379107.924999997</v>
      </c>
      <c r="H102">
        <v>413536</v>
      </c>
      <c r="I102" t="s">
        <v>1816</v>
      </c>
      <c r="J102" s="283"/>
      <c r="K102" s="283">
        <v>623791519.35920835</v>
      </c>
      <c r="L102" s="283">
        <f t="shared" ref="L102:L107" si="5">+J102-K102</f>
        <v>-623791519.35920835</v>
      </c>
    </row>
    <row r="103" spans="1:14" x14ac:dyDescent="0.35">
      <c r="A103" s="261">
        <v>4</v>
      </c>
      <c r="B103">
        <v>1110</v>
      </c>
      <c r="C103" t="str">
        <f>IFERROR(_xlfn.XLOOKUP(B103,PUC!A:A,PUC!B:B,0,0,1),"")</f>
        <v>BANCOS</v>
      </c>
      <c r="D103" t="s">
        <v>1863</v>
      </c>
      <c r="F103" s="279">
        <f>+E102</f>
        <v>66379107.924999997</v>
      </c>
      <c r="H103">
        <v>511030</v>
      </c>
      <c r="I103" t="s">
        <v>1817</v>
      </c>
      <c r="J103" s="283">
        <v>6945750</v>
      </c>
      <c r="K103" s="283"/>
      <c r="L103" s="283">
        <f t="shared" si="5"/>
        <v>6945750</v>
      </c>
    </row>
    <row r="104" spans="1:14" x14ac:dyDescent="0.35">
      <c r="A104" s="261">
        <v>5</v>
      </c>
      <c r="B104">
        <v>511030</v>
      </c>
      <c r="C104" t="str">
        <f>IFERROR(_xlfn.XLOOKUP(B104,PUC!A:A,PUC!B:B,0,0,1),"")</f>
        <v>Asesoría financiera</v>
      </c>
      <c r="D104" t="s">
        <v>1864</v>
      </c>
      <c r="E104" s="279">
        <f>+'9.6 Analisis Costos y Administ'!G82</f>
        <v>6945750</v>
      </c>
      <c r="H104">
        <v>513595</v>
      </c>
      <c r="I104" t="s">
        <v>1818</v>
      </c>
      <c r="J104" s="283">
        <v>34728.75</v>
      </c>
      <c r="K104" s="283"/>
      <c r="L104" s="283">
        <f t="shared" si="5"/>
        <v>34728.75</v>
      </c>
    </row>
    <row r="105" spans="1:14" x14ac:dyDescent="0.35">
      <c r="A105" s="261">
        <v>5</v>
      </c>
      <c r="B105">
        <v>1110</v>
      </c>
      <c r="C105" t="str">
        <f>IFERROR(_xlfn.XLOOKUP(B105,PUC!A:A,PUC!B:B,0,0,1),"")</f>
        <v>BANCOS</v>
      </c>
      <c r="D105" t="s">
        <v>1864</v>
      </c>
      <c r="F105" s="279">
        <f>+E104</f>
        <v>6945750</v>
      </c>
      <c r="H105">
        <v>514015</v>
      </c>
      <c r="I105" t="s">
        <v>1819</v>
      </c>
      <c r="J105" s="283">
        <v>196796.25</v>
      </c>
      <c r="K105" s="283"/>
      <c r="L105" s="283">
        <f t="shared" si="5"/>
        <v>196796.25</v>
      </c>
    </row>
    <row r="106" spans="1:14" x14ac:dyDescent="0.35">
      <c r="A106" s="261">
        <v>6</v>
      </c>
      <c r="B106">
        <v>523560</v>
      </c>
      <c r="C106" t="str">
        <f>IFERROR(_xlfn.XLOOKUP(B106,PUC!A:A,PUC!B:B,0,0,1),"")</f>
        <v>Publicidad, propaganda y promoción</v>
      </c>
      <c r="D106" t="s">
        <v>1865</v>
      </c>
      <c r="E106" s="279">
        <f>+'10.3 Presupuesto Egresos'!F14</f>
        <v>9013109</v>
      </c>
      <c r="H106">
        <v>523560</v>
      </c>
      <c r="I106" t="s">
        <v>1820</v>
      </c>
      <c r="J106" s="283">
        <v>9013109</v>
      </c>
      <c r="K106" s="283"/>
      <c r="L106" s="283">
        <f t="shared" si="5"/>
        <v>9013109</v>
      </c>
    </row>
    <row r="107" spans="1:14" x14ac:dyDescent="0.35">
      <c r="A107" s="261">
        <v>6</v>
      </c>
      <c r="B107">
        <v>1110</v>
      </c>
      <c r="C107" t="str">
        <f>IFERROR(_xlfn.XLOOKUP(B107,PUC!A:A,PUC!B:B,0,0,1),"")</f>
        <v>BANCOS</v>
      </c>
      <c r="D107" t="s">
        <v>1865</v>
      </c>
      <c r="F107" s="279">
        <f>+E106</f>
        <v>9013109</v>
      </c>
      <c r="H107">
        <v>530505</v>
      </c>
      <c r="I107" t="s">
        <v>1821</v>
      </c>
      <c r="J107" s="283">
        <v>1910081.25</v>
      </c>
      <c r="K107" s="283"/>
      <c r="L107" s="283">
        <f t="shared" si="5"/>
        <v>1910081.25</v>
      </c>
    </row>
    <row r="108" spans="1:14" x14ac:dyDescent="0.35">
      <c r="A108" s="261">
        <v>7</v>
      </c>
      <c r="B108">
        <v>530505</v>
      </c>
      <c r="C108" t="str">
        <f>IFERROR(_xlfn.XLOOKUP(B108,PUC!A:A,PUC!B:B,0,0,1),"")</f>
        <v>Gastos bancarios</v>
      </c>
      <c r="D108" t="s">
        <v>1866</v>
      </c>
      <c r="E108" s="279">
        <f>+'9.6 Analisis Costos y Administ'!G85</f>
        <v>1910081.25</v>
      </c>
      <c r="H108">
        <v>540505</v>
      </c>
      <c r="I108" t="s">
        <v>1826</v>
      </c>
      <c r="J108" s="283">
        <v>0</v>
      </c>
      <c r="K108" s="283"/>
      <c r="L108" s="283">
        <f t="shared" ref="L108" si="6">+J108-K108</f>
        <v>0</v>
      </c>
    </row>
    <row r="109" spans="1:14" x14ac:dyDescent="0.35">
      <c r="A109" s="261">
        <v>7</v>
      </c>
      <c r="B109">
        <v>1110</v>
      </c>
      <c r="C109" t="str">
        <f>IFERROR(_xlfn.XLOOKUP(B109,PUC!A:A,PUC!B:B,0,0,1),"")</f>
        <v>BANCOS</v>
      </c>
      <c r="D109" t="s">
        <v>1866</v>
      </c>
      <c r="F109" s="279">
        <f>+E108</f>
        <v>1910081.25</v>
      </c>
      <c r="H109" t="s">
        <v>1881</v>
      </c>
      <c r="J109" s="283">
        <v>1235827855.8342083</v>
      </c>
      <c r="K109" s="283">
        <v>1235827855.8342083</v>
      </c>
    </row>
    <row r="110" spans="1:14" x14ac:dyDescent="0.35">
      <c r="A110" s="261">
        <v>8</v>
      </c>
      <c r="B110">
        <v>514015</v>
      </c>
      <c r="C110" t="str">
        <f>IFERROR(_xlfn.XLOOKUP(B110,PUC!A:A,PUC!B:B,0,0,1),"")</f>
        <v>Trámites y licencias</v>
      </c>
      <c r="D110" t="s">
        <v>1867</v>
      </c>
      <c r="E110" s="279">
        <f>+'9.6 Analisis Costos y Administ'!G83</f>
        <v>196796.25</v>
      </c>
    </row>
    <row r="111" spans="1:14" x14ac:dyDescent="0.35">
      <c r="A111" s="261">
        <v>8</v>
      </c>
      <c r="B111">
        <v>1110</v>
      </c>
      <c r="C111" t="str">
        <f>IFERROR(_xlfn.XLOOKUP(B111,PUC!A:A,PUC!B:B,0,0,1),"")</f>
        <v>BANCOS</v>
      </c>
      <c r="D111" t="s">
        <v>1867</v>
      </c>
      <c r="F111" s="279">
        <f>+E110</f>
        <v>196796.25</v>
      </c>
    </row>
    <row r="112" spans="1:14" x14ac:dyDescent="0.35">
      <c r="A112" s="261">
        <v>9</v>
      </c>
      <c r="B112">
        <v>513595</v>
      </c>
      <c r="C112" t="str">
        <f>IFERROR(_xlfn.XLOOKUP(B112,PUC!A:A,PUC!B:B,0,0,1),"")</f>
        <v>Otros</v>
      </c>
      <c r="D112" t="s">
        <v>1868</v>
      </c>
      <c r="E112" s="279">
        <f>+'9.6 Analisis Costos y Administ'!G84</f>
        <v>34728.75</v>
      </c>
    </row>
    <row r="113" spans="1:6" x14ac:dyDescent="0.35">
      <c r="A113" s="261">
        <v>9</v>
      </c>
      <c r="B113">
        <v>1110</v>
      </c>
      <c r="C113" t="str">
        <f>IFERROR(_xlfn.XLOOKUP(B113,PUC!A:A,PUC!B:B,0,0,1),"")</f>
        <v>BANCOS</v>
      </c>
      <c r="D113" t="s">
        <v>1868</v>
      </c>
      <c r="F113" s="279">
        <f>+E112</f>
        <v>34728.75</v>
      </c>
    </row>
    <row r="114" spans="1:6" x14ac:dyDescent="0.35">
      <c r="A114" s="261">
        <v>10</v>
      </c>
      <c r="B114">
        <v>159210</v>
      </c>
      <c r="C114" t="str">
        <f>IFERROR(_xlfn.XLOOKUP(B114,PUC!A:A,PUC!B:B,0,0,1),"")</f>
        <v>Maquinaria y equipo</v>
      </c>
      <c r="D114" t="s">
        <v>1869</v>
      </c>
      <c r="F114" s="279">
        <v>560000</v>
      </c>
    </row>
    <row r="115" spans="1:6" x14ac:dyDescent="0.35">
      <c r="A115" s="261">
        <v>10</v>
      </c>
      <c r="B115">
        <v>73</v>
      </c>
      <c r="C115" t="str">
        <f>IFERROR(_xlfn.XLOOKUP(B115,PUC!A:A,PUC!B:B,0,0,1),"")</f>
        <v>COSTOS INDIRECTOS</v>
      </c>
      <c r="D115" t="s">
        <v>1869</v>
      </c>
      <c r="E115" s="279">
        <v>560000</v>
      </c>
    </row>
    <row r="116" spans="1:6" x14ac:dyDescent="0.35">
      <c r="A116" s="261">
        <v>11</v>
      </c>
      <c r="B116">
        <v>159210</v>
      </c>
      <c r="C116" t="str">
        <f>IFERROR(_xlfn.XLOOKUP(B116,PUC!A:A,PUC!B:B,0,0,1),"")</f>
        <v>Maquinaria y equipo</v>
      </c>
      <c r="D116" t="s">
        <v>1870</v>
      </c>
      <c r="F116" s="279">
        <v>98000</v>
      </c>
    </row>
    <row r="117" spans="1:6" x14ac:dyDescent="0.35">
      <c r="A117" s="261">
        <v>11</v>
      </c>
      <c r="B117">
        <v>73</v>
      </c>
      <c r="C117" t="str">
        <f>IFERROR(_xlfn.XLOOKUP(B117,PUC!A:A,PUC!B:B,0,0,1),"")</f>
        <v>COSTOS INDIRECTOS</v>
      </c>
      <c r="D117" t="s">
        <v>1870</v>
      </c>
      <c r="E117" s="279">
        <v>98000</v>
      </c>
    </row>
    <row r="118" spans="1:6" x14ac:dyDescent="0.35">
      <c r="A118" s="261">
        <v>12</v>
      </c>
      <c r="B118">
        <v>240405</v>
      </c>
      <c r="C118" t="str">
        <f>IFERROR(_xlfn.XLOOKUP(B118,PUC!A:A,PUC!B:B,0,0,1),"")</f>
        <v>Vigencia fiscal corriente</v>
      </c>
      <c r="D118" t="s">
        <v>1871</v>
      </c>
      <c r="F118" s="279">
        <v>0</v>
      </c>
    </row>
    <row r="119" spans="1:6" x14ac:dyDescent="0.35">
      <c r="A119" s="261">
        <v>12</v>
      </c>
      <c r="B119">
        <v>540505</v>
      </c>
      <c r="C119" t="str">
        <f>IFERROR(_xlfn.XLOOKUP(B119,PUC!A:A,PUC!B:B,0,0,1),"")</f>
        <v>Impuesto de renta y complementarios</v>
      </c>
      <c r="D119" t="s">
        <v>1871</v>
      </c>
      <c r="E119" s="279">
        <v>0</v>
      </c>
    </row>
  </sheetData>
  <dataValidations disablePrompts="1" count="1">
    <dataValidation type="list" allowBlank="1" showInputMessage="1" showErrorMessage="1" sqref="B3:B8" xr:uid="{B80A464E-4E44-4FCC-A5BA-013E230157A2}">
      <formula1>CTA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7FF1-BB4F-4683-A1C5-D60E211F5F2D}">
  <dimension ref="A1:H20"/>
  <sheetViews>
    <sheetView showGridLines="0" zoomScale="80" zoomScaleNormal="80" workbookViewId="0"/>
  </sheetViews>
  <sheetFormatPr baseColWidth="10" defaultColWidth="10.90625" defaultRowHeight="14" x14ac:dyDescent="0.3"/>
  <cols>
    <col min="1" max="1" width="10.90625" style="10"/>
    <col min="2" max="2" width="21.1796875" style="10" customWidth="1"/>
    <col min="3" max="3" width="41.81640625" style="200" bestFit="1" customWidth="1"/>
    <col min="4" max="7" width="21.1796875" style="18" customWidth="1"/>
    <col min="8" max="8" width="42.453125" style="10" customWidth="1"/>
    <col min="9" max="16384" width="10.90625" style="10"/>
  </cols>
  <sheetData>
    <row r="1" spans="1:8" ht="28.5" thickBot="1" x14ac:dyDescent="0.35">
      <c r="A1" s="248" t="s">
        <v>229</v>
      </c>
      <c r="B1" s="248" t="s">
        <v>230</v>
      </c>
      <c r="C1" s="258" t="s">
        <v>231</v>
      </c>
      <c r="D1" s="258" t="s">
        <v>232</v>
      </c>
      <c r="E1" s="258" t="s">
        <v>233</v>
      </c>
      <c r="F1" s="258" t="s">
        <v>268</v>
      </c>
      <c r="G1" s="258" t="s">
        <v>234</v>
      </c>
      <c r="H1" s="258" t="s">
        <v>269</v>
      </c>
    </row>
    <row r="2" spans="1:8" ht="56.5" thickTop="1" x14ac:dyDescent="0.3">
      <c r="A2" s="557" t="s">
        <v>258</v>
      </c>
      <c r="B2" s="557" t="s">
        <v>256</v>
      </c>
      <c r="C2" s="242" t="s">
        <v>277</v>
      </c>
      <c r="D2" s="240">
        <v>4</v>
      </c>
      <c r="E2" s="240">
        <v>4</v>
      </c>
      <c r="F2" s="241">
        <f>+D2*E2</f>
        <v>16</v>
      </c>
      <c r="G2" s="241" t="s">
        <v>238</v>
      </c>
      <c r="H2" s="239" t="s">
        <v>278</v>
      </c>
    </row>
    <row r="3" spans="1:8" ht="42" x14ac:dyDescent="0.3">
      <c r="A3" s="558"/>
      <c r="B3" s="558"/>
      <c r="C3" s="239" t="s">
        <v>259</v>
      </c>
      <c r="D3" s="240">
        <v>4</v>
      </c>
      <c r="E3" s="240">
        <v>4</v>
      </c>
      <c r="F3" s="241">
        <f>+D3*E3</f>
        <v>16</v>
      </c>
      <c r="G3" s="241" t="s">
        <v>238</v>
      </c>
      <c r="H3" s="239" t="s">
        <v>257</v>
      </c>
    </row>
    <row r="4" spans="1:8" ht="28" x14ac:dyDescent="0.3">
      <c r="A4" s="558"/>
      <c r="B4" s="558"/>
      <c r="C4" s="239" t="s">
        <v>239</v>
      </c>
      <c r="D4" s="241">
        <v>4</v>
      </c>
      <c r="E4" s="241">
        <v>5</v>
      </c>
      <c r="F4" s="241">
        <f>+D4*E4</f>
        <v>20</v>
      </c>
      <c r="G4" s="241" t="s">
        <v>236</v>
      </c>
      <c r="H4" s="242" t="s">
        <v>240</v>
      </c>
    </row>
    <row r="5" spans="1:8" ht="28" x14ac:dyDescent="0.3">
      <c r="A5" s="558"/>
      <c r="B5" s="558"/>
      <c r="C5" s="239" t="s">
        <v>241</v>
      </c>
      <c r="D5" s="241">
        <v>4</v>
      </c>
      <c r="E5" s="241">
        <v>4</v>
      </c>
      <c r="F5" s="241">
        <f t="shared" ref="F5:F18" si="0">+D5*E5</f>
        <v>16</v>
      </c>
      <c r="G5" s="241" t="s">
        <v>236</v>
      </c>
      <c r="H5" s="242" t="s">
        <v>242</v>
      </c>
    </row>
    <row r="6" spans="1:8" ht="28" x14ac:dyDescent="0.3">
      <c r="A6" s="558"/>
      <c r="B6" s="558"/>
      <c r="C6" s="239" t="s">
        <v>254</v>
      </c>
      <c r="D6" s="241">
        <v>3</v>
      </c>
      <c r="E6" s="241">
        <v>4</v>
      </c>
      <c r="F6" s="241">
        <f>+D6*E6</f>
        <v>12</v>
      </c>
      <c r="G6" s="241" t="s">
        <v>238</v>
      </c>
      <c r="H6" s="242" t="s">
        <v>255</v>
      </c>
    </row>
    <row r="7" spans="1:8" ht="28" x14ac:dyDescent="0.3">
      <c r="A7" s="559"/>
      <c r="B7" s="559"/>
      <c r="C7" s="239" t="s">
        <v>252</v>
      </c>
      <c r="D7" s="241">
        <v>4</v>
      </c>
      <c r="E7" s="241">
        <v>4</v>
      </c>
      <c r="F7" s="241">
        <f t="shared" si="0"/>
        <v>16</v>
      </c>
      <c r="G7" s="241" t="s">
        <v>236</v>
      </c>
      <c r="H7" s="242" t="s">
        <v>253</v>
      </c>
    </row>
    <row r="8" spans="1:8" ht="28" x14ac:dyDescent="0.3">
      <c r="A8" s="554" t="s">
        <v>266</v>
      </c>
      <c r="B8" s="554" t="s">
        <v>235</v>
      </c>
      <c r="C8" s="243" t="s">
        <v>270</v>
      </c>
      <c r="D8" s="244">
        <v>4</v>
      </c>
      <c r="E8" s="244">
        <v>5</v>
      </c>
      <c r="F8" s="244">
        <f t="shared" si="0"/>
        <v>20</v>
      </c>
      <c r="G8" s="244" t="s">
        <v>236</v>
      </c>
      <c r="H8" s="245" t="s">
        <v>243</v>
      </c>
    </row>
    <row r="9" spans="1:8" ht="28" x14ac:dyDescent="0.3">
      <c r="A9" s="554"/>
      <c r="B9" s="554"/>
      <c r="C9" s="243" t="s">
        <v>271</v>
      </c>
      <c r="D9" s="244">
        <v>5</v>
      </c>
      <c r="E9" s="244">
        <v>3</v>
      </c>
      <c r="F9" s="244">
        <f>+D9*E9</f>
        <v>15</v>
      </c>
      <c r="G9" s="244" t="s">
        <v>238</v>
      </c>
      <c r="H9" s="245" t="s">
        <v>244</v>
      </c>
    </row>
    <row r="10" spans="1:8" ht="28" x14ac:dyDescent="0.3">
      <c r="A10" s="554"/>
      <c r="B10" s="554"/>
      <c r="C10" s="243" t="s">
        <v>260</v>
      </c>
      <c r="D10" s="246">
        <v>4</v>
      </c>
      <c r="E10" s="246">
        <v>4</v>
      </c>
      <c r="F10" s="246">
        <f>+D10*E10</f>
        <v>16</v>
      </c>
      <c r="G10" s="246" t="s">
        <v>236</v>
      </c>
      <c r="H10" s="247" t="s">
        <v>261</v>
      </c>
    </row>
    <row r="11" spans="1:8" ht="28" x14ac:dyDescent="0.3">
      <c r="A11" s="554"/>
      <c r="B11" s="554"/>
      <c r="C11" s="243" t="s">
        <v>272</v>
      </c>
      <c r="D11" s="244">
        <v>5</v>
      </c>
      <c r="E11" s="244">
        <v>3</v>
      </c>
      <c r="F11" s="244">
        <f t="shared" si="0"/>
        <v>15</v>
      </c>
      <c r="G11" s="244" t="s">
        <v>236</v>
      </c>
      <c r="H11" s="245" t="s">
        <v>273</v>
      </c>
    </row>
    <row r="12" spans="1:8" ht="28" x14ac:dyDescent="0.3">
      <c r="A12" s="554"/>
      <c r="B12" s="554"/>
      <c r="C12" s="243" t="s">
        <v>262</v>
      </c>
      <c r="D12" s="244">
        <v>5</v>
      </c>
      <c r="E12" s="244">
        <v>3</v>
      </c>
      <c r="F12" s="244">
        <f t="shared" si="0"/>
        <v>15</v>
      </c>
      <c r="G12" s="244" t="s">
        <v>238</v>
      </c>
      <c r="H12" s="245" t="s">
        <v>263</v>
      </c>
    </row>
    <row r="13" spans="1:8" ht="28" x14ac:dyDescent="0.3">
      <c r="A13" s="555"/>
      <c r="B13" s="555"/>
      <c r="C13" s="249" t="s">
        <v>264</v>
      </c>
      <c r="D13" s="250">
        <v>3</v>
      </c>
      <c r="E13" s="250">
        <v>3</v>
      </c>
      <c r="F13" s="250">
        <f t="shared" si="0"/>
        <v>9</v>
      </c>
      <c r="G13" s="250" t="s">
        <v>238</v>
      </c>
      <c r="H13" s="251" t="s">
        <v>265</v>
      </c>
    </row>
    <row r="14" spans="1:8" ht="28" x14ac:dyDescent="0.3">
      <c r="A14" s="556" t="s">
        <v>267</v>
      </c>
      <c r="B14" s="556" t="s">
        <v>237</v>
      </c>
      <c r="C14" s="252" t="s">
        <v>245</v>
      </c>
      <c r="D14" s="253">
        <v>5</v>
      </c>
      <c r="E14" s="253">
        <v>4</v>
      </c>
      <c r="F14" s="253">
        <f t="shared" si="0"/>
        <v>20</v>
      </c>
      <c r="G14" s="253" t="s">
        <v>236</v>
      </c>
      <c r="H14" s="254" t="s">
        <v>246</v>
      </c>
    </row>
    <row r="15" spans="1:8" ht="28" x14ac:dyDescent="0.3">
      <c r="A15" s="556"/>
      <c r="B15" s="556"/>
      <c r="C15" s="252" t="s">
        <v>274</v>
      </c>
      <c r="D15" s="253">
        <v>4</v>
      </c>
      <c r="E15" s="253">
        <v>5</v>
      </c>
      <c r="F15" s="253">
        <f t="shared" si="0"/>
        <v>20</v>
      </c>
      <c r="G15" s="253" t="s">
        <v>238</v>
      </c>
      <c r="H15" s="254" t="s">
        <v>247</v>
      </c>
    </row>
    <row r="16" spans="1:8" ht="28" x14ac:dyDescent="0.3">
      <c r="A16" s="556"/>
      <c r="B16" s="556"/>
      <c r="C16" s="255" t="s">
        <v>248</v>
      </c>
      <c r="D16" s="256">
        <v>3</v>
      </c>
      <c r="E16" s="256">
        <v>4</v>
      </c>
      <c r="F16" s="253">
        <f t="shared" si="0"/>
        <v>12</v>
      </c>
      <c r="G16" s="256" t="s">
        <v>236</v>
      </c>
      <c r="H16" s="257" t="s">
        <v>249</v>
      </c>
    </row>
    <row r="17" spans="1:8" ht="28" x14ac:dyDescent="0.3">
      <c r="A17" s="556"/>
      <c r="B17" s="556"/>
      <c r="C17" s="252" t="s">
        <v>250</v>
      </c>
      <c r="D17" s="253">
        <v>3</v>
      </c>
      <c r="E17" s="253">
        <v>3</v>
      </c>
      <c r="F17" s="253">
        <f t="shared" si="0"/>
        <v>9</v>
      </c>
      <c r="G17" s="253" t="s">
        <v>238</v>
      </c>
      <c r="H17" s="254" t="s">
        <v>251</v>
      </c>
    </row>
    <row r="18" spans="1:8" ht="70" x14ac:dyDescent="0.3">
      <c r="A18" s="556"/>
      <c r="B18" s="556"/>
      <c r="C18" s="252" t="s">
        <v>275</v>
      </c>
      <c r="D18" s="256">
        <v>4</v>
      </c>
      <c r="E18" s="256">
        <v>5</v>
      </c>
      <c r="F18" s="253">
        <f t="shared" si="0"/>
        <v>20</v>
      </c>
      <c r="G18" s="256" t="s">
        <v>238</v>
      </c>
      <c r="H18" s="257" t="s">
        <v>276</v>
      </c>
    </row>
    <row r="19" spans="1:8" x14ac:dyDescent="0.3">
      <c r="F19" s="96"/>
    </row>
    <row r="20" spans="1:8" x14ac:dyDescent="0.3">
      <c r="F20" s="96"/>
    </row>
  </sheetData>
  <mergeCells count="6">
    <mergeCell ref="B8:B13"/>
    <mergeCell ref="A8:A13"/>
    <mergeCell ref="B14:B18"/>
    <mergeCell ref="A14:A18"/>
    <mergeCell ref="B2:B7"/>
    <mergeCell ref="A2:A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7F9A-84A3-4539-93C9-F4FB318004AB}">
  <dimension ref="A1:D2504"/>
  <sheetViews>
    <sheetView topLeftCell="A2052" workbookViewId="0">
      <selection activeCell="A1638" sqref="A1638"/>
    </sheetView>
  </sheetViews>
  <sheetFormatPr baseColWidth="10" defaultColWidth="11.54296875" defaultRowHeight="14.5" x14ac:dyDescent="0.35"/>
  <cols>
    <col min="1" max="1" width="6.90625" bestFit="1" customWidth="1"/>
    <col min="2" max="2" width="44.90625" bestFit="1" customWidth="1"/>
    <col min="3" max="3" width="5" bestFit="1" customWidth="1"/>
    <col min="4" max="4" width="9.90625" bestFit="1" customWidth="1"/>
  </cols>
  <sheetData>
    <row r="1" spans="1:4" x14ac:dyDescent="0.35">
      <c r="A1" s="277" t="s">
        <v>338</v>
      </c>
      <c r="B1" s="277" t="s">
        <v>341</v>
      </c>
      <c r="C1" s="277" t="s">
        <v>342</v>
      </c>
      <c r="D1" s="277" t="s">
        <v>343</v>
      </c>
    </row>
    <row r="2" spans="1:4" x14ac:dyDescent="0.35">
      <c r="A2" s="275">
        <v>1</v>
      </c>
      <c r="B2" s="278" t="s">
        <v>344</v>
      </c>
      <c r="C2" s="276">
        <v>1</v>
      </c>
      <c r="D2" s="278" t="s">
        <v>345</v>
      </c>
    </row>
    <row r="3" spans="1:4" x14ac:dyDescent="0.35">
      <c r="A3" s="275">
        <v>11</v>
      </c>
      <c r="B3" s="278" t="s">
        <v>346</v>
      </c>
      <c r="C3" s="276">
        <v>2</v>
      </c>
      <c r="D3" s="278" t="s">
        <v>345</v>
      </c>
    </row>
    <row r="4" spans="1:4" x14ac:dyDescent="0.35">
      <c r="A4" s="275">
        <v>1105</v>
      </c>
      <c r="B4" s="278" t="s">
        <v>347</v>
      </c>
      <c r="C4" s="276">
        <v>3</v>
      </c>
      <c r="D4" s="278" t="s">
        <v>345</v>
      </c>
    </row>
    <row r="5" spans="1:4" x14ac:dyDescent="0.35">
      <c r="A5" s="275">
        <v>110505</v>
      </c>
      <c r="B5" s="278" t="s">
        <v>348</v>
      </c>
      <c r="C5" s="276">
        <v>4</v>
      </c>
      <c r="D5" s="278" t="s">
        <v>345</v>
      </c>
    </row>
    <row r="6" spans="1:4" x14ac:dyDescent="0.35">
      <c r="A6" s="275">
        <v>110510</v>
      </c>
      <c r="B6" s="278" t="s">
        <v>349</v>
      </c>
      <c r="C6" s="276">
        <v>4</v>
      </c>
      <c r="D6" s="278" t="s">
        <v>345</v>
      </c>
    </row>
    <row r="7" spans="1:4" x14ac:dyDescent="0.35">
      <c r="A7" s="275">
        <v>110515</v>
      </c>
      <c r="B7" s="278" t="s">
        <v>350</v>
      </c>
      <c r="C7" s="276">
        <v>4</v>
      </c>
      <c r="D7" s="278" t="s">
        <v>345</v>
      </c>
    </row>
    <row r="8" spans="1:4" x14ac:dyDescent="0.35">
      <c r="A8" s="275">
        <v>1110</v>
      </c>
      <c r="B8" s="278" t="s">
        <v>351</v>
      </c>
      <c r="C8" s="276">
        <v>3</v>
      </c>
      <c r="D8" s="278" t="s">
        <v>345</v>
      </c>
    </row>
    <row r="9" spans="1:4" x14ac:dyDescent="0.35">
      <c r="A9" s="275">
        <v>111005</v>
      </c>
      <c r="B9" s="278" t="s">
        <v>352</v>
      </c>
      <c r="C9" s="276">
        <v>4</v>
      </c>
      <c r="D9" s="278" t="s">
        <v>345</v>
      </c>
    </row>
    <row r="10" spans="1:4" x14ac:dyDescent="0.35">
      <c r="A10" s="275">
        <v>111010</v>
      </c>
      <c r="B10" s="278" t="s">
        <v>350</v>
      </c>
      <c r="C10" s="276">
        <v>4</v>
      </c>
      <c r="D10" s="278" t="s">
        <v>345</v>
      </c>
    </row>
    <row r="11" spans="1:4" x14ac:dyDescent="0.35">
      <c r="A11" s="275">
        <v>1115</v>
      </c>
      <c r="B11" s="278" t="s">
        <v>353</v>
      </c>
      <c r="C11" s="276">
        <v>3</v>
      </c>
      <c r="D11" s="278" t="s">
        <v>345</v>
      </c>
    </row>
    <row r="12" spans="1:4" x14ac:dyDescent="0.35">
      <c r="A12" s="275">
        <v>111505</v>
      </c>
      <c r="B12" s="278" t="s">
        <v>352</v>
      </c>
      <c r="C12" s="276">
        <v>4</v>
      </c>
      <c r="D12" s="278" t="s">
        <v>345</v>
      </c>
    </row>
    <row r="13" spans="1:4" x14ac:dyDescent="0.35">
      <c r="A13" s="275">
        <v>111510</v>
      </c>
      <c r="B13" s="278" t="s">
        <v>350</v>
      </c>
      <c r="C13" s="276">
        <v>4</v>
      </c>
      <c r="D13" s="278" t="s">
        <v>345</v>
      </c>
    </row>
    <row r="14" spans="1:4" x14ac:dyDescent="0.35">
      <c r="A14" s="275">
        <v>1120</v>
      </c>
      <c r="B14" s="278" t="s">
        <v>354</v>
      </c>
      <c r="C14" s="276">
        <v>3</v>
      </c>
      <c r="D14" s="278" t="s">
        <v>345</v>
      </c>
    </row>
    <row r="15" spans="1:4" x14ac:dyDescent="0.35">
      <c r="A15" s="275">
        <v>112005</v>
      </c>
      <c r="B15" s="278" t="s">
        <v>355</v>
      </c>
      <c r="C15" s="276">
        <v>4</v>
      </c>
      <c r="D15" s="278" t="s">
        <v>345</v>
      </c>
    </row>
    <row r="16" spans="1:4" x14ac:dyDescent="0.35">
      <c r="A16" s="275">
        <v>112010</v>
      </c>
      <c r="B16" s="278" t="s">
        <v>356</v>
      </c>
      <c r="C16" s="276">
        <v>4</v>
      </c>
      <c r="D16" s="278" t="s">
        <v>345</v>
      </c>
    </row>
    <row r="17" spans="1:4" x14ac:dyDescent="0.35">
      <c r="A17" s="275">
        <v>112015</v>
      </c>
      <c r="B17" s="278" t="s">
        <v>357</v>
      </c>
      <c r="C17" s="276">
        <v>4</v>
      </c>
      <c r="D17" s="278" t="s">
        <v>345</v>
      </c>
    </row>
    <row r="18" spans="1:4" x14ac:dyDescent="0.35">
      <c r="A18" s="275">
        <v>1125</v>
      </c>
      <c r="B18" s="278" t="s">
        <v>358</v>
      </c>
      <c r="C18" s="276">
        <v>3</v>
      </c>
      <c r="D18" s="278" t="s">
        <v>345</v>
      </c>
    </row>
    <row r="19" spans="1:4" x14ac:dyDescent="0.35">
      <c r="A19" s="275">
        <v>112505</v>
      </c>
      <c r="B19" s="278" t="s">
        <v>359</v>
      </c>
      <c r="C19" s="276">
        <v>4</v>
      </c>
      <c r="D19" s="278" t="s">
        <v>345</v>
      </c>
    </row>
    <row r="20" spans="1:4" x14ac:dyDescent="0.35">
      <c r="A20" s="275">
        <v>112510</v>
      </c>
      <c r="B20" s="278" t="s">
        <v>360</v>
      </c>
      <c r="C20" s="276">
        <v>4</v>
      </c>
      <c r="D20" s="278" t="s">
        <v>345</v>
      </c>
    </row>
    <row r="21" spans="1:4" x14ac:dyDescent="0.35">
      <c r="A21" s="275">
        <v>112515</v>
      </c>
      <c r="B21" s="278" t="s">
        <v>361</v>
      </c>
      <c r="C21" s="276">
        <v>4</v>
      </c>
      <c r="D21" s="278" t="s">
        <v>345</v>
      </c>
    </row>
    <row r="22" spans="1:4" x14ac:dyDescent="0.35">
      <c r="A22" s="275">
        <v>112520</v>
      </c>
      <c r="B22" s="278" t="s">
        <v>362</v>
      </c>
      <c r="C22" s="276">
        <v>4</v>
      </c>
      <c r="D22" s="278" t="s">
        <v>345</v>
      </c>
    </row>
    <row r="23" spans="1:4" x14ac:dyDescent="0.35">
      <c r="A23" s="275">
        <v>112525</v>
      </c>
      <c r="B23" s="278" t="s">
        <v>363</v>
      </c>
      <c r="C23" s="276">
        <v>4</v>
      </c>
      <c r="D23" s="278" t="s">
        <v>345</v>
      </c>
    </row>
    <row r="24" spans="1:4" x14ac:dyDescent="0.35">
      <c r="A24" s="275">
        <v>112530</v>
      </c>
      <c r="B24" s="278" t="s">
        <v>364</v>
      </c>
      <c r="C24" s="276">
        <v>4</v>
      </c>
      <c r="D24" s="278" t="s">
        <v>345</v>
      </c>
    </row>
    <row r="25" spans="1:4" x14ac:dyDescent="0.35">
      <c r="A25" s="275">
        <v>12</v>
      </c>
      <c r="B25" s="278" t="s">
        <v>365</v>
      </c>
      <c r="C25" s="276">
        <v>2</v>
      </c>
      <c r="D25" s="278" t="s">
        <v>345</v>
      </c>
    </row>
    <row r="26" spans="1:4" x14ac:dyDescent="0.35">
      <c r="A26" s="275">
        <v>1205</v>
      </c>
      <c r="B26" s="278" t="s">
        <v>366</v>
      </c>
      <c r="C26" s="276">
        <v>3</v>
      </c>
      <c r="D26" s="278" t="s">
        <v>345</v>
      </c>
    </row>
    <row r="27" spans="1:4" x14ac:dyDescent="0.35">
      <c r="A27" s="275">
        <v>120505</v>
      </c>
      <c r="B27" s="278" t="s">
        <v>367</v>
      </c>
      <c r="C27" s="276">
        <v>4</v>
      </c>
      <c r="D27" s="278" t="s">
        <v>345</v>
      </c>
    </row>
    <row r="28" spans="1:4" x14ac:dyDescent="0.35">
      <c r="A28" s="275">
        <v>120510</v>
      </c>
      <c r="B28" s="278" t="s">
        <v>368</v>
      </c>
      <c r="C28" s="276">
        <v>4</v>
      </c>
      <c r="D28" s="278" t="s">
        <v>345</v>
      </c>
    </row>
    <row r="29" spans="1:4" x14ac:dyDescent="0.35">
      <c r="A29" s="275">
        <v>120515</v>
      </c>
      <c r="B29" s="278" t="s">
        <v>369</v>
      </c>
      <c r="C29" s="276">
        <v>4</v>
      </c>
      <c r="D29" s="278" t="s">
        <v>345</v>
      </c>
    </row>
    <row r="30" spans="1:4" x14ac:dyDescent="0.35">
      <c r="A30" s="275">
        <v>120520</v>
      </c>
      <c r="B30" s="278" t="s">
        <v>370</v>
      </c>
      <c r="C30" s="276">
        <v>4</v>
      </c>
      <c r="D30" s="278" t="s">
        <v>345</v>
      </c>
    </row>
    <row r="31" spans="1:4" x14ac:dyDescent="0.35">
      <c r="A31" s="275">
        <v>120525</v>
      </c>
      <c r="B31" s="278" t="s">
        <v>371</v>
      </c>
      <c r="C31" s="276">
        <v>4</v>
      </c>
      <c r="D31" s="278" t="s">
        <v>345</v>
      </c>
    </row>
    <row r="32" spans="1:4" x14ac:dyDescent="0.35">
      <c r="A32" s="275">
        <v>120530</v>
      </c>
      <c r="B32" s="278" t="s">
        <v>372</v>
      </c>
      <c r="C32" s="276">
        <v>4</v>
      </c>
      <c r="D32" s="278" t="s">
        <v>345</v>
      </c>
    </row>
    <row r="33" spans="1:4" x14ac:dyDescent="0.35">
      <c r="A33" s="275">
        <v>120535</v>
      </c>
      <c r="B33" s="278" t="s">
        <v>373</v>
      </c>
      <c r="C33" s="276">
        <v>4</v>
      </c>
      <c r="D33" s="278" t="s">
        <v>345</v>
      </c>
    </row>
    <row r="34" spans="1:4" x14ac:dyDescent="0.35">
      <c r="A34" s="275">
        <v>120540</v>
      </c>
      <c r="B34" s="278" t="s">
        <v>374</v>
      </c>
      <c r="C34" s="276">
        <v>4</v>
      </c>
      <c r="D34" s="278" t="s">
        <v>345</v>
      </c>
    </row>
    <row r="35" spans="1:4" x14ac:dyDescent="0.35">
      <c r="A35" s="275">
        <v>120545</v>
      </c>
      <c r="B35" s="278" t="s">
        <v>375</v>
      </c>
      <c r="C35" s="276">
        <v>4</v>
      </c>
      <c r="D35" s="278" t="s">
        <v>345</v>
      </c>
    </row>
    <row r="36" spans="1:4" x14ac:dyDescent="0.35">
      <c r="A36" s="275">
        <v>120550</v>
      </c>
      <c r="B36" s="278" t="s">
        <v>376</v>
      </c>
      <c r="C36" s="276">
        <v>4</v>
      </c>
      <c r="D36" s="278" t="s">
        <v>345</v>
      </c>
    </row>
    <row r="37" spans="1:4" x14ac:dyDescent="0.35">
      <c r="A37" s="275">
        <v>120555</v>
      </c>
      <c r="B37" s="278" t="s">
        <v>377</v>
      </c>
      <c r="C37" s="276">
        <v>4</v>
      </c>
      <c r="D37" s="278" t="s">
        <v>345</v>
      </c>
    </row>
    <row r="38" spans="1:4" x14ac:dyDescent="0.35">
      <c r="A38" s="275">
        <v>120560</v>
      </c>
      <c r="B38" s="278" t="s">
        <v>378</v>
      </c>
      <c r="C38" s="276">
        <v>4</v>
      </c>
      <c r="D38" s="278" t="s">
        <v>345</v>
      </c>
    </row>
    <row r="39" spans="1:4" x14ac:dyDescent="0.35">
      <c r="A39" s="275">
        <v>120565</v>
      </c>
      <c r="B39" s="278" t="s">
        <v>379</v>
      </c>
      <c r="C39" s="276">
        <v>4</v>
      </c>
      <c r="D39" s="278" t="s">
        <v>345</v>
      </c>
    </row>
    <row r="40" spans="1:4" x14ac:dyDescent="0.35">
      <c r="A40" s="275">
        <v>120570</v>
      </c>
      <c r="B40" s="278" t="s">
        <v>380</v>
      </c>
      <c r="C40" s="276">
        <v>4</v>
      </c>
      <c r="D40" s="278" t="s">
        <v>345</v>
      </c>
    </row>
    <row r="41" spans="1:4" x14ac:dyDescent="0.35">
      <c r="A41" s="275">
        <v>120599</v>
      </c>
      <c r="B41" s="278" t="s">
        <v>381</v>
      </c>
      <c r="C41" s="276">
        <v>4</v>
      </c>
      <c r="D41" s="278" t="s">
        <v>345</v>
      </c>
    </row>
    <row r="42" spans="1:4" x14ac:dyDescent="0.35">
      <c r="A42" s="275">
        <v>1210</v>
      </c>
      <c r="B42" s="278" t="s">
        <v>382</v>
      </c>
      <c r="C42" s="276">
        <v>3</v>
      </c>
      <c r="D42" s="278" t="s">
        <v>345</v>
      </c>
    </row>
    <row r="43" spans="1:4" x14ac:dyDescent="0.35">
      <c r="A43" s="275">
        <v>121005</v>
      </c>
      <c r="B43" s="278" t="s">
        <v>367</v>
      </c>
      <c r="C43" s="276">
        <v>4</v>
      </c>
      <c r="D43" s="278" t="s">
        <v>345</v>
      </c>
    </row>
    <row r="44" spans="1:4" x14ac:dyDescent="0.35">
      <c r="A44" s="275">
        <v>121010</v>
      </c>
      <c r="B44" s="278" t="s">
        <v>368</v>
      </c>
      <c r="C44" s="276">
        <v>4</v>
      </c>
      <c r="D44" s="278" t="s">
        <v>345</v>
      </c>
    </row>
    <row r="45" spans="1:4" x14ac:dyDescent="0.35">
      <c r="A45" s="275">
        <v>121015</v>
      </c>
      <c r="B45" s="278" t="s">
        <v>369</v>
      </c>
      <c r="C45" s="276">
        <v>4</v>
      </c>
      <c r="D45" s="278" t="s">
        <v>345</v>
      </c>
    </row>
    <row r="46" spans="1:4" x14ac:dyDescent="0.35">
      <c r="A46" s="275">
        <v>121020</v>
      </c>
      <c r="B46" s="278" t="s">
        <v>370</v>
      </c>
      <c r="C46" s="276">
        <v>4</v>
      </c>
      <c r="D46" s="278" t="s">
        <v>345</v>
      </c>
    </row>
    <row r="47" spans="1:4" x14ac:dyDescent="0.35">
      <c r="A47" s="275">
        <v>121025</v>
      </c>
      <c r="B47" s="278" t="s">
        <v>371</v>
      </c>
      <c r="C47" s="276">
        <v>4</v>
      </c>
      <c r="D47" s="278" t="s">
        <v>345</v>
      </c>
    </row>
    <row r="48" spans="1:4" x14ac:dyDescent="0.35">
      <c r="A48" s="275">
        <v>121030</v>
      </c>
      <c r="B48" s="278" t="s">
        <v>372</v>
      </c>
      <c r="C48" s="276">
        <v>4</v>
      </c>
      <c r="D48" s="278" t="s">
        <v>345</v>
      </c>
    </row>
    <row r="49" spans="1:4" x14ac:dyDescent="0.35">
      <c r="A49" s="275">
        <v>121035</v>
      </c>
      <c r="B49" s="278" t="s">
        <v>373</v>
      </c>
      <c r="C49" s="276">
        <v>4</v>
      </c>
      <c r="D49" s="278" t="s">
        <v>345</v>
      </c>
    </row>
    <row r="50" spans="1:4" x14ac:dyDescent="0.35">
      <c r="A50" s="275">
        <v>121040</v>
      </c>
      <c r="B50" s="278" t="s">
        <v>374</v>
      </c>
      <c r="C50" s="276">
        <v>4</v>
      </c>
      <c r="D50" s="278" t="s">
        <v>345</v>
      </c>
    </row>
    <row r="51" spans="1:4" x14ac:dyDescent="0.35">
      <c r="A51" s="275">
        <v>121045</v>
      </c>
      <c r="B51" s="278" t="s">
        <v>375</v>
      </c>
      <c r="C51" s="276">
        <v>4</v>
      </c>
      <c r="D51" s="278" t="s">
        <v>345</v>
      </c>
    </row>
    <row r="52" spans="1:4" x14ac:dyDescent="0.35">
      <c r="A52" s="275">
        <v>121050</v>
      </c>
      <c r="B52" s="278" t="s">
        <v>376</v>
      </c>
      <c r="C52" s="276">
        <v>4</v>
      </c>
      <c r="D52" s="278" t="s">
        <v>345</v>
      </c>
    </row>
    <row r="53" spans="1:4" x14ac:dyDescent="0.35">
      <c r="A53" s="275">
        <v>121055</v>
      </c>
      <c r="B53" s="278" t="s">
        <v>377</v>
      </c>
      <c r="C53" s="276">
        <v>4</v>
      </c>
      <c r="D53" s="278" t="s">
        <v>345</v>
      </c>
    </row>
    <row r="54" spans="1:4" x14ac:dyDescent="0.35">
      <c r="A54" s="275">
        <v>121060</v>
      </c>
      <c r="B54" s="278" t="s">
        <v>378</v>
      </c>
      <c r="C54" s="276">
        <v>4</v>
      </c>
      <c r="D54" s="278" t="s">
        <v>345</v>
      </c>
    </row>
    <row r="55" spans="1:4" x14ac:dyDescent="0.35">
      <c r="A55" s="275">
        <v>121065</v>
      </c>
      <c r="B55" s="278" t="s">
        <v>379</v>
      </c>
      <c r="C55" s="276">
        <v>4</v>
      </c>
      <c r="D55" s="278" t="s">
        <v>345</v>
      </c>
    </row>
    <row r="56" spans="1:4" x14ac:dyDescent="0.35">
      <c r="A56" s="275">
        <v>121070</v>
      </c>
      <c r="B56" s="278" t="s">
        <v>380</v>
      </c>
      <c r="C56" s="276">
        <v>4</v>
      </c>
      <c r="D56" s="278" t="s">
        <v>345</v>
      </c>
    </row>
    <row r="57" spans="1:4" x14ac:dyDescent="0.35">
      <c r="A57" s="275">
        <v>121099</v>
      </c>
      <c r="B57" s="278" t="s">
        <v>381</v>
      </c>
      <c r="C57" s="276">
        <v>4</v>
      </c>
      <c r="D57" s="278" t="s">
        <v>345</v>
      </c>
    </row>
    <row r="58" spans="1:4" x14ac:dyDescent="0.35">
      <c r="A58" s="275">
        <v>1215</v>
      </c>
      <c r="B58" s="278" t="s">
        <v>383</v>
      </c>
      <c r="C58" s="276">
        <v>3</v>
      </c>
      <c r="D58" s="278" t="s">
        <v>345</v>
      </c>
    </row>
    <row r="59" spans="1:4" x14ac:dyDescent="0.35">
      <c r="A59" s="275">
        <v>121505</v>
      </c>
      <c r="B59" s="278" t="s">
        <v>384</v>
      </c>
      <c r="C59" s="276">
        <v>4</v>
      </c>
      <c r="D59" s="278" t="s">
        <v>345</v>
      </c>
    </row>
    <row r="60" spans="1:4" x14ac:dyDescent="0.35">
      <c r="A60" s="275">
        <v>121510</v>
      </c>
      <c r="B60" s="278" t="s">
        <v>385</v>
      </c>
      <c r="C60" s="276">
        <v>4</v>
      </c>
      <c r="D60" s="278" t="s">
        <v>345</v>
      </c>
    </row>
    <row r="61" spans="1:4" x14ac:dyDescent="0.35">
      <c r="A61" s="275">
        <v>121515</v>
      </c>
      <c r="B61" s="278" t="s">
        <v>386</v>
      </c>
      <c r="C61" s="276">
        <v>4</v>
      </c>
      <c r="D61" s="278" t="s">
        <v>345</v>
      </c>
    </row>
    <row r="62" spans="1:4" x14ac:dyDescent="0.35">
      <c r="A62" s="275">
        <v>121520</v>
      </c>
      <c r="B62" s="278" t="s">
        <v>387</v>
      </c>
      <c r="C62" s="276">
        <v>4</v>
      </c>
      <c r="D62" s="278" t="s">
        <v>345</v>
      </c>
    </row>
    <row r="63" spans="1:4" x14ac:dyDescent="0.35">
      <c r="A63" s="275">
        <v>121595</v>
      </c>
      <c r="B63" s="278" t="s">
        <v>388</v>
      </c>
      <c r="C63" s="276">
        <v>4</v>
      </c>
      <c r="D63" s="278" t="s">
        <v>345</v>
      </c>
    </row>
    <row r="64" spans="1:4" x14ac:dyDescent="0.35">
      <c r="A64" s="275">
        <v>1220</v>
      </c>
      <c r="B64" s="278" t="s">
        <v>389</v>
      </c>
      <c r="C64" s="276">
        <v>3</v>
      </c>
      <c r="D64" s="278" t="s">
        <v>345</v>
      </c>
    </row>
    <row r="65" spans="1:4" x14ac:dyDescent="0.35">
      <c r="A65" s="275">
        <v>122005</v>
      </c>
      <c r="B65" s="278" t="s">
        <v>390</v>
      </c>
      <c r="C65" s="276">
        <v>4</v>
      </c>
      <c r="D65" s="278" t="s">
        <v>345</v>
      </c>
    </row>
    <row r="66" spans="1:4" x14ac:dyDescent="0.35">
      <c r="A66" s="275">
        <v>122010</v>
      </c>
      <c r="B66" s="278" t="s">
        <v>391</v>
      </c>
      <c r="C66" s="276">
        <v>4</v>
      </c>
      <c r="D66" s="278" t="s">
        <v>345</v>
      </c>
    </row>
    <row r="67" spans="1:4" x14ac:dyDescent="0.35">
      <c r="A67" s="275">
        <v>122015</v>
      </c>
      <c r="B67" s="278" t="s">
        <v>392</v>
      </c>
      <c r="C67" s="276">
        <v>4</v>
      </c>
      <c r="D67" s="278" t="s">
        <v>345</v>
      </c>
    </row>
    <row r="68" spans="1:4" x14ac:dyDescent="0.35">
      <c r="A68" s="275">
        <v>122095</v>
      </c>
      <c r="B68" s="278" t="s">
        <v>393</v>
      </c>
      <c r="C68" s="276">
        <v>4</v>
      </c>
      <c r="D68" s="278" t="s">
        <v>345</v>
      </c>
    </row>
    <row r="69" spans="1:4" x14ac:dyDescent="0.35">
      <c r="A69" s="275">
        <v>1225</v>
      </c>
      <c r="B69" s="278" t="s">
        <v>394</v>
      </c>
      <c r="C69" s="276">
        <v>3</v>
      </c>
      <c r="D69" s="278" t="s">
        <v>345</v>
      </c>
    </row>
    <row r="70" spans="1:4" x14ac:dyDescent="0.35">
      <c r="A70" s="275">
        <v>122505</v>
      </c>
      <c r="B70" s="278" t="s">
        <v>395</v>
      </c>
      <c r="C70" s="276">
        <v>4</v>
      </c>
      <c r="D70" s="278" t="s">
        <v>345</v>
      </c>
    </row>
    <row r="71" spans="1:4" x14ac:dyDescent="0.35">
      <c r="A71" s="275">
        <v>122510</v>
      </c>
      <c r="B71" s="278" t="s">
        <v>396</v>
      </c>
      <c r="C71" s="276">
        <v>4</v>
      </c>
      <c r="D71" s="278" t="s">
        <v>345</v>
      </c>
    </row>
    <row r="72" spans="1:4" x14ac:dyDescent="0.35">
      <c r="A72" s="275">
        <v>122515</v>
      </c>
      <c r="B72" s="278" t="s">
        <v>397</v>
      </c>
      <c r="C72" s="276">
        <v>4</v>
      </c>
      <c r="D72" s="278" t="s">
        <v>345</v>
      </c>
    </row>
    <row r="73" spans="1:4" x14ac:dyDescent="0.35">
      <c r="A73" s="275">
        <v>122520</v>
      </c>
      <c r="B73" s="278" t="s">
        <v>398</v>
      </c>
      <c r="C73" s="276">
        <v>4</v>
      </c>
      <c r="D73" s="278" t="s">
        <v>345</v>
      </c>
    </row>
    <row r="74" spans="1:4" x14ac:dyDescent="0.35">
      <c r="A74" s="275">
        <v>122525</v>
      </c>
      <c r="B74" s="278" t="s">
        <v>399</v>
      </c>
      <c r="C74" s="276">
        <v>4</v>
      </c>
      <c r="D74" s="278" t="s">
        <v>345</v>
      </c>
    </row>
    <row r="75" spans="1:4" x14ac:dyDescent="0.35">
      <c r="A75" s="275">
        <v>122530</v>
      </c>
      <c r="B75" s="278" t="s">
        <v>400</v>
      </c>
      <c r="C75" s="276">
        <v>4</v>
      </c>
      <c r="D75" s="278" t="s">
        <v>345</v>
      </c>
    </row>
    <row r="76" spans="1:4" x14ac:dyDescent="0.35">
      <c r="A76" s="275">
        <v>122535</v>
      </c>
      <c r="B76" s="278" t="s">
        <v>401</v>
      </c>
      <c r="C76" s="276">
        <v>4</v>
      </c>
      <c r="D76" s="278" t="s">
        <v>345</v>
      </c>
    </row>
    <row r="77" spans="1:4" x14ac:dyDescent="0.35">
      <c r="A77" s="275">
        <v>122540</v>
      </c>
      <c r="B77" s="278" t="s">
        <v>402</v>
      </c>
      <c r="C77" s="276">
        <v>4</v>
      </c>
      <c r="D77" s="278" t="s">
        <v>345</v>
      </c>
    </row>
    <row r="78" spans="1:4" x14ac:dyDescent="0.35">
      <c r="A78" s="275">
        <v>122545</v>
      </c>
      <c r="B78" s="278" t="s">
        <v>403</v>
      </c>
      <c r="C78" s="276">
        <v>4</v>
      </c>
      <c r="D78" s="278" t="s">
        <v>345</v>
      </c>
    </row>
    <row r="79" spans="1:4" x14ac:dyDescent="0.35">
      <c r="A79" s="275">
        <v>122595</v>
      </c>
      <c r="B79" s="278" t="s">
        <v>388</v>
      </c>
      <c r="C79" s="276">
        <v>4</v>
      </c>
      <c r="D79" s="278" t="s">
        <v>345</v>
      </c>
    </row>
    <row r="80" spans="1:4" x14ac:dyDescent="0.35">
      <c r="A80" s="275">
        <v>1230</v>
      </c>
      <c r="B80" s="278" t="s">
        <v>404</v>
      </c>
      <c r="C80" s="276">
        <v>3</v>
      </c>
      <c r="D80" s="278" t="s">
        <v>345</v>
      </c>
    </row>
    <row r="81" spans="1:4" x14ac:dyDescent="0.35">
      <c r="A81" s="275">
        <v>123005</v>
      </c>
      <c r="B81" s="278" t="s">
        <v>405</v>
      </c>
      <c r="C81" s="276">
        <v>4</v>
      </c>
      <c r="D81" s="278" t="s">
        <v>345</v>
      </c>
    </row>
    <row r="82" spans="1:4" x14ac:dyDescent="0.35">
      <c r="A82" s="275">
        <v>123010</v>
      </c>
      <c r="B82" s="278" t="s">
        <v>406</v>
      </c>
      <c r="C82" s="276">
        <v>4</v>
      </c>
      <c r="D82" s="278" t="s">
        <v>345</v>
      </c>
    </row>
    <row r="83" spans="1:4" x14ac:dyDescent="0.35">
      <c r="A83" s="275">
        <v>123015</v>
      </c>
      <c r="B83" s="278" t="s">
        <v>407</v>
      </c>
      <c r="C83" s="276">
        <v>4</v>
      </c>
      <c r="D83" s="278" t="s">
        <v>345</v>
      </c>
    </row>
    <row r="84" spans="1:4" x14ac:dyDescent="0.35">
      <c r="A84" s="275">
        <v>1235</v>
      </c>
      <c r="B84" s="278" t="s">
        <v>408</v>
      </c>
      <c r="C84" s="276">
        <v>3</v>
      </c>
      <c r="D84" s="278" t="s">
        <v>345</v>
      </c>
    </row>
    <row r="85" spans="1:4" x14ac:dyDescent="0.35">
      <c r="A85" s="275">
        <v>123505</v>
      </c>
      <c r="B85" s="278" t="s">
        <v>409</v>
      </c>
      <c r="C85" s="276">
        <v>4</v>
      </c>
      <c r="D85" s="278" t="s">
        <v>345</v>
      </c>
    </row>
    <row r="86" spans="1:4" x14ac:dyDescent="0.35">
      <c r="A86" s="275">
        <v>123510</v>
      </c>
      <c r="B86" s="278" t="s">
        <v>410</v>
      </c>
      <c r="C86" s="276">
        <v>4</v>
      </c>
      <c r="D86" s="278" t="s">
        <v>345</v>
      </c>
    </row>
    <row r="87" spans="1:4" x14ac:dyDescent="0.35">
      <c r="A87" s="275">
        <v>123515</v>
      </c>
      <c r="B87" s="278" t="s">
        <v>411</v>
      </c>
      <c r="C87" s="276">
        <v>4</v>
      </c>
      <c r="D87" s="278" t="s">
        <v>345</v>
      </c>
    </row>
    <row r="88" spans="1:4" x14ac:dyDescent="0.35">
      <c r="A88" s="275">
        <v>123520</v>
      </c>
      <c r="B88" s="278" t="s">
        <v>412</v>
      </c>
      <c r="C88" s="276">
        <v>4</v>
      </c>
      <c r="D88" s="278" t="s">
        <v>345</v>
      </c>
    </row>
    <row r="89" spans="1:4" x14ac:dyDescent="0.35">
      <c r="A89" s="275">
        <v>123525</v>
      </c>
      <c r="B89" s="278" t="s">
        <v>413</v>
      </c>
      <c r="C89" s="276">
        <v>4</v>
      </c>
      <c r="D89" s="278" t="s">
        <v>345</v>
      </c>
    </row>
    <row r="90" spans="1:4" x14ac:dyDescent="0.35">
      <c r="A90" s="275">
        <v>123530</v>
      </c>
      <c r="B90" s="278" t="s">
        <v>414</v>
      </c>
      <c r="C90" s="276">
        <v>4</v>
      </c>
      <c r="D90" s="278" t="s">
        <v>345</v>
      </c>
    </row>
    <row r="91" spans="1:4" x14ac:dyDescent="0.35">
      <c r="A91" s="275">
        <v>123535</v>
      </c>
      <c r="B91" s="278" t="s">
        <v>415</v>
      </c>
      <c r="C91" s="276">
        <v>4</v>
      </c>
      <c r="D91" s="278" t="s">
        <v>345</v>
      </c>
    </row>
    <row r="92" spans="1:4" x14ac:dyDescent="0.35">
      <c r="A92" s="275">
        <v>123540</v>
      </c>
      <c r="B92" s="278" t="s">
        <v>416</v>
      </c>
      <c r="C92" s="276">
        <v>4</v>
      </c>
      <c r="D92" s="278" t="s">
        <v>345</v>
      </c>
    </row>
    <row r="93" spans="1:4" x14ac:dyDescent="0.35">
      <c r="A93" s="275">
        <v>123545</v>
      </c>
      <c r="B93" s="278" t="s">
        <v>417</v>
      </c>
      <c r="C93" s="276">
        <v>4</v>
      </c>
      <c r="D93" s="278" t="s">
        <v>345</v>
      </c>
    </row>
    <row r="94" spans="1:4" x14ac:dyDescent="0.35">
      <c r="A94" s="275">
        <v>123550</v>
      </c>
      <c r="B94" s="278" t="s">
        <v>418</v>
      </c>
      <c r="C94" s="276">
        <v>4</v>
      </c>
      <c r="D94" s="278" t="s">
        <v>345</v>
      </c>
    </row>
    <row r="95" spans="1:4" x14ac:dyDescent="0.35">
      <c r="A95" s="275">
        <v>123555</v>
      </c>
      <c r="B95" s="278" t="s">
        <v>419</v>
      </c>
      <c r="C95" s="276">
        <v>4</v>
      </c>
      <c r="D95" s="278" t="s">
        <v>345</v>
      </c>
    </row>
    <row r="96" spans="1:4" x14ac:dyDescent="0.35">
      <c r="A96" s="275">
        <v>123560</v>
      </c>
      <c r="B96" s="278" t="s">
        <v>420</v>
      </c>
      <c r="C96" s="276">
        <v>4</v>
      </c>
      <c r="D96" s="278" t="s">
        <v>345</v>
      </c>
    </row>
    <row r="97" spans="1:4" x14ac:dyDescent="0.35">
      <c r="A97" s="275">
        <v>123565</v>
      </c>
      <c r="B97" s="278" t="s">
        <v>421</v>
      </c>
      <c r="C97" s="276">
        <v>4</v>
      </c>
      <c r="D97" s="278" t="s">
        <v>345</v>
      </c>
    </row>
    <row r="98" spans="1:4" x14ac:dyDescent="0.35">
      <c r="A98" s="275">
        <v>123570</v>
      </c>
      <c r="B98" s="278" t="s">
        <v>422</v>
      </c>
      <c r="C98" s="276">
        <v>4</v>
      </c>
      <c r="D98" s="278" t="s">
        <v>345</v>
      </c>
    </row>
    <row r="99" spans="1:4" x14ac:dyDescent="0.35">
      <c r="A99" s="275">
        <v>123595</v>
      </c>
      <c r="B99" s="278" t="s">
        <v>388</v>
      </c>
      <c r="C99" s="276">
        <v>4</v>
      </c>
      <c r="D99" s="278" t="s">
        <v>345</v>
      </c>
    </row>
    <row r="100" spans="1:4" x14ac:dyDescent="0.35">
      <c r="A100" s="275">
        <v>1240</v>
      </c>
      <c r="B100" s="278" t="s">
        <v>423</v>
      </c>
      <c r="C100" s="276">
        <v>3</v>
      </c>
      <c r="D100" s="278" t="s">
        <v>345</v>
      </c>
    </row>
    <row r="101" spans="1:4" x14ac:dyDescent="0.35">
      <c r="A101" s="275">
        <v>124005</v>
      </c>
      <c r="B101" s="278" t="s">
        <v>424</v>
      </c>
      <c r="C101" s="276">
        <v>4</v>
      </c>
      <c r="D101" s="278" t="s">
        <v>345</v>
      </c>
    </row>
    <row r="102" spans="1:4" x14ac:dyDescent="0.35">
      <c r="A102" s="275">
        <v>124010</v>
      </c>
      <c r="B102" s="278" t="s">
        <v>425</v>
      </c>
      <c r="C102" s="276">
        <v>4</v>
      </c>
      <c r="D102" s="278" t="s">
        <v>345</v>
      </c>
    </row>
    <row r="103" spans="1:4" x14ac:dyDescent="0.35">
      <c r="A103" s="275">
        <v>124015</v>
      </c>
      <c r="B103" s="278" t="s">
        <v>426</v>
      </c>
      <c r="C103" s="276">
        <v>4</v>
      </c>
      <c r="D103" s="278" t="s">
        <v>345</v>
      </c>
    </row>
    <row r="104" spans="1:4" x14ac:dyDescent="0.35">
      <c r="A104" s="275">
        <v>124095</v>
      </c>
      <c r="B104" s="278" t="s">
        <v>393</v>
      </c>
      <c r="C104" s="276">
        <v>4</v>
      </c>
      <c r="D104" s="278" t="s">
        <v>345</v>
      </c>
    </row>
    <row r="105" spans="1:4" x14ac:dyDescent="0.35">
      <c r="A105" s="275">
        <v>1245</v>
      </c>
      <c r="B105" s="278" t="s">
        <v>427</v>
      </c>
      <c r="C105" s="276">
        <v>3</v>
      </c>
      <c r="D105" s="278" t="s">
        <v>345</v>
      </c>
    </row>
    <row r="106" spans="1:4" x14ac:dyDescent="0.35">
      <c r="A106" s="275">
        <v>124505</v>
      </c>
      <c r="B106" s="278" t="s">
        <v>428</v>
      </c>
      <c r="C106" s="276">
        <v>4</v>
      </c>
      <c r="D106" s="278" t="s">
        <v>345</v>
      </c>
    </row>
    <row r="107" spans="1:4" x14ac:dyDescent="0.35">
      <c r="A107" s="275">
        <v>124510</v>
      </c>
      <c r="B107" s="278" t="s">
        <v>429</v>
      </c>
      <c r="C107" s="276">
        <v>4</v>
      </c>
      <c r="D107" s="278" t="s">
        <v>345</v>
      </c>
    </row>
    <row r="108" spans="1:4" x14ac:dyDescent="0.35">
      <c r="A108" s="275">
        <v>1250</v>
      </c>
      <c r="B108" s="278" t="s">
        <v>430</v>
      </c>
      <c r="C108" s="276">
        <v>3</v>
      </c>
      <c r="D108" s="278" t="s">
        <v>345</v>
      </c>
    </row>
    <row r="109" spans="1:4" x14ac:dyDescent="0.35">
      <c r="A109" s="275">
        <v>125005</v>
      </c>
      <c r="B109" s="278" t="s">
        <v>431</v>
      </c>
      <c r="C109" s="276">
        <v>4</v>
      </c>
      <c r="D109" s="278" t="s">
        <v>345</v>
      </c>
    </row>
    <row r="110" spans="1:4" x14ac:dyDescent="0.35">
      <c r="A110" s="275">
        <v>125010</v>
      </c>
      <c r="B110" s="278" t="s">
        <v>432</v>
      </c>
      <c r="C110" s="276">
        <v>4</v>
      </c>
      <c r="D110" s="278" t="s">
        <v>345</v>
      </c>
    </row>
    <row r="111" spans="1:4" x14ac:dyDescent="0.35">
      <c r="A111" s="275">
        <v>125015</v>
      </c>
      <c r="B111" s="278" t="s">
        <v>433</v>
      </c>
      <c r="C111" s="276">
        <v>4</v>
      </c>
      <c r="D111" s="278" t="s">
        <v>345</v>
      </c>
    </row>
    <row r="112" spans="1:4" x14ac:dyDescent="0.35">
      <c r="A112" s="275">
        <v>125020</v>
      </c>
      <c r="B112" s="278" t="s">
        <v>434</v>
      </c>
      <c r="C112" s="276">
        <v>4</v>
      </c>
      <c r="D112" s="278" t="s">
        <v>345</v>
      </c>
    </row>
    <row r="113" spans="1:4" x14ac:dyDescent="0.35">
      <c r="A113" s="275">
        <v>125025</v>
      </c>
      <c r="B113" s="278" t="s">
        <v>435</v>
      </c>
      <c r="C113" s="276">
        <v>4</v>
      </c>
      <c r="D113" s="278" t="s">
        <v>345</v>
      </c>
    </row>
    <row r="114" spans="1:4" x14ac:dyDescent="0.35">
      <c r="A114" s="275">
        <v>125030</v>
      </c>
      <c r="B114" s="278" t="s">
        <v>436</v>
      </c>
      <c r="C114" s="276">
        <v>4</v>
      </c>
      <c r="D114" s="278" t="s">
        <v>345</v>
      </c>
    </row>
    <row r="115" spans="1:4" x14ac:dyDescent="0.35">
      <c r="A115" s="275">
        <v>125035</v>
      </c>
      <c r="B115" s="278" t="s">
        <v>437</v>
      </c>
      <c r="C115" s="276">
        <v>4</v>
      </c>
      <c r="D115" s="278" t="s">
        <v>345</v>
      </c>
    </row>
    <row r="116" spans="1:4" x14ac:dyDescent="0.35">
      <c r="A116" s="275">
        <v>125040</v>
      </c>
      <c r="B116" s="278" t="s">
        <v>438</v>
      </c>
      <c r="C116" s="276">
        <v>4</v>
      </c>
      <c r="D116" s="278" t="s">
        <v>345</v>
      </c>
    </row>
    <row r="117" spans="1:4" x14ac:dyDescent="0.35">
      <c r="A117" s="275">
        <v>125095</v>
      </c>
      <c r="B117" s="278" t="s">
        <v>388</v>
      </c>
      <c r="C117" s="276">
        <v>4</v>
      </c>
      <c r="D117" s="278" t="s">
        <v>345</v>
      </c>
    </row>
    <row r="118" spans="1:4" x14ac:dyDescent="0.35">
      <c r="A118" s="275">
        <v>125099</v>
      </c>
      <c r="B118" s="278" t="s">
        <v>381</v>
      </c>
      <c r="C118" s="276">
        <v>4</v>
      </c>
      <c r="D118" s="278" t="s">
        <v>345</v>
      </c>
    </row>
    <row r="119" spans="1:4" x14ac:dyDescent="0.35">
      <c r="A119" s="275">
        <v>1255</v>
      </c>
      <c r="B119" s="278" t="s">
        <v>439</v>
      </c>
      <c r="C119" s="276">
        <v>3</v>
      </c>
      <c r="D119" s="278" t="s">
        <v>345</v>
      </c>
    </row>
    <row r="120" spans="1:4" x14ac:dyDescent="0.35">
      <c r="A120" s="275">
        <v>125505</v>
      </c>
      <c r="B120" s="278" t="s">
        <v>440</v>
      </c>
      <c r="C120" s="276">
        <v>4</v>
      </c>
      <c r="D120" s="278" t="s">
        <v>345</v>
      </c>
    </row>
    <row r="121" spans="1:4" x14ac:dyDescent="0.35">
      <c r="A121" s="275">
        <v>125510</v>
      </c>
      <c r="B121" s="278" t="s">
        <v>441</v>
      </c>
      <c r="C121" s="276">
        <v>4</v>
      </c>
      <c r="D121" s="278" t="s">
        <v>345</v>
      </c>
    </row>
    <row r="122" spans="1:4" x14ac:dyDescent="0.35">
      <c r="A122" s="275">
        <v>125515</v>
      </c>
      <c r="B122" s="278" t="s">
        <v>442</v>
      </c>
      <c r="C122" s="276">
        <v>4</v>
      </c>
      <c r="D122" s="278" t="s">
        <v>345</v>
      </c>
    </row>
    <row r="123" spans="1:4" x14ac:dyDescent="0.35">
      <c r="A123" s="275">
        <v>125595</v>
      </c>
      <c r="B123" s="278" t="s">
        <v>393</v>
      </c>
      <c r="C123" s="276">
        <v>4</v>
      </c>
      <c r="D123" s="278" t="s">
        <v>345</v>
      </c>
    </row>
    <row r="124" spans="1:4" x14ac:dyDescent="0.35">
      <c r="A124" s="275">
        <v>1260</v>
      </c>
      <c r="B124" s="278" t="s">
        <v>443</v>
      </c>
      <c r="C124" s="276">
        <v>3</v>
      </c>
      <c r="D124" s="278" t="s">
        <v>345</v>
      </c>
    </row>
    <row r="125" spans="1:4" x14ac:dyDescent="0.35">
      <c r="A125" s="275">
        <v>126099</v>
      </c>
      <c r="B125" s="278" t="s">
        <v>381</v>
      </c>
      <c r="C125" s="276">
        <v>4</v>
      </c>
      <c r="D125" s="278" t="s">
        <v>345</v>
      </c>
    </row>
    <row r="126" spans="1:4" x14ac:dyDescent="0.35">
      <c r="A126" s="275">
        <v>1295</v>
      </c>
      <c r="B126" s="278" t="s">
        <v>444</v>
      </c>
      <c r="C126" s="276">
        <v>3</v>
      </c>
      <c r="D126" s="278" t="s">
        <v>345</v>
      </c>
    </row>
    <row r="127" spans="1:4" x14ac:dyDescent="0.35">
      <c r="A127" s="275">
        <v>129505</v>
      </c>
      <c r="B127" s="278" t="s">
        <v>445</v>
      </c>
      <c r="C127" s="276">
        <v>4</v>
      </c>
      <c r="D127" s="278" t="s">
        <v>345</v>
      </c>
    </row>
    <row r="128" spans="1:4" x14ac:dyDescent="0.35">
      <c r="A128" s="275">
        <v>129510</v>
      </c>
      <c r="B128" s="278" t="s">
        <v>446</v>
      </c>
      <c r="C128" s="276">
        <v>4</v>
      </c>
      <c r="D128" s="278" t="s">
        <v>345</v>
      </c>
    </row>
    <row r="129" spans="1:4" x14ac:dyDescent="0.35">
      <c r="A129" s="275">
        <v>129515</v>
      </c>
      <c r="B129" s="278" t="s">
        <v>447</v>
      </c>
      <c r="C129" s="276">
        <v>4</v>
      </c>
      <c r="D129" s="278" t="s">
        <v>345</v>
      </c>
    </row>
    <row r="130" spans="1:4" x14ac:dyDescent="0.35">
      <c r="A130" s="275">
        <v>129520</v>
      </c>
      <c r="B130" s="278" t="s">
        <v>448</v>
      </c>
      <c r="C130" s="276">
        <v>4</v>
      </c>
      <c r="D130" s="278" t="s">
        <v>345</v>
      </c>
    </row>
    <row r="131" spans="1:4" x14ac:dyDescent="0.35">
      <c r="A131" s="275">
        <v>129595</v>
      </c>
      <c r="B131" s="278" t="s">
        <v>449</v>
      </c>
      <c r="C131" s="276">
        <v>4</v>
      </c>
      <c r="D131" s="278" t="s">
        <v>345</v>
      </c>
    </row>
    <row r="132" spans="1:4" x14ac:dyDescent="0.35">
      <c r="A132" s="275">
        <v>129599</v>
      </c>
      <c r="B132" s="278" t="s">
        <v>381</v>
      </c>
      <c r="C132" s="276">
        <v>4</v>
      </c>
      <c r="D132" s="278" t="s">
        <v>345</v>
      </c>
    </row>
    <row r="133" spans="1:4" x14ac:dyDescent="0.35">
      <c r="A133" s="275">
        <v>1299</v>
      </c>
      <c r="B133" s="278" t="s">
        <v>450</v>
      </c>
      <c r="C133" s="276">
        <v>3</v>
      </c>
      <c r="D133" s="278" t="s">
        <v>451</v>
      </c>
    </row>
    <row r="134" spans="1:4" x14ac:dyDescent="0.35">
      <c r="A134" s="275">
        <v>129905</v>
      </c>
      <c r="B134" s="278" t="s">
        <v>431</v>
      </c>
      <c r="C134" s="276">
        <v>4</v>
      </c>
      <c r="D134" s="278" t="s">
        <v>451</v>
      </c>
    </row>
    <row r="135" spans="1:4" x14ac:dyDescent="0.35">
      <c r="A135" s="275">
        <v>129910</v>
      </c>
      <c r="B135" s="278" t="s">
        <v>432</v>
      </c>
      <c r="C135" s="276">
        <v>4</v>
      </c>
      <c r="D135" s="278" t="s">
        <v>451</v>
      </c>
    </row>
    <row r="136" spans="1:4" x14ac:dyDescent="0.35">
      <c r="A136" s="275">
        <v>129915</v>
      </c>
      <c r="B136" s="278" t="s">
        <v>433</v>
      </c>
      <c r="C136" s="276">
        <v>4</v>
      </c>
      <c r="D136" s="278" t="s">
        <v>451</v>
      </c>
    </row>
    <row r="137" spans="1:4" x14ac:dyDescent="0.35">
      <c r="A137" s="275">
        <v>129920</v>
      </c>
      <c r="B137" s="278" t="s">
        <v>434</v>
      </c>
      <c r="C137" s="276">
        <v>4</v>
      </c>
      <c r="D137" s="278" t="s">
        <v>451</v>
      </c>
    </row>
    <row r="138" spans="1:4" x14ac:dyDescent="0.35">
      <c r="A138" s="275">
        <v>129925</v>
      </c>
      <c r="B138" s="278" t="s">
        <v>435</v>
      </c>
      <c r="C138" s="276">
        <v>4</v>
      </c>
      <c r="D138" s="278" t="s">
        <v>451</v>
      </c>
    </row>
    <row r="139" spans="1:4" x14ac:dyDescent="0.35">
      <c r="A139" s="275">
        <v>129930</v>
      </c>
      <c r="B139" s="278" t="s">
        <v>436</v>
      </c>
      <c r="C139" s="276">
        <v>4</v>
      </c>
      <c r="D139" s="278" t="s">
        <v>451</v>
      </c>
    </row>
    <row r="140" spans="1:4" x14ac:dyDescent="0.35">
      <c r="A140" s="275">
        <v>129935</v>
      </c>
      <c r="B140" s="278" t="s">
        <v>437</v>
      </c>
      <c r="C140" s="276">
        <v>4</v>
      </c>
      <c r="D140" s="278" t="s">
        <v>451</v>
      </c>
    </row>
    <row r="141" spans="1:4" x14ac:dyDescent="0.35">
      <c r="A141" s="275">
        <v>129940</v>
      </c>
      <c r="B141" s="278" t="s">
        <v>438</v>
      </c>
      <c r="C141" s="276">
        <v>4</v>
      </c>
      <c r="D141" s="278" t="s">
        <v>451</v>
      </c>
    </row>
    <row r="142" spans="1:4" x14ac:dyDescent="0.35">
      <c r="A142" s="275">
        <v>129945</v>
      </c>
      <c r="B142" s="278" t="s">
        <v>452</v>
      </c>
      <c r="C142" s="276">
        <v>4</v>
      </c>
      <c r="D142" s="278" t="s">
        <v>451</v>
      </c>
    </row>
    <row r="143" spans="1:4" x14ac:dyDescent="0.35">
      <c r="A143" s="275">
        <v>129950</v>
      </c>
      <c r="B143" s="278" t="s">
        <v>453</v>
      </c>
      <c r="C143" s="276">
        <v>4</v>
      </c>
      <c r="D143" s="278" t="s">
        <v>451</v>
      </c>
    </row>
    <row r="144" spans="1:4" x14ac:dyDescent="0.35">
      <c r="A144" s="275">
        <v>129955</v>
      </c>
      <c r="B144" s="278" t="s">
        <v>454</v>
      </c>
      <c r="C144" s="276">
        <v>4</v>
      </c>
      <c r="D144" s="278" t="s">
        <v>451</v>
      </c>
    </row>
    <row r="145" spans="1:4" x14ac:dyDescent="0.35">
      <c r="A145" s="275">
        <v>129960</v>
      </c>
      <c r="B145" s="278" t="s">
        <v>455</v>
      </c>
      <c r="C145" s="276">
        <v>4</v>
      </c>
      <c r="D145" s="278" t="s">
        <v>451</v>
      </c>
    </row>
    <row r="146" spans="1:4" x14ac:dyDescent="0.35">
      <c r="A146" s="275">
        <v>129995</v>
      </c>
      <c r="B146" s="278" t="s">
        <v>456</v>
      </c>
      <c r="C146" s="276">
        <v>4</v>
      </c>
      <c r="D146" s="278" t="s">
        <v>451</v>
      </c>
    </row>
    <row r="147" spans="1:4" x14ac:dyDescent="0.35">
      <c r="A147" s="275">
        <v>13</v>
      </c>
      <c r="B147" s="278" t="s">
        <v>457</v>
      </c>
      <c r="C147" s="276">
        <v>2</v>
      </c>
      <c r="D147" s="278" t="s">
        <v>345</v>
      </c>
    </row>
    <row r="148" spans="1:4" x14ac:dyDescent="0.35">
      <c r="A148" s="275">
        <v>1305</v>
      </c>
      <c r="B148" s="278" t="s">
        <v>458</v>
      </c>
      <c r="C148" s="276">
        <v>3</v>
      </c>
      <c r="D148" s="278" t="s">
        <v>345</v>
      </c>
    </row>
    <row r="149" spans="1:4" x14ac:dyDescent="0.35">
      <c r="A149" s="275">
        <v>130505</v>
      </c>
      <c r="B149" s="278" t="s">
        <v>459</v>
      </c>
      <c r="C149" s="276">
        <v>4</v>
      </c>
      <c r="D149" s="278" t="s">
        <v>345</v>
      </c>
    </row>
    <row r="150" spans="1:4" x14ac:dyDescent="0.35">
      <c r="A150" s="275">
        <v>130510</v>
      </c>
      <c r="B150" s="278" t="s">
        <v>460</v>
      </c>
      <c r="C150" s="276">
        <v>4</v>
      </c>
      <c r="D150" s="278" t="s">
        <v>345</v>
      </c>
    </row>
    <row r="151" spans="1:4" x14ac:dyDescent="0.35">
      <c r="A151" s="275">
        <v>130515</v>
      </c>
      <c r="B151" s="278" t="s">
        <v>461</v>
      </c>
      <c r="C151" s="276">
        <v>4</v>
      </c>
      <c r="D151" s="278" t="s">
        <v>345</v>
      </c>
    </row>
    <row r="152" spans="1:4" x14ac:dyDescent="0.35">
      <c r="A152" s="275">
        <v>1310</v>
      </c>
      <c r="B152" s="278" t="s">
        <v>462</v>
      </c>
      <c r="C152" s="276">
        <v>3</v>
      </c>
      <c r="D152" s="278" t="s">
        <v>345</v>
      </c>
    </row>
    <row r="153" spans="1:4" x14ac:dyDescent="0.35">
      <c r="A153" s="275">
        <v>131005</v>
      </c>
      <c r="B153" s="278" t="s">
        <v>463</v>
      </c>
      <c r="C153" s="276">
        <v>4</v>
      </c>
      <c r="D153" s="278" t="s">
        <v>345</v>
      </c>
    </row>
    <row r="154" spans="1:4" x14ac:dyDescent="0.35">
      <c r="A154" s="275">
        <v>131010</v>
      </c>
      <c r="B154" s="278" t="s">
        <v>464</v>
      </c>
      <c r="C154" s="276">
        <v>4</v>
      </c>
      <c r="D154" s="278" t="s">
        <v>345</v>
      </c>
    </row>
    <row r="155" spans="1:4" x14ac:dyDescent="0.35">
      <c r="A155" s="275">
        <v>131015</v>
      </c>
      <c r="B155" s="278" t="s">
        <v>465</v>
      </c>
      <c r="C155" s="276">
        <v>4</v>
      </c>
      <c r="D155" s="278" t="s">
        <v>345</v>
      </c>
    </row>
    <row r="156" spans="1:4" x14ac:dyDescent="0.35">
      <c r="A156" s="275">
        <v>131020</v>
      </c>
      <c r="B156" s="278" t="s">
        <v>466</v>
      </c>
      <c r="C156" s="276">
        <v>4</v>
      </c>
      <c r="D156" s="278" t="s">
        <v>345</v>
      </c>
    </row>
    <row r="157" spans="1:4" x14ac:dyDescent="0.35">
      <c r="A157" s="275">
        <v>131095</v>
      </c>
      <c r="B157" s="278" t="s">
        <v>393</v>
      </c>
      <c r="C157" s="276">
        <v>4</v>
      </c>
      <c r="D157" s="278" t="s">
        <v>345</v>
      </c>
    </row>
    <row r="158" spans="1:4" x14ac:dyDescent="0.35">
      <c r="A158" s="275">
        <v>1315</v>
      </c>
      <c r="B158" s="278" t="s">
        <v>467</v>
      </c>
      <c r="C158" s="276">
        <v>3</v>
      </c>
      <c r="D158" s="278" t="s">
        <v>345</v>
      </c>
    </row>
    <row r="159" spans="1:4" x14ac:dyDescent="0.35">
      <c r="A159" s="275">
        <v>131505</v>
      </c>
      <c r="B159" s="278" t="s">
        <v>468</v>
      </c>
      <c r="C159" s="276">
        <v>4</v>
      </c>
      <c r="D159" s="278" t="s">
        <v>345</v>
      </c>
    </row>
    <row r="160" spans="1:4" x14ac:dyDescent="0.35">
      <c r="A160" s="275">
        <v>131510</v>
      </c>
      <c r="B160" s="278" t="s">
        <v>469</v>
      </c>
      <c r="C160" s="276">
        <v>4</v>
      </c>
      <c r="D160" s="278" t="s">
        <v>345</v>
      </c>
    </row>
    <row r="161" spans="1:4" x14ac:dyDescent="0.35">
      <c r="A161" s="275">
        <v>131515</v>
      </c>
      <c r="B161" s="278" t="s">
        <v>470</v>
      </c>
      <c r="C161" s="276">
        <v>4</v>
      </c>
      <c r="D161" s="278" t="s">
        <v>345</v>
      </c>
    </row>
    <row r="162" spans="1:4" x14ac:dyDescent="0.35">
      <c r="A162" s="275">
        <v>131520</v>
      </c>
      <c r="B162" s="278" t="s">
        <v>471</v>
      </c>
      <c r="C162" s="276">
        <v>4</v>
      </c>
      <c r="D162" s="278" t="s">
        <v>345</v>
      </c>
    </row>
    <row r="163" spans="1:4" x14ac:dyDescent="0.35">
      <c r="A163" s="275">
        <v>1320</v>
      </c>
      <c r="B163" s="278" t="s">
        <v>472</v>
      </c>
      <c r="C163" s="276">
        <v>3</v>
      </c>
      <c r="D163" s="278" t="s">
        <v>345</v>
      </c>
    </row>
    <row r="164" spans="1:4" x14ac:dyDescent="0.35">
      <c r="A164" s="275">
        <v>132005</v>
      </c>
      <c r="B164" s="278" t="s">
        <v>473</v>
      </c>
      <c r="C164" s="276">
        <v>4</v>
      </c>
      <c r="D164" s="278" t="s">
        <v>345</v>
      </c>
    </row>
    <row r="165" spans="1:4" x14ac:dyDescent="0.35">
      <c r="A165" s="275">
        <v>132010</v>
      </c>
      <c r="B165" s="278" t="s">
        <v>474</v>
      </c>
      <c r="C165" s="276">
        <v>4</v>
      </c>
      <c r="D165" s="278" t="s">
        <v>345</v>
      </c>
    </row>
    <row r="166" spans="1:4" x14ac:dyDescent="0.35">
      <c r="A166" s="275">
        <v>132015</v>
      </c>
      <c r="B166" s="278" t="s">
        <v>475</v>
      </c>
      <c r="C166" s="276">
        <v>4</v>
      </c>
      <c r="D166" s="278" t="s">
        <v>345</v>
      </c>
    </row>
    <row r="167" spans="1:4" x14ac:dyDescent="0.35">
      <c r="A167" s="275">
        <v>1323</v>
      </c>
      <c r="B167" s="278" t="s">
        <v>476</v>
      </c>
      <c r="C167" s="276">
        <v>3</v>
      </c>
      <c r="D167" s="278" t="s">
        <v>345</v>
      </c>
    </row>
    <row r="168" spans="1:4" x14ac:dyDescent="0.35">
      <c r="A168" s="275">
        <v>1325</v>
      </c>
      <c r="B168" s="278" t="s">
        <v>477</v>
      </c>
      <c r="C168" s="276">
        <v>3</v>
      </c>
      <c r="D168" s="278" t="s">
        <v>345</v>
      </c>
    </row>
    <row r="169" spans="1:4" x14ac:dyDescent="0.35">
      <c r="A169" s="275">
        <v>132505</v>
      </c>
      <c r="B169" s="278" t="s">
        <v>478</v>
      </c>
      <c r="C169" s="276">
        <v>4</v>
      </c>
      <c r="D169" s="278" t="s">
        <v>345</v>
      </c>
    </row>
    <row r="170" spans="1:4" x14ac:dyDescent="0.35">
      <c r="A170" s="275">
        <v>132510</v>
      </c>
      <c r="B170" s="278" t="s">
        <v>479</v>
      </c>
      <c r="C170" s="276">
        <v>4</v>
      </c>
      <c r="D170" s="278" t="s">
        <v>345</v>
      </c>
    </row>
    <row r="171" spans="1:4" x14ac:dyDescent="0.35">
      <c r="A171" s="275">
        <v>1328</v>
      </c>
      <c r="B171" s="278" t="s">
        <v>480</v>
      </c>
      <c r="C171" s="276">
        <v>3</v>
      </c>
      <c r="D171" s="278" t="s">
        <v>345</v>
      </c>
    </row>
    <row r="172" spans="1:4" x14ac:dyDescent="0.35">
      <c r="A172" s="275">
        <v>1330</v>
      </c>
      <c r="B172" s="278" t="s">
        <v>481</v>
      </c>
      <c r="C172" s="276">
        <v>3</v>
      </c>
      <c r="D172" s="278" t="s">
        <v>345</v>
      </c>
    </row>
    <row r="173" spans="1:4" x14ac:dyDescent="0.35">
      <c r="A173" s="275">
        <v>133005</v>
      </c>
      <c r="B173" s="278" t="s">
        <v>482</v>
      </c>
      <c r="C173" s="276">
        <v>4</v>
      </c>
      <c r="D173" s="278" t="s">
        <v>345</v>
      </c>
    </row>
    <row r="174" spans="1:4" x14ac:dyDescent="0.35">
      <c r="A174" s="275">
        <v>133010</v>
      </c>
      <c r="B174" s="278" t="s">
        <v>483</v>
      </c>
      <c r="C174" s="276">
        <v>4</v>
      </c>
      <c r="D174" s="278" t="s">
        <v>345</v>
      </c>
    </row>
    <row r="175" spans="1:4" x14ac:dyDescent="0.35">
      <c r="A175" s="275">
        <v>133015</v>
      </c>
      <c r="B175" s="278" t="s">
        <v>484</v>
      </c>
      <c r="C175" s="276">
        <v>4</v>
      </c>
      <c r="D175" s="278" t="s">
        <v>345</v>
      </c>
    </row>
    <row r="176" spans="1:4" x14ac:dyDescent="0.35">
      <c r="A176" s="275">
        <v>133020</v>
      </c>
      <c r="B176" s="278" t="s">
        <v>485</v>
      </c>
      <c r="C176" s="276">
        <v>4</v>
      </c>
      <c r="D176" s="278" t="s">
        <v>345</v>
      </c>
    </row>
    <row r="177" spans="1:4" x14ac:dyDescent="0.35">
      <c r="A177" s="275">
        <v>133025</v>
      </c>
      <c r="B177" s="278" t="s">
        <v>486</v>
      </c>
      <c r="C177" s="276">
        <v>4</v>
      </c>
      <c r="D177" s="278" t="s">
        <v>345</v>
      </c>
    </row>
    <row r="178" spans="1:4" x14ac:dyDescent="0.35">
      <c r="A178" s="275">
        <v>133030</v>
      </c>
      <c r="B178" s="278" t="s">
        <v>487</v>
      </c>
      <c r="C178" s="276">
        <v>4</v>
      </c>
      <c r="D178" s="278" t="s">
        <v>345</v>
      </c>
    </row>
    <row r="179" spans="1:4" x14ac:dyDescent="0.35">
      <c r="A179" s="275">
        <v>133095</v>
      </c>
      <c r="B179" s="278" t="s">
        <v>388</v>
      </c>
      <c r="C179" s="276">
        <v>4</v>
      </c>
      <c r="D179" s="278" t="s">
        <v>345</v>
      </c>
    </row>
    <row r="180" spans="1:4" x14ac:dyDescent="0.35">
      <c r="A180" s="275">
        <v>133099</v>
      </c>
      <c r="B180" s="278" t="s">
        <v>381</v>
      </c>
      <c r="C180" s="276">
        <v>4</v>
      </c>
      <c r="D180" s="278" t="s">
        <v>345</v>
      </c>
    </row>
    <row r="181" spans="1:4" x14ac:dyDescent="0.35">
      <c r="A181" s="275">
        <v>1332</v>
      </c>
      <c r="B181" s="278" t="s">
        <v>488</v>
      </c>
      <c r="C181" s="276">
        <v>3</v>
      </c>
      <c r="D181" s="278" t="s">
        <v>345</v>
      </c>
    </row>
    <row r="182" spans="1:4" x14ac:dyDescent="0.35">
      <c r="A182" s="275">
        <v>1335</v>
      </c>
      <c r="B182" s="278" t="s">
        <v>489</v>
      </c>
      <c r="C182" s="276">
        <v>3</v>
      </c>
      <c r="D182" s="278" t="s">
        <v>345</v>
      </c>
    </row>
    <row r="183" spans="1:4" x14ac:dyDescent="0.35">
      <c r="A183" s="275">
        <v>133505</v>
      </c>
      <c r="B183" s="278" t="s">
        <v>490</v>
      </c>
      <c r="C183" s="276">
        <v>4</v>
      </c>
      <c r="D183" s="278" t="s">
        <v>345</v>
      </c>
    </row>
    <row r="184" spans="1:4" x14ac:dyDescent="0.35">
      <c r="A184" s="275">
        <v>133510</v>
      </c>
      <c r="B184" s="278" t="s">
        <v>491</v>
      </c>
      <c r="C184" s="276">
        <v>4</v>
      </c>
      <c r="D184" s="278" t="s">
        <v>345</v>
      </c>
    </row>
    <row r="185" spans="1:4" x14ac:dyDescent="0.35">
      <c r="A185" s="275">
        <v>133515</v>
      </c>
      <c r="B185" s="278" t="s">
        <v>492</v>
      </c>
      <c r="C185" s="276">
        <v>4</v>
      </c>
      <c r="D185" s="278" t="s">
        <v>345</v>
      </c>
    </row>
    <row r="186" spans="1:4" x14ac:dyDescent="0.35">
      <c r="A186" s="275">
        <v>133520</v>
      </c>
      <c r="B186" s="278" t="s">
        <v>493</v>
      </c>
      <c r="C186" s="276">
        <v>4</v>
      </c>
      <c r="D186" s="278" t="s">
        <v>345</v>
      </c>
    </row>
    <row r="187" spans="1:4" x14ac:dyDescent="0.35">
      <c r="A187" s="275">
        <v>133525</v>
      </c>
      <c r="B187" s="278" t="s">
        <v>494</v>
      </c>
      <c r="C187" s="276">
        <v>4</v>
      </c>
      <c r="D187" s="278" t="s">
        <v>345</v>
      </c>
    </row>
    <row r="188" spans="1:4" x14ac:dyDescent="0.35">
      <c r="A188" s="275">
        <v>133530</v>
      </c>
      <c r="B188" s="278" t="s">
        <v>495</v>
      </c>
      <c r="C188" s="276">
        <v>4</v>
      </c>
      <c r="D188" s="278" t="s">
        <v>345</v>
      </c>
    </row>
    <row r="189" spans="1:4" x14ac:dyDescent="0.35">
      <c r="A189" s="275">
        <v>133535</v>
      </c>
      <c r="B189" s="278" t="s">
        <v>496</v>
      </c>
      <c r="C189" s="276">
        <v>4</v>
      </c>
      <c r="D189" s="278" t="s">
        <v>345</v>
      </c>
    </row>
    <row r="190" spans="1:4" x14ac:dyDescent="0.35">
      <c r="A190" s="275">
        <v>133595</v>
      </c>
      <c r="B190" s="278" t="s">
        <v>388</v>
      </c>
      <c r="C190" s="276">
        <v>4</v>
      </c>
      <c r="D190" s="278" t="s">
        <v>345</v>
      </c>
    </row>
    <row r="191" spans="1:4" x14ac:dyDescent="0.35">
      <c r="A191" s="275">
        <v>1340</v>
      </c>
      <c r="B191" s="278" t="s">
        <v>497</v>
      </c>
      <c r="C191" s="276">
        <v>3</v>
      </c>
      <c r="D191" s="278" t="s">
        <v>345</v>
      </c>
    </row>
    <row r="192" spans="1:4" x14ac:dyDescent="0.35">
      <c r="A192" s="275">
        <v>134005</v>
      </c>
      <c r="B192" s="278" t="s">
        <v>498</v>
      </c>
      <c r="C192" s="276">
        <v>4</v>
      </c>
      <c r="D192" s="278" t="s">
        <v>345</v>
      </c>
    </row>
    <row r="193" spans="1:4" x14ac:dyDescent="0.35">
      <c r="A193" s="275">
        <v>134010</v>
      </c>
      <c r="B193" s="278" t="s">
        <v>499</v>
      </c>
      <c r="C193" s="276">
        <v>4</v>
      </c>
      <c r="D193" s="278" t="s">
        <v>345</v>
      </c>
    </row>
    <row r="194" spans="1:4" x14ac:dyDescent="0.35">
      <c r="A194" s="275">
        <v>134015</v>
      </c>
      <c r="B194" s="278" t="s">
        <v>500</v>
      </c>
      <c r="C194" s="276">
        <v>4</v>
      </c>
      <c r="D194" s="278" t="s">
        <v>345</v>
      </c>
    </row>
    <row r="195" spans="1:4" x14ac:dyDescent="0.35">
      <c r="A195" s="275">
        <v>134020</v>
      </c>
      <c r="B195" s="278" t="s">
        <v>501</v>
      </c>
      <c r="C195" s="276">
        <v>4</v>
      </c>
      <c r="D195" s="278" t="s">
        <v>345</v>
      </c>
    </row>
    <row r="196" spans="1:4" x14ac:dyDescent="0.35">
      <c r="A196" s="275">
        <v>134025</v>
      </c>
      <c r="B196" s="278" t="s">
        <v>502</v>
      </c>
      <c r="C196" s="276">
        <v>4</v>
      </c>
      <c r="D196" s="278" t="s">
        <v>345</v>
      </c>
    </row>
    <row r="197" spans="1:4" x14ac:dyDescent="0.35">
      <c r="A197" s="275">
        <v>134030</v>
      </c>
      <c r="B197" s="278" t="s">
        <v>503</v>
      </c>
      <c r="C197" s="276">
        <v>4</v>
      </c>
      <c r="D197" s="278" t="s">
        <v>345</v>
      </c>
    </row>
    <row r="198" spans="1:4" x14ac:dyDescent="0.35">
      <c r="A198" s="275">
        <v>134035</v>
      </c>
      <c r="B198" s="278" t="s">
        <v>504</v>
      </c>
      <c r="C198" s="276">
        <v>4</v>
      </c>
      <c r="D198" s="278" t="s">
        <v>345</v>
      </c>
    </row>
    <row r="199" spans="1:4" x14ac:dyDescent="0.35">
      <c r="A199" s="275">
        <v>134095</v>
      </c>
      <c r="B199" s="278" t="s">
        <v>505</v>
      </c>
      <c r="C199" s="276">
        <v>4</v>
      </c>
      <c r="D199" s="278" t="s">
        <v>345</v>
      </c>
    </row>
    <row r="200" spans="1:4" x14ac:dyDescent="0.35">
      <c r="A200" s="275">
        <v>1345</v>
      </c>
      <c r="B200" s="278" t="s">
        <v>506</v>
      </c>
      <c r="C200" s="276">
        <v>3</v>
      </c>
      <c r="D200" s="278" t="s">
        <v>345</v>
      </c>
    </row>
    <row r="201" spans="1:4" x14ac:dyDescent="0.35">
      <c r="A201" s="275">
        <v>134505</v>
      </c>
      <c r="B201" s="278" t="s">
        <v>507</v>
      </c>
      <c r="C201" s="276">
        <v>4</v>
      </c>
      <c r="D201" s="278" t="s">
        <v>345</v>
      </c>
    </row>
    <row r="202" spans="1:4" x14ac:dyDescent="0.35">
      <c r="A202" s="275">
        <v>134510</v>
      </c>
      <c r="B202" s="278" t="s">
        <v>508</v>
      </c>
      <c r="C202" s="276">
        <v>4</v>
      </c>
      <c r="D202" s="278" t="s">
        <v>345</v>
      </c>
    </row>
    <row r="203" spans="1:4" x14ac:dyDescent="0.35">
      <c r="A203" s="275">
        <v>134515</v>
      </c>
      <c r="B203" s="278" t="s">
        <v>509</v>
      </c>
      <c r="C203" s="276">
        <v>4</v>
      </c>
      <c r="D203" s="278" t="s">
        <v>345</v>
      </c>
    </row>
    <row r="204" spans="1:4" x14ac:dyDescent="0.35">
      <c r="A204" s="275">
        <v>134520</v>
      </c>
      <c r="B204" s="278" t="s">
        <v>510</v>
      </c>
      <c r="C204" s="276">
        <v>4</v>
      </c>
      <c r="D204" s="278" t="s">
        <v>345</v>
      </c>
    </row>
    <row r="205" spans="1:4" x14ac:dyDescent="0.35">
      <c r="A205" s="275">
        <v>134525</v>
      </c>
      <c r="B205" s="278" t="s">
        <v>511</v>
      </c>
      <c r="C205" s="276">
        <v>4</v>
      </c>
      <c r="D205" s="278" t="s">
        <v>345</v>
      </c>
    </row>
    <row r="206" spans="1:4" x14ac:dyDescent="0.35">
      <c r="A206" s="275">
        <v>134530</v>
      </c>
      <c r="B206" s="278" t="s">
        <v>512</v>
      </c>
      <c r="C206" s="276">
        <v>4</v>
      </c>
      <c r="D206" s="278" t="s">
        <v>345</v>
      </c>
    </row>
    <row r="207" spans="1:4" x14ac:dyDescent="0.35">
      <c r="A207" s="275">
        <v>134535</v>
      </c>
      <c r="B207" s="278" t="s">
        <v>513</v>
      </c>
      <c r="C207" s="276">
        <v>4</v>
      </c>
      <c r="D207" s="278" t="s">
        <v>345</v>
      </c>
    </row>
    <row r="208" spans="1:4" x14ac:dyDescent="0.35">
      <c r="A208" s="275">
        <v>134595</v>
      </c>
      <c r="B208" s="278" t="s">
        <v>388</v>
      </c>
      <c r="C208" s="276">
        <v>4</v>
      </c>
      <c r="D208" s="278" t="s">
        <v>345</v>
      </c>
    </row>
    <row r="209" spans="1:4" x14ac:dyDescent="0.35">
      <c r="A209" s="275">
        <v>1350</v>
      </c>
      <c r="B209" s="278" t="s">
        <v>514</v>
      </c>
      <c r="C209" s="276">
        <v>3</v>
      </c>
      <c r="D209" s="278" t="s">
        <v>345</v>
      </c>
    </row>
    <row r="210" spans="1:4" x14ac:dyDescent="0.35">
      <c r="A210" s="275">
        <v>135005</v>
      </c>
      <c r="B210" s="278" t="s">
        <v>515</v>
      </c>
      <c r="C210" s="276">
        <v>4</v>
      </c>
      <c r="D210" s="278" t="s">
        <v>345</v>
      </c>
    </row>
    <row r="211" spans="1:4" x14ac:dyDescent="0.35">
      <c r="A211" s="275">
        <v>135010</v>
      </c>
      <c r="B211" s="278" t="s">
        <v>516</v>
      </c>
      <c r="C211" s="276">
        <v>4</v>
      </c>
      <c r="D211" s="278" t="s">
        <v>345</v>
      </c>
    </row>
    <row r="212" spans="1:4" x14ac:dyDescent="0.35">
      <c r="A212" s="275">
        <v>135095</v>
      </c>
      <c r="B212" s="278" t="s">
        <v>388</v>
      </c>
      <c r="C212" s="276">
        <v>4</v>
      </c>
      <c r="D212" s="278" t="s">
        <v>345</v>
      </c>
    </row>
    <row r="213" spans="1:4" x14ac:dyDescent="0.35">
      <c r="A213" s="275">
        <v>1355</v>
      </c>
      <c r="B213" s="278" t="s">
        <v>517</v>
      </c>
      <c r="C213" s="276">
        <v>3</v>
      </c>
      <c r="D213" s="278" t="s">
        <v>345</v>
      </c>
    </row>
    <row r="214" spans="1:4" x14ac:dyDescent="0.35">
      <c r="A214" s="275">
        <v>135505</v>
      </c>
      <c r="B214" s="278" t="s">
        <v>518</v>
      </c>
      <c r="C214" s="276">
        <v>4</v>
      </c>
      <c r="D214" s="278" t="s">
        <v>345</v>
      </c>
    </row>
    <row r="215" spans="1:4" x14ac:dyDescent="0.35">
      <c r="A215" s="275">
        <v>135510</v>
      </c>
      <c r="B215" s="278" t="s">
        <v>519</v>
      </c>
      <c r="C215" s="276">
        <v>4</v>
      </c>
      <c r="D215" s="278" t="s">
        <v>345</v>
      </c>
    </row>
    <row r="216" spans="1:4" x14ac:dyDescent="0.35">
      <c r="A216" s="275">
        <v>135515</v>
      </c>
      <c r="B216" s="278" t="s">
        <v>520</v>
      </c>
      <c r="C216" s="276">
        <v>4</v>
      </c>
      <c r="D216" s="278" t="s">
        <v>345</v>
      </c>
    </row>
    <row r="217" spans="1:4" x14ac:dyDescent="0.35">
      <c r="A217" s="275">
        <v>135517</v>
      </c>
      <c r="B217" s="278" t="s">
        <v>521</v>
      </c>
      <c r="C217" s="276">
        <v>4</v>
      </c>
      <c r="D217" s="278" t="s">
        <v>345</v>
      </c>
    </row>
    <row r="218" spans="1:4" x14ac:dyDescent="0.35">
      <c r="A218" s="275">
        <v>135518</v>
      </c>
      <c r="B218" s="278" t="s">
        <v>522</v>
      </c>
      <c r="C218" s="276">
        <v>4</v>
      </c>
      <c r="D218" s="278" t="s">
        <v>345</v>
      </c>
    </row>
    <row r="219" spans="1:4" x14ac:dyDescent="0.35">
      <c r="A219" s="275">
        <v>135520</v>
      </c>
      <c r="B219" s="278" t="s">
        <v>523</v>
      </c>
      <c r="C219" s="276">
        <v>4</v>
      </c>
      <c r="D219" s="278" t="s">
        <v>345</v>
      </c>
    </row>
    <row r="220" spans="1:4" x14ac:dyDescent="0.35">
      <c r="A220" s="275">
        <v>135525</v>
      </c>
      <c r="B220" s="278" t="s">
        <v>524</v>
      </c>
      <c r="C220" s="276">
        <v>4</v>
      </c>
      <c r="D220" s="278" t="s">
        <v>345</v>
      </c>
    </row>
    <row r="221" spans="1:4" x14ac:dyDescent="0.35">
      <c r="A221" s="275">
        <v>135530</v>
      </c>
      <c r="B221" s="278" t="s">
        <v>525</v>
      </c>
      <c r="C221" s="276">
        <v>4</v>
      </c>
      <c r="D221" s="278" t="s">
        <v>345</v>
      </c>
    </row>
    <row r="222" spans="1:4" x14ac:dyDescent="0.35">
      <c r="A222" s="275">
        <v>135595</v>
      </c>
      <c r="B222" s="278" t="s">
        <v>388</v>
      </c>
      <c r="C222" s="276">
        <v>4</v>
      </c>
      <c r="D222" s="278" t="s">
        <v>345</v>
      </c>
    </row>
    <row r="223" spans="1:4" x14ac:dyDescent="0.35">
      <c r="A223" s="275">
        <v>1360</v>
      </c>
      <c r="B223" s="278" t="s">
        <v>526</v>
      </c>
      <c r="C223" s="276">
        <v>3</v>
      </c>
      <c r="D223" s="278" t="s">
        <v>345</v>
      </c>
    </row>
    <row r="224" spans="1:4" x14ac:dyDescent="0.35">
      <c r="A224" s="275">
        <v>136005</v>
      </c>
      <c r="B224" s="278" t="s">
        <v>527</v>
      </c>
      <c r="C224" s="276">
        <v>4</v>
      </c>
      <c r="D224" s="278" t="s">
        <v>345</v>
      </c>
    </row>
    <row r="225" spans="1:4" x14ac:dyDescent="0.35">
      <c r="A225" s="275">
        <v>136010</v>
      </c>
      <c r="B225" s="278" t="s">
        <v>528</v>
      </c>
      <c r="C225" s="276">
        <v>4</v>
      </c>
      <c r="D225" s="278" t="s">
        <v>345</v>
      </c>
    </row>
    <row r="226" spans="1:4" x14ac:dyDescent="0.35">
      <c r="A226" s="275">
        <v>136015</v>
      </c>
      <c r="B226" s="278" t="s">
        <v>529</v>
      </c>
      <c r="C226" s="276">
        <v>4</v>
      </c>
      <c r="D226" s="278" t="s">
        <v>345</v>
      </c>
    </row>
    <row r="227" spans="1:4" x14ac:dyDescent="0.35">
      <c r="A227" s="275">
        <v>136095</v>
      </c>
      <c r="B227" s="278" t="s">
        <v>393</v>
      </c>
      <c r="C227" s="276">
        <v>4</v>
      </c>
      <c r="D227" s="278" t="s">
        <v>345</v>
      </c>
    </row>
    <row r="228" spans="1:4" x14ac:dyDescent="0.35">
      <c r="A228" s="275">
        <v>1365</v>
      </c>
      <c r="B228" s="278" t="s">
        <v>530</v>
      </c>
      <c r="C228" s="276">
        <v>3</v>
      </c>
      <c r="D228" s="278" t="s">
        <v>345</v>
      </c>
    </row>
    <row r="229" spans="1:4" x14ac:dyDescent="0.35">
      <c r="A229" s="275">
        <v>136505</v>
      </c>
      <c r="B229" s="278" t="s">
        <v>531</v>
      </c>
      <c r="C229" s="276">
        <v>4</v>
      </c>
      <c r="D229" s="278" t="s">
        <v>345</v>
      </c>
    </row>
    <row r="230" spans="1:4" x14ac:dyDescent="0.35">
      <c r="A230" s="275">
        <v>136510</v>
      </c>
      <c r="B230" s="278" t="s">
        <v>532</v>
      </c>
      <c r="C230" s="276">
        <v>4</v>
      </c>
      <c r="D230" s="278" t="s">
        <v>345</v>
      </c>
    </row>
    <row r="231" spans="1:4" x14ac:dyDescent="0.35">
      <c r="A231" s="275">
        <v>136515</v>
      </c>
      <c r="B231" s="278" t="s">
        <v>533</v>
      </c>
      <c r="C231" s="276">
        <v>4</v>
      </c>
      <c r="D231" s="278" t="s">
        <v>345</v>
      </c>
    </row>
    <row r="232" spans="1:4" x14ac:dyDescent="0.35">
      <c r="A232" s="275">
        <v>136520</v>
      </c>
      <c r="B232" s="278" t="s">
        <v>534</v>
      </c>
      <c r="C232" s="276">
        <v>4</v>
      </c>
      <c r="D232" s="278" t="s">
        <v>345</v>
      </c>
    </row>
    <row r="233" spans="1:4" x14ac:dyDescent="0.35">
      <c r="A233" s="275">
        <v>136525</v>
      </c>
      <c r="B233" s="278" t="s">
        <v>535</v>
      </c>
      <c r="C233" s="276">
        <v>4</v>
      </c>
      <c r="D233" s="278" t="s">
        <v>345</v>
      </c>
    </row>
    <row r="234" spans="1:4" x14ac:dyDescent="0.35">
      <c r="A234" s="275">
        <v>136530</v>
      </c>
      <c r="B234" s="278" t="s">
        <v>536</v>
      </c>
      <c r="C234" s="276">
        <v>4</v>
      </c>
      <c r="D234" s="278" t="s">
        <v>345</v>
      </c>
    </row>
    <row r="235" spans="1:4" x14ac:dyDescent="0.35">
      <c r="A235" s="275">
        <v>136595</v>
      </c>
      <c r="B235" s="278" t="s">
        <v>388</v>
      </c>
      <c r="C235" s="276">
        <v>4</v>
      </c>
      <c r="D235" s="278" t="s">
        <v>345</v>
      </c>
    </row>
    <row r="236" spans="1:4" x14ac:dyDescent="0.35">
      <c r="A236" s="275">
        <v>1370</v>
      </c>
      <c r="B236" s="278" t="s">
        <v>537</v>
      </c>
      <c r="C236" s="276">
        <v>3</v>
      </c>
      <c r="D236" s="278" t="s">
        <v>345</v>
      </c>
    </row>
    <row r="237" spans="1:4" x14ac:dyDescent="0.35">
      <c r="A237" s="275">
        <v>137005</v>
      </c>
      <c r="B237" s="278" t="s">
        <v>538</v>
      </c>
      <c r="C237" s="276">
        <v>4</v>
      </c>
      <c r="D237" s="278" t="s">
        <v>345</v>
      </c>
    </row>
    <row r="238" spans="1:4" x14ac:dyDescent="0.35">
      <c r="A238" s="275">
        <v>137010</v>
      </c>
      <c r="B238" s="278" t="s">
        <v>539</v>
      </c>
      <c r="C238" s="276">
        <v>4</v>
      </c>
      <c r="D238" s="278" t="s">
        <v>345</v>
      </c>
    </row>
    <row r="239" spans="1:4" x14ac:dyDescent="0.35">
      <c r="A239" s="275">
        <v>1380</v>
      </c>
      <c r="B239" s="278" t="s">
        <v>540</v>
      </c>
      <c r="C239" s="276">
        <v>3</v>
      </c>
      <c r="D239" s="278" t="s">
        <v>345</v>
      </c>
    </row>
    <row r="240" spans="1:4" x14ac:dyDescent="0.35">
      <c r="A240" s="275">
        <v>138005</v>
      </c>
      <c r="B240" s="278" t="s">
        <v>541</v>
      </c>
      <c r="C240" s="276">
        <v>4</v>
      </c>
      <c r="D240" s="278" t="s">
        <v>345</v>
      </c>
    </row>
    <row r="241" spans="1:4" x14ac:dyDescent="0.35">
      <c r="A241" s="275">
        <v>138010</v>
      </c>
      <c r="B241" s="278" t="s">
        <v>542</v>
      </c>
      <c r="C241" s="276">
        <v>4</v>
      </c>
      <c r="D241" s="278" t="s">
        <v>345</v>
      </c>
    </row>
    <row r="242" spans="1:4" x14ac:dyDescent="0.35">
      <c r="A242" s="275">
        <v>138015</v>
      </c>
      <c r="B242" s="278" t="s">
        <v>543</v>
      </c>
      <c r="C242" s="276">
        <v>4</v>
      </c>
      <c r="D242" s="278" t="s">
        <v>345</v>
      </c>
    </row>
    <row r="243" spans="1:4" x14ac:dyDescent="0.35">
      <c r="A243" s="275">
        <v>138020</v>
      </c>
      <c r="B243" s="278" t="s">
        <v>544</v>
      </c>
      <c r="C243" s="276">
        <v>4</v>
      </c>
      <c r="D243" s="278" t="s">
        <v>345</v>
      </c>
    </row>
    <row r="244" spans="1:4" x14ac:dyDescent="0.35">
      <c r="A244" s="275">
        <v>138025</v>
      </c>
      <c r="B244" s="278" t="s">
        <v>545</v>
      </c>
      <c r="C244" s="276">
        <v>4</v>
      </c>
      <c r="D244" s="278" t="s">
        <v>345</v>
      </c>
    </row>
    <row r="245" spans="1:4" x14ac:dyDescent="0.35">
      <c r="A245" s="275">
        <v>138030</v>
      </c>
      <c r="B245" s="278" t="s">
        <v>546</v>
      </c>
      <c r="C245" s="276">
        <v>4</v>
      </c>
      <c r="D245" s="278" t="s">
        <v>345</v>
      </c>
    </row>
    <row r="246" spans="1:4" x14ac:dyDescent="0.35">
      <c r="A246" s="275">
        <v>138095</v>
      </c>
      <c r="B246" s="278" t="s">
        <v>388</v>
      </c>
      <c r="C246" s="276">
        <v>4</v>
      </c>
      <c r="D246" s="278" t="s">
        <v>345</v>
      </c>
    </row>
    <row r="247" spans="1:4" x14ac:dyDescent="0.35">
      <c r="A247" s="275">
        <v>1385</v>
      </c>
      <c r="B247" s="278" t="s">
        <v>547</v>
      </c>
      <c r="C247" s="276">
        <v>3</v>
      </c>
      <c r="D247" s="278" t="s">
        <v>345</v>
      </c>
    </row>
    <row r="248" spans="1:4" x14ac:dyDescent="0.35">
      <c r="A248" s="275">
        <v>1390</v>
      </c>
      <c r="B248" s="278" t="s">
        <v>548</v>
      </c>
      <c r="C248" s="276">
        <v>3</v>
      </c>
      <c r="D248" s="278" t="s">
        <v>345</v>
      </c>
    </row>
    <row r="249" spans="1:4" x14ac:dyDescent="0.35">
      <c r="A249" s="275">
        <v>1399</v>
      </c>
      <c r="B249" s="278" t="s">
        <v>450</v>
      </c>
      <c r="C249" s="276">
        <v>3</v>
      </c>
      <c r="D249" s="278" t="s">
        <v>451</v>
      </c>
    </row>
    <row r="250" spans="1:4" x14ac:dyDescent="0.35">
      <c r="A250" s="275">
        <v>139905</v>
      </c>
      <c r="B250" s="278" t="s">
        <v>549</v>
      </c>
      <c r="C250" s="276">
        <v>4</v>
      </c>
      <c r="D250" s="278" t="s">
        <v>451</v>
      </c>
    </row>
    <row r="251" spans="1:4" x14ac:dyDescent="0.35">
      <c r="A251" s="275">
        <v>139910</v>
      </c>
      <c r="B251" s="278" t="s">
        <v>550</v>
      </c>
      <c r="C251" s="276">
        <v>4</v>
      </c>
      <c r="D251" s="278" t="s">
        <v>451</v>
      </c>
    </row>
    <row r="252" spans="1:4" x14ac:dyDescent="0.35">
      <c r="A252" s="275">
        <v>139915</v>
      </c>
      <c r="B252" s="278" t="s">
        <v>551</v>
      </c>
      <c r="C252" s="276">
        <v>4</v>
      </c>
      <c r="D252" s="278" t="s">
        <v>451</v>
      </c>
    </row>
    <row r="253" spans="1:4" x14ac:dyDescent="0.35">
      <c r="A253" s="275">
        <v>139920</v>
      </c>
      <c r="B253" s="278" t="s">
        <v>552</v>
      </c>
      <c r="C253" s="276">
        <v>4</v>
      </c>
      <c r="D253" s="278" t="s">
        <v>451</v>
      </c>
    </row>
    <row r="254" spans="1:4" x14ac:dyDescent="0.35">
      <c r="A254" s="275">
        <v>139925</v>
      </c>
      <c r="B254" s="278" t="s">
        <v>553</v>
      </c>
      <c r="C254" s="276">
        <v>4</v>
      </c>
      <c r="D254" s="278" t="s">
        <v>451</v>
      </c>
    </row>
    <row r="255" spans="1:4" x14ac:dyDescent="0.35">
      <c r="A255" s="275">
        <v>139930</v>
      </c>
      <c r="B255" s="278" t="s">
        <v>554</v>
      </c>
      <c r="C255" s="276">
        <v>4</v>
      </c>
      <c r="D255" s="278" t="s">
        <v>451</v>
      </c>
    </row>
    <row r="256" spans="1:4" x14ac:dyDescent="0.35">
      <c r="A256" s="275">
        <v>139932</v>
      </c>
      <c r="B256" s="278" t="s">
        <v>555</v>
      </c>
      <c r="C256" s="276">
        <v>4</v>
      </c>
      <c r="D256" s="278" t="s">
        <v>451</v>
      </c>
    </row>
    <row r="257" spans="1:4" x14ac:dyDescent="0.35">
      <c r="A257" s="275">
        <v>139935</v>
      </c>
      <c r="B257" s="278" t="s">
        <v>556</v>
      </c>
      <c r="C257" s="276">
        <v>4</v>
      </c>
      <c r="D257" s="278" t="s">
        <v>451</v>
      </c>
    </row>
    <row r="258" spans="1:4" x14ac:dyDescent="0.35">
      <c r="A258" s="275">
        <v>139940</v>
      </c>
      <c r="B258" s="278" t="s">
        <v>557</v>
      </c>
      <c r="C258" s="276">
        <v>4</v>
      </c>
      <c r="D258" s="278" t="s">
        <v>451</v>
      </c>
    </row>
    <row r="259" spans="1:4" x14ac:dyDescent="0.35">
      <c r="A259" s="275">
        <v>139945</v>
      </c>
      <c r="B259" s="278" t="s">
        <v>558</v>
      </c>
      <c r="C259" s="276">
        <v>4</v>
      </c>
      <c r="D259" s="278" t="s">
        <v>451</v>
      </c>
    </row>
    <row r="260" spans="1:4" x14ac:dyDescent="0.35">
      <c r="A260" s="275">
        <v>139950</v>
      </c>
      <c r="B260" s="278" t="s">
        <v>559</v>
      </c>
      <c r="C260" s="276">
        <v>4</v>
      </c>
      <c r="D260" s="278" t="s">
        <v>451</v>
      </c>
    </row>
    <row r="261" spans="1:4" x14ac:dyDescent="0.35">
      <c r="A261" s="275">
        <v>139955</v>
      </c>
      <c r="B261" s="278" t="s">
        <v>560</v>
      </c>
      <c r="C261" s="276">
        <v>4</v>
      </c>
      <c r="D261" s="278" t="s">
        <v>451</v>
      </c>
    </row>
    <row r="262" spans="1:4" x14ac:dyDescent="0.35">
      <c r="A262" s="275">
        <v>139960</v>
      </c>
      <c r="B262" s="278" t="s">
        <v>561</v>
      </c>
      <c r="C262" s="276">
        <v>4</v>
      </c>
      <c r="D262" s="278" t="s">
        <v>451</v>
      </c>
    </row>
    <row r="263" spans="1:4" x14ac:dyDescent="0.35">
      <c r="A263" s="275">
        <v>139965</v>
      </c>
      <c r="B263" s="278" t="s">
        <v>562</v>
      </c>
      <c r="C263" s="276">
        <v>4</v>
      </c>
      <c r="D263" s="278" t="s">
        <v>451</v>
      </c>
    </row>
    <row r="264" spans="1:4" x14ac:dyDescent="0.35">
      <c r="A264" s="275">
        <v>139975</v>
      </c>
      <c r="B264" s="278" t="s">
        <v>563</v>
      </c>
      <c r="C264" s="276">
        <v>4</v>
      </c>
      <c r="D264" s="278" t="s">
        <v>451</v>
      </c>
    </row>
    <row r="265" spans="1:4" x14ac:dyDescent="0.35">
      <c r="A265" s="275">
        <v>139980</v>
      </c>
      <c r="B265" s="278" t="s">
        <v>564</v>
      </c>
      <c r="C265" s="276">
        <v>4</v>
      </c>
      <c r="D265" s="278" t="s">
        <v>451</v>
      </c>
    </row>
    <row r="266" spans="1:4" x14ac:dyDescent="0.35">
      <c r="A266" s="275">
        <v>14</v>
      </c>
      <c r="B266" s="278" t="s">
        <v>565</v>
      </c>
      <c r="C266" s="276">
        <v>2</v>
      </c>
      <c r="D266" s="278" t="s">
        <v>345</v>
      </c>
    </row>
    <row r="267" spans="1:4" x14ac:dyDescent="0.35">
      <c r="A267" s="275">
        <v>1405</v>
      </c>
      <c r="B267" s="278" t="s">
        <v>566</v>
      </c>
      <c r="C267" s="276">
        <v>3</v>
      </c>
      <c r="D267" s="278" t="s">
        <v>345</v>
      </c>
    </row>
    <row r="268" spans="1:4" x14ac:dyDescent="0.35">
      <c r="A268" s="275">
        <v>140599</v>
      </c>
      <c r="B268" s="278" t="s">
        <v>567</v>
      </c>
      <c r="C268" s="276">
        <v>4</v>
      </c>
      <c r="D268" s="278" t="s">
        <v>345</v>
      </c>
    </row>
    <row r="269" spans="1:4" x14ac:dyDescent="0.35">
      <c r="A269" s="275">
        <v>1410</v>
      </c>
      <c r="B269" s="278" t="s">
        <v>568</v>
      </c>
      <c r="C269" s="276">
        <v>3</v>
      </c>
      <c r="D269" s="278" t="s">
        <v>345</v>
      </c>
    </row>
    <row r="270" spans="1:4" x14ac:dyDescent="0.35">
      <c r="A270" s="275">
        <v>141099</v>
      </c>
      <c r="B270" s="278" t="s">
        <v>567</v>
      </c>
      <c r="C270" s="276">
        <v>4</v>
      </c>
      <c r="D270" s="278" t="s">
        <v>345</v>
      </c>
    </row>
    <row r="271" spans="1:4" x14ac:dyDescent="0.35">
      <c r="A271" s="275">
        <v>1415</v>
      </c>
      <c r="B271" s="278" t="s">
        <v>569</v>
      </c>
      <c r="C271" s="276">
        <v>3</v>
      </c>
      <c r="D271" s="278" t="s">
        <v>345</v>
      </c>
    </row>
    <row r="272" spans="1:4" x14ac:dyDescent="0.35">
      <c r="A272" s="275">
        <v>141599</v>
      </c>
      <c r="B272" s="278" t="s">
        <v>567</v>
      </c>
      <c r="C272" s="276">
        <v>4</v>
      </c>
      <c r="D272" s="278" t="s">
        <v>345</v>
      </c>
    </row>
    <row r="273" spans="1:4" x14ac:dyDescent="0.35">
      <c r="A273" s="275">
        <v>1417</v>
      </c>
      <c r="B273" s="278" t="s">
        <v>570</v>
      </c>
      <c r="C273" s="276">
        <v>3</v>
      </c>
      <c r="D273" s="278" t="s">
        <v>345</v>
      </c>
    </row>
    <row r="274" spans="1:4" x14ac:dyDescent="0.35">
      <c r="A274" s="275">
        <v>141799</v>
      </c>
      <c r="B274" s="278" t="s">
        <v>567</v>
      </c>
      <c r="C274" s="276">
        <v>4</v>
      </c>
      <c r="D274" s="278" t="s">
        <v>345</v>
      </c>
    </row>
    <row r="275" spans="1:4" x14ac:dyDescent="0.35">
      <c r="A275" s="275">
        <v>1420</v>
      </c>
      <c r="B275" s="278" t="s">
        <v>571</v>
      </c>
      <c r="C275" s="276">
        <v>3</v>
      </c>
      <c r="D275" s="278" t="s">
        <v>345</v>
      </c>
    </row>
    <row r="276" spans="1:4" x14ac:dyDescent="0.35">
      <c r="A276" s="275">
        <v>142099</v>
      </c>
      <c r="B276" s="278" t="s">
        <v>567</v>
      </c>
      <c r="C276" s="276">
        <v>4</v>
      </c>
      <c r="D276" s="278" t="s">
        <v>345</v>
      </c>
    </row>
    <row r="277" spans="1:4" x14ac:dyDescent="0.35">
      <c r="A277" s="275">
        <v>1425</v>
      </c>
      <c r="B277" s="278" t="s">
        <v>572</v>
      </c>
      <c r="C277" s="276">
        <v>3</v>
      </c>
      <c r="D277" s="278" t="s">
        <v>345</v>
      </c>
    </row>
    <row r="278" spans="1:4" x14ac:dyDescent="0.35">
      <c r="A278" s="275">
        <v>142599</v>
      </c>
      <c r="B278" s="278" t="s">
        <v>567</v>
      </c>
      <c r="C278" s="276">
        <v>4</v>
      </c>
      <c r="D278" s="278" t="s">
        <v>345</v>
      </c>
    </row>
    <row r="279" spans="1:4" x14ac:dyDescent="0.35">
      <c r="A279" s="275">
        <v>1428</v>
      </c>
      <c r="B279" s="278" t="s">
        <v>573</v>
      </c>
      <c r="C279" s="276">
        <v>3</v>
      </c>
      <c r="D279" s="278" t="s">
        <v>345</v>
      </c>
    </row>
    <row r="280" spans="1:4" x14ac:dyDescent="0.35">
      <c r="A280" s="275">
        <v>142899</v>
      </c>
      <c r="B280" s="278" t="s">
        <v>567</v>
      </c>
      <c r="C280" s="276">
        <v>4</v>
      </c>
      <c r="D280" s="278" t="s">
        <v>345</v>
      </c>
    </row>
    <row r="281" spans="1:4" x14ac:dyDescent="0.35">
      <c r="A281" s="275">
        <v>1430</v>
      </c>
      <c r="B281" s="278" t="s">
        <v>574</v>
      </c>
      <c r="C281" s="276">
        <v>3</v>
      </c>
      <c r="D281" s="278" t="s">
        <v>345</v>
      </c>
    </row>
    <row r="282" spans="1:4" x14ac:dyDescent="0.35">
      <c r="A282" s="275">
        <v>143005</v>
      </c>
      <c r="B282" s="278" t="s">
        <v>575</v>
      </c>
      <c r="C282" s="276">
        <v>4</v>
      </c>
      <c r="D282" s="278" t="s">
        <v>345</v>
      </c>
    </row>
    <row r="283" spans="1:4" x14ac:dyDescent="0.35">
      <c r="A283" s="275">
        <v>143010</v>
      </c>
      <c r="B283" s="278" t="s">
        <v>576</v>
      </c>
      <c r="C283" s="276">
        <v>4</v>
      </c>
      <c r="D283" s="278" t="s">
        <v>345</v>
      </c>
    </row>
    <row r="284" spans="1:4" x14ac:dyDescent="0.35">
      <c r="A284" s="275">
        <v>143015</v>
      </c>
      <c r="B284" s="278" t="s">
        <v>577</v>
      </c>
      <c r="C284" s="276">
        <v>4</v>
      </c>
      <c r="D284" s="278" t="s">
        <v>345</v>
      </c>
    </row>
    <row r="285" spans="1:4" x14ac:dyDescent="0.35">
      <c r="A285" s="275">
        <v>143020</v>
      </c>
      <c r="B285" s="278" t="s">
        <v>578</v>
      </c>
      <c r="C285" s="276">
        <v>4</v>
      </c>
      <c r="D285" s="278" t="s">
        <v>345</v>
      </c>
    </row>
    <row r="286" spans="1:4" x14ac:dyDescent="0.35">
      <c r="A286" s="275">
        <v>143025</v>
      </c>
      <c r="B286" s="278" t="s">
        <v>579</v>
      </c>
      <c r="C286" s="276">
        <v>4</v>
      </c>
      <c r="D286" s="278" t="s">
        <v>345</v>
      </c>
    </row>
    <row r="287" spans="1:4" x14ac:dyDescent="0.35">
      <c r="A287" s="275">
        <v>143099</v>
      </c>
      <c r="B287" s="278" t="s">
        <v>567</v>
      </c>
      <c r="C287" s="276">
        <v>4</v>
      </c>
      <c r="D287" s="278" t="s">
        <v>345</v>
      </c>
    </row>
    <row r="288" spans="1:4" x14ac:dyDescent="0.35">
      <c r="A288" s="275">
        <v>1435</v>
      </c>
      <c r="B288" s="278" t="s">
        <v>580</v>
      </c>
      <c r="C288" s="276">
        <v>3</v>
      </c>
      <c r="D288" s="278" t="s">
        <v>345</v>
      </c>
    </row>
    <row r="289" spans="1:4" x14ac:dyDescent="0.35">
      <c r="A289" s="275">
        <v>143599</v>
      </c>
      <c r="B289" s="278" t="s">
        <v>567</v>
      </c>
      <c r="C289" s="276">
        <v>4</v>
      </c>
      <c r="D289" s="278" t="s">
        <v>345</v>
      </c>
    </row>
    <row r="290" spans="1:4" x14ac:dyDescent="0.35">
      <c r="A290" s="275">
        <v>1440</v>
      </c>
      <c r="B290" s="278" t="s">
        <v>581</v>
      </c>
      <c r="C290" s="276">
        <v>3</v>
      </c>
      <c r="D290" s="278" t="s">
        <v>345</v>
      </c>
    </row>
    <row r="291" spans="1:4" x14ac:dyDescent="0.35">
      <c r="A291" s="275">
        <v>144099</v>
      </c>
      <c r="B291" s="278" t="s">
        <v>567</v>
      </c>
      <c r="C291" s="276">
        <v>4</v>
      </c>
      <c r="D291" s="278" t="s">
        <v>345</v>
      </c>
    </row>
    <row r="292" spans="1:4" x14ac:dyDescent="0.35">
      <c r="A292" s="275">
        <v>1445</v>
      </c>
      <c r="B292" s="278" t="s">
        <v>582</v>
      </c>
      <c r="C292" s="276">
        <v>3</v>
      </c>
      <c r="D292" s="278" t="s">
        <v>345</v>
      </c>
    </row>
    <row r="293" spans="1:4" x14ac:dyDescent="0.35">
      <c r="A293" s="275">
        <v>144599</v>
      </c>
      <c r="B293" s="278" t="s">
        <v>567</v>
      </c>
      <c r="C293" s="276">
        <v>4</v>
      </c>
      <c r="D293" s="278" t="s">
        <v>345</v>
      </c>
    </row>
    <row r="294" spans="1:4" x14ac:dyDescent="0.35">
      <c r="A294" s="275">
        <v>1450</v>
      </c>
      <c r="B294" s="278" t="s">
        <v>583</v>
      </c>
      <c r="C294" s="276">
        <v>3</v>
      </c>
      <c r="D294" s="278" t="s">
        <v>345</v>
      </c>
    </row>
    <row r="295" spans="1:4" x14ac:dyDescent="0.35">
      <c r="A295" s="275">
        <v>145005</v>
      </c>
      <c r="B295" s="278" t="s">
        <v>584</v>
      </c>
      <c r="C295" s="276">
        <v>4</v>
      </c>
      <c r="D295" s="278" t="s">
        <v>345</v>
      </c>
    </row>
    <row r="296" spans="1:4" x14ac:dyDescent="0.35">
      <c r="A296" s="275">
        <v>145010</v>
      </c>
      <c r="B296" s="278" t="s">
        <v>585</v>
      </c>
      <c r="C296" s="276">
        <v>4</v>
      </c>
      <c r="D296" s="278" t="s">
        <v>345</v>
      </c>
    </row>
    <row r="297" spans="1:4" x14ac:dyDescent="0.35">
      <c r="A297" s="275">
        <v>145099</v>
      </c>
      <c r="B297" s="278" t="s">
        <v>567</v>
      </c>
      <c r="C297" s="276">
        <v>4</v>
      </c>
      <c r="D297" s="278" t="s">
        <v>345</v>
      </c>
    </row>
    <row r="298" spans="1:4" x14ac:dyDescent="0.35">
      <c r="A298" s="275">
        <v>1455</v>
      </c>
      <c r="B298" s="278" t="s">
        <v>586</v>
      </c>
      <c r="C298" s="276">
        <v>3</v>
      </c>
      <c r="D298" s="278" t="s">
        <v>345</v>
      </c>
    </row>
    <row r="299" spans="1:4" x14ac:dyDescent="0.35">
      <c r="A299" s="275">
        <v>145599</v>
      </c>
      <c r="B299" s="278" t="s">
        <v>567</v>
      </c>
      <c r="C299" s="276">
        <v>4</v>
      </c>
      <c r="D299" s="278" t="s">
        <v>345</v>
      </c>
    </row>
    <row r="300" spans="1:4" x14ac:dyDescent="0.35">
      <c r="A300" s="275">
        <v>1460</v>
      </c>
      <c r="B300" s="278" t="s">
        <v>587</v>
      </c>
      <c r="C300" s="276">
        <v>3</v>
      </c>
      <c r="D300" s="278" t="s">
        <v>345</v>
      </c>
    </row>
    <row r="301" spans="1:4" x14ac:dyDescent="0.35">
      <c r="A301" s="275">
        <v>146099</v>
      </c>
      <c r="B301" s="278" t="s">
        <v>567</v>
      </c>
      <c r="C301" s="276">
        <v>4</v>
      </c>
      <c r="D301" s="278" t="s">
        <v>345</v>
      </c>
    </row>
    <row r="302" spans="1:4" x14ac:dyDescent="0.35">
      <c r="A302" s="275">
        <v>1465</v>
      </c>
      <c r="B302" s="278" t="s">
        <v>588</v>
      </c>
      <c r="C302" s="276">
        <v>3</v>
      </c>
      <c r="D302" s="278" t="s">
        <v>345</v>
      </c>
    </row>
    <row r="303" spans="1:4" x14ac:dyDescent="0.35">
      <c r="A303" s="275">
        <v>146599</v>
      </c>
      <c r="B303" s="278" t="s">
        <v>567</v>
      </c>
      <c r="C303" s="276">
        <v>4</v>
      </c>
      <c r="D303" s="278" t="s">
        <v>345</v>
      </c>
    </row>
    <row r="304" spans="1:4" x14ac:dyDescent="0.35">
      <c r="A304" s="275">
        <v>1499</v>
      </c>
      <c r="B304" s="278" t="s">
        <v>450</v>
      </c>
      <c r="C304" s="276">
        <v>3</v>
      </c>
      <c r="D304" s="278" t="s">
        <v>451</v>
      </c>
    </row>
    <row r="305" spans="1:4" x14ac:dyDescent="0.35">
      <c r="A305" s="275">
        <v>149905</v>
      </c>
      <c r="B305" s="278" t="s">
        <v>589</v>
      </c>
      <c r="C305" s="276">
        <v>4</v>
      </c>
      <c r="D305" s="278" t="s">
        <v>451</v>
      </c>
    </row>
    <row r="306" spans="1:4" x14ac:dyDescent="0.35">
      <c r="A306" s="275">
        <v>149910</v>
      </c>
      <c r="B306" s="278" t="s">
        <v>590</v>
      </c>
      <c r="C306" s="276">
        <v>4</v>
      </c>
      <c r="D306" s="278" t="s">
        <v>451</v>
      </c>
    </row>
    <row r="307" spans="1:4" x14ac:dyDescent="0.35">
      <c r="A307" s="275">
        <v>149915</v>
      </c>
      <c r="B307" s="278" t="s">
        <v>591</v>
      </c>
      <c r="C307" s="276">
        <v>4</v>
      </c>
      <c r="D307" s="278" t="s">
        <v>451</v>
      </c>
    </row>
    <row r="308" spans="1:4" x14ac:dyDescent="0.35">
      <c r="A308" s="275">
        <v>149920</v>
      </c>
      <c r="B308" s="278" t="s">
        <v>592</v>
      </c>
      <c r="C308" s="276">
        <v>4</v>
      </c>
      <c r="D308" s="278" t="s">
        <v>451</v>
      </c>
    </row>
    <row r="309" spans="1:4" x14ac:dyDescent="0.35">
      <c r="A309" s="275">
        <v>15</v>
      </c>
      <c r="B309" s="278" t="s">
        <v>593</v>
      </c>
      <c r="C309" s="276">
        <v>2</v>
      </c>
      <c r="D309" s="278" t="s">
        <v>345</v>
      </c>
    </row>
    <row r="310" spans="1:4" x14ac:dyDescent="0.35">
      <c r="A310" s="275">
        <v>1504</v>
      </c>
      <c r="B310" s="278" t="s">
        <v>583</v>
      </c>
      <c r="C310" s="276">
        <v>3</v>
      </c>
      <c r="D310" s="278" t="s">
        <v>345</v>
      </c>
    </row>
    <row r="311" spans="1:4" x14ac:dyDescent="0.35">
      <c r="A311" s="275">
        <v>150405</v>
      </c>
      <c r="B311" s="278" t="s">
        <v>594</v>
      </c>
      <c r="C311" s="276">
        <v>4</v>
      </c>
      <c r="D311" s="278" t="s">
        <v>345</v>
      </c>
    </row>
    <row r="312" spans="1:4" x14ac:dyDescent="0.35">
      <c r="A312" s="275">
        <v>150410</v>
      </c>
      <c r="B312" s="278" t="s">
        <v>595</v>
      </c>
      <c r="C312" s="276">
        <v>4</v>
      </c>
      <c r="D312" s="278" t="s">
        <v>345</v>
      </c>
    </row>
    <row r="313" spans="1:4" x14ac:dyDescent="0.35">
      <c r="A313" s="275">
        <v>150499</v>
      </c>
      <c r="B313" s="278" t="s">
        <v>381</v>
      </c>
      <c r="C313" s="276">
        <v>4</v>
      </c>
      <c r="D313" s="278" t="s">
        <v>345</v>
      </c>
    </row>
    <row r="314" spans="1:4" x14ac:dyDescent="0.35">
      <c r="A314" s="275">
        <v>1506</v>
      </c>
      <c r="B314" s="278" t="s">
        <v>596</v>
      </c>
      <c r="C314" s="276">
        <v>3</v>
      </c>
      <c r="D314" s="278" t="s">
        <v>345</v>
      </c>
    </row>
    <row r="315" spans="1:4" x14ac:dyDescent="0.35">
      <c r="A315" s="275">
        <v>150605</v>
      </c>
      <c r="B315" s="278" t="s">
        <v>597</v>
      </c>
      <c r="C315" s="276">
        <v>4</v>
      </c>
      <c r="D315" s="278" t="s">
        <v>345</v>
      </c>
    </row>
    <row r="316" spans="1:4" x14ac:dyDescent="0.35">
      <c r="A316" s="275">
        <v>150610</v>
      </c>
      <c r="B316" s="278" t="s">
        <v>598</v>
      </c>
      <c r="C316" s="276">
        <v>4</v>
      </c>
      <c r="D316" s="278" t="s">
        <v>345</v>
      </c>
    </row>
    <row r="317" spans="1:4" x14ac:dyDescent="0.35">
      <c r="A317" s="275">
        <v>150615</v>
      </c>
      <c r="B317" s="278" t="s">
        <v>599</v>
      </c>
      <c r="C317" s="276">
        <v>4</v>
      </c>
      <c r="D317" s="278" t="s">
        <v>345</v>
      </c>
    </row>
    <row r="318" spans="1:4" x14ac:dyDescent="0.35">
      <c r="A318" s="275">
        <v>150699</v>
      </c>
      <c r="B318" s="278" t="s">
        <v>381</v>
      </c>
      <c r="C318" s="276">
        <v>4</v>
      </c>
      <c r="D318" s="278" t="s">
        <v>345</v>
      </c>
    </row>
    <row r="319" spans="1:4" x14ac:dyDescent="0.35">
      <c r="A319" s="275">
        <v>1508</v>
      </c>
      <c r="B319" s="278" t="s">
        <v>600</v>
      </c>
      <c r="C319" s="276">
        <v>3</v>
      </c>
      <c r="D319" s="278" t="s">
        <v>345</v>
      </c>
    </row>
    <row r="320" spans="1:4" x14ac:dyDescent="0.35">
      <c r="A320" s="275">
        <v>150805</v>
      </c>
      <c r="B320" s="278" t="s">
        <v>601</v>
      </c>
      <c r="C320" s="276">
        <v>4</v>
      </c>
      <c r="D320" s="278" t="s">
        <v>345</v>
      </c>
    </row>
    <row r="321" spans="1:4" x14ac:dyDescent="0.35">
      <c r="A321" s="275">
        <v>150810</v>
      </c>
      <c r="B321" s="278" t="s">
        <v>602</v>
      </c>
      <c r="C321" s="276">
        <v>4</v>
      </c>
      <c r="D321" s="278" t="s">
        <v>345</v>
      </c>
    </row>
    <row r="322" spans="1:4" x14ac:dyDescent="0.35">
      <c r="A322" s="275">
        <v>150815</v>
      </c>
      <c r="B322" s="278" t="s">
        <v>603</v>
      </c>
      <c r="C322" s="276">
        <v>4</v>
      </c>
      <c r="D322" s="278" t="s">
        <v>345</v>
      </c>
    </row>
    <row r="323" spans="1:4" x14ac:dyDescent="0.35">
      <c r="A323" s="275">
        <v>150820</v>
      </c>
      <c r="B323" s="278" t="s">
        <v>604</v>
      </c>
      <c r="C323" s="276">
        <v>4</v>
      </c>
      <c r="D323" s="278" t="s">
        <v>345</v>
      </c>
    </row>
    <row r="324" spans="1:4" x14ac:dyDescent="0.35">
      <c r="A324" s="275">
        <v>150825</v>
      </c>
      <c r="B324" s="278" t="s">
        <v>605</v>
      </c>
      <c r="C324" s="276">
        <v>4</v>
      </c>
      <c r="D324" s="278" t="s">
        <v>345</v>
      </c>
    </row>
    <row r="325" spans="1:4" x14ac:dyDescent="0.35">
      <c r="A325" s="275">
        <v>150830</v>
      </c>
      <c r="B325" s="278" t="s">
        <v>606</v>
      </c>
      <c r="C325" s="276">
        <v>4</v>
      </c>
      <c r="D325" s="278" t="s">
        <v>345</v>
      </c>
    </row>
    <row r="326" spans="1:4" x14ac:dyDescent="0.35">
      <c r="A326" s="275">
        <v>150899</v>
      </c>
      <c r="B326" s="278" t="s">
        <v>381</v>
      </c>
      <c r="C326" s="276">
        <v>4</v>
      </c>
      <c r="D326" s="278" t="s">
        <v>345</v>
      </c>
    </row>
    <row r="327" spans="1:4" x14ac:dyDescent="0.35">
      <c r="A327" s="275">
        <v>1512</v>
      </c>
      <c r="B327" s="278" t="s">
        <v>607</v>
      </c>
      <c r="C327" s="276">
        <v>3</v>
      </c>
      <c r="D327" s="278" t="s">
        <v>345</v>
      </c>
    </row>
    <row r="328" spans="1:4" x14ac:dyDescent="0.35">
      <c r="A328" s="275">
        <v>151205</v>
      </c>
      <c r="B328" s="278" t="s">
        <v>608</v>
      </c>
      <c r="C328" s="276">
        <v>4</v>
      </c>
      <c r="D328" s="278" t="s">
        <v>345</v>
      </c>
    </row>
    <row r="329" spans="1:4" x14ac:dyDescent="0.35">
      <c r="A329" s="275">
        <v>151210</v>
      </c>
      <c r="B329" s="278" t="s">
        <v>609</v>
      </c>
      <c r="C329" s="276">
        <v>4</v>
      </c>
      <c r="D329" s="278" t="s">
        <v>345</v>
      </c>
    </row>
    <row r="330" spans="1:4" x14ac:dyDescent="0.35">
      <c r="A330" s="275">
        <v>151215</v>
      </c>
      <c r="B330" s="278" t="s">
        <v>610</v>
      </c>
      <c r="C330" s="276">
        <v>4</v>
      </c>
      <c r="D330" s="278" t="s">
        <v>345</v>
      </c>
    </row>
    <row r="331" spans="1:4" x14ac:dyDescent="0.35">
      <c r="A331" s="275">
        <v>151220</v>
      </c>
      <c r="B331" s="278" t="s">
        <v>611</v>
      </c>
      <c r="C331" s="276">
        <v>4</v>
      </c>
      <c r="D331" s="278" t="s">
        <v>345</v>
      </c>
    </row>
    <row r="332" spans="1:4" x14ac:dyDescent="0.35">
      <c r="A332" s="275">
        <v>151225</v>
      </c>
      <c r="B332" s="278" t="s">
        <v>612</v>
      </c>
      <c r="C332" s="276">
        <v>4</v>
      </c>
      <c r="D332" s="278" t="s">
        <v>345</v>
      </c>
    </row>
    <row r="333" spans="1:4" x14ac:dyDescent="0.35">
      <c r="A333" s="275">
        <v>151230</v>
      </c>
      <c r="B333" s="278" t="s">
        <v>613</v>
      </c>
      <c r="C333" s="276">
        <v>4</v>
      </c>
      <c r="D333" s="278" t="s">
        <v>345</v>
      </c>
    </row>
    <row r="334" spans="1:4" x14ac:dyDescent="0.35">
      <c r="A334" s="275">
        <v>151235</v>
      </c>
      <c r="B334" s="278" t="s">
        <v>614</v>
      </c>
      <c r="C334" s="276">
        <v>4</v>
      </c>
      <c r="D334" s="278" t="s">
        <v>345</v>
      </c>
    </row>
    <row r="335" spans="1:4" x14ac:dyDescent="0.35">
      <c r="A335" s="275">
        <v>151240</v>
      </c>
      <c r="B335" s="278" t="s">
        <v>615</v>
      </c>
      <c r="C335" s="276">
        <v>4</v>
      </c>
      <c r="D335" s="278" t="s">
        <v>345</v>
      </c>
    </row>
    <row r="336" spans="1:4" x14ac:dyDescent="0.35">
      <c r="A336" s="275">
        <v>151245</v>
      </c>
      <c r="B336" s="278" t="s">
        <v>616</v>
      </c>
      <c r="C336" s="276">
        <v>4</v>
      </c>
      <c r="D336" s="278" t="s">
        <v>345</v>
      </c>
    </row>
    <row r="337" spans="1:4" x14ac:dyDescent="0.35">
      <c r="A337" s="275">
        <v>151250</v>
      </c>
      <c r="B337" s="278" t="s">
        <v>617</v>
      </c>
      <c r="C337" s="276">
        <v>4</v>
      </c>
      <c r="D337" s="278" t="s">
        <v>345</v>
      </c>
    </row>
    <row r="338" spans="1:4" x14ac:dyDescent="0.35">
      <c r="A338" s="275">
        <v>151299</v>
      </c>
      <c r="B338" s="278" t="s">
        <v>381</v>
      </c>
      <c r="C338" s="276">
        <v>4</v>
      </c>
      <c r="D338" s="278" t="s">
        <v>345</v>
      </c>
    </row>
    <row r="339" spans="1:4" x14ac:dyDescent="0.35">
      <c r="A339" s="275">
        <v>1516</v>
      </c>
      <c r="B339" s="278" t="s">
        <v>618</v>
      </c>
      <c r="C339" s="276">
        <v>3</v>
      </c>
      <c r="D339" s="278" t="s">
        <v>345</v>
      </c>
    </row>
    <row r="340" spans="1:4" x14ac:dyDescent="0.35">
      <c r="A340" s="275">
        <v>151605</v>
      </c>
      <c r="B340" s="278" t="s">
        <v>619</v>
      </c>
      <c r="C340" s="276">
        <v>4</v>
      </c>
      <c r="D340" s="278" t="s">
        <v>345</v>
      </c>
    </row>
    <row r="341" spans="1:4" x14ac:dyDescent="0.35">
      <c r="A341" s="275">
        <v>151610</v>
      </c>
      <c r="B341" s="278" t="s">
        <v>620</v>
      </c>
      <c r="C341" s="276">
        <v>4</v>
      </c>
      <c r="D341" s="278" t="s">
        <v>345</v>
      </c>
    </row>
    <row r="342" spans="1:4" x14ac:dyDescent="0.35">
      <c r="A342" s="275">
        <v>151615</v>
      </c>
      <c r="B342" s="278" t="s">
        <v>621</v>
      </c>
      <c r="C342" s="276">
        <v>4</v>
      </c>
      <c r="D342" s="278" t="s">
        <v>345</v>
      </c>
    </row>
    <row r="343" spans="1:4" x14ac:dyDescent="0.35">
      <c r="A343" s="275">
        <v>151620</v>
      </c>
      <c r="B343" s="278" t="s">
        <v>622</v>
      </c>
      <c r="C343" s="276">
        <v>4</v>
      </c>
      <c r="D343" s="278" t="s">
        <v>345</v>
      </c>
    </row>
    <row r="344" spans="1:4" x14ac:dyDescent="0.35">
      <c r="A344" s="275">
        <v>151625</v>
      </c>
      <c r="B344" s="278" t="s">
        <v>623</v>
      </c>
      <c r="C344" s="276">
        <v>4</v>
      </c>
      <c r="D344" s="278" t="s">
        <v>345</v>
      </c>
    </row>
    <row r="345" spans="1:4" x14ac:dyDescent="0.35">
      <c r="A345" s="275">
        <v>151630</v>
      </c>
      <c r="B345" s="278" t="s">
        <v>624</v>
      </c>
      <c r="C345" s="276">
        <v>4</v>
      </c>
      <c r="D345" s="278" t="s">
        <v>345</v>
      </c>
    </row>
    <row r="346" spans="1:4" x14ac:dyDescent="0.35">
      <c r="A346" s="275">
        <v>151635</v>
      </c>
      <c r="B346" s="278" t="s">
        <v>625</v>
      </c>
      <c r="C346" s="276">
        <v>4</v>
      </c>
      <c r="D346" s="278" t="s">
        <v>345</v>
      </c>
    </row>
    <row r="347" spans="1:4" x14ac:dyDescent="0.35">
      <c r="A347" s="275">
        <v>151640</v>
      </c>
      <c r="B347" s="278" t="s">
        <v>626</v>
      </c>
      <c r="C347" s="276">
        <v>4</v>
      </c>
      <c r="D347" s="278" t="s">
        <v>345</v>
      </c>
    </row>
    <row r="348" spans="1:4" x14ac:dyDescent="0.35">
      <c r="A348" s="275">
        <v>151645</v>
      </c>
      <c r="B348" s="278" t="s">
        <v>627</v>
      </c>
      <c r="C348" s="276">
        <v>4</v>
      </c>
      <c r="D348" s="278" t="s">
        <v>345</v>
      </c>
    </row>
    <row r="349" spans="1:4" x14ac:dyDescent="0.35">
      <c r="A349" s="275">
        <v>151650</v>
      </c>
      <c r="B349" s="278" t="s">
        <v>628</v>
      </c>
      <c r="C349" s="276">
        <v>4</v>
      </c>
      <c r="D349" s="278" t="s">
        <v>345</v>
      </c>
    </row>
    <row r="350" spans="1:4" x14ac:dyDescent="0.35">
      <c r="A350" s="275">
        <v>151655</v>
      </c>
      <c r="B350" s="278" t="s">
        <v>629</v>
      </c>
      <c r="C350" s="276">
        <v>4</v>
      </c>
      <c r="D350" s="278" t="s">
        <v>345</v>
      </c>
    </row>
    <row r="351" spans="1:4" x14ac:dyDescent="0.35">
      <c r="A351" s="275">
        <v>151660</v>
      </c>
      <c r="B351" s="278" t="s">
        <v>630</v>
      </c>
      <c r="C351" s="276">
        <v>4</v>
      </c>
      <c r="D351" s="278" t="s">
        <v>345</v>
      </c>
    </row>
    <row r="352" spans="1:4" x14ac:dyDescent="0.35">
      <c r="A352" s="275">
        <v>151663</v>
      </c>
      <c r="B352" s="278" t="s">
        <v>631</v>
      </c>
      <c r="C352" s="276">
        <v>4</v>
      </c>
      <c r="D352" s="278" t="s">
        <v>345</v>
      </c>
    </row>
    <row r="353" spans="1:4" x14ac:dyDescent="0.35">
      <c r="A353" s="275">
        <v>151665</v>
      </c>
      <c r="B353" s="278" t="s">
        <v>632</v>
      </c>
      <c r="C353" s="276">
        <v>4</v>
      </c>
      <c r="D353" s="278" t="s">
        <v>345</v>
      </c>
    </row>
    <row r="354" spans="1:4" x14ac:dyDescent="0.35">
      <c r="A354" s="275">
        <v>151670</v>
      </c>
      <c r="B354" s="278" t="s">
        <v>633</v>
      </c>
      <c r="C354" s="276">
        <v>4</v>
      </c>
      <c r="D354" s="278" t="s">
        <v>345</v>
      </c>
    </row>
    <row r="355" spans="1:4" x14ac:dyDescent="0.35">
      <c r="A355" s="275">
        <v>151675</v>
      </c>
      <c r="B355" s="278" t="s">
        <v>634</v>
      </c>
      <c r="C355" s="276">
        <v>4</v>
      </c>
      <c r="D355" s="278" t="s">
        <v>345</v>
      </c>
    </row>
    <row r="356" spans="1:4" x14ac:dyDescent="0.35">
      <c r="A356" s="275">
        <v>151680</v>
      </c>
      <c r="B356" s="278" t="s">
        <v>635</v>
      </c>
      <c r="C356" s="276">
        <v>4</v>
      </c>
      <c r="D356" s="278" t="s">
        <v>345</v>
      </c>
    </row>
    <row r="357" spans="1:4" x14ac:dyDescent="0.35">
      <c r="A357" s="275">
        <v>151695</v>
      </c>
      <c r="B357" s="278" t="s">
        <v>388</v>
      </c>
      <c r="C357" s="276">
        <v>4</v>
      </c>
      <c r="D357" s="278" t="s">
        <v>345</v>
      </c>
    </row>
    <row r="358" spans="1:4" x14ac:dyDescent="0.35">
      <c r="A358" s="275">
        <v>151699</v>
      </c>
      <c r="B358" s="278" t="s">
        <v>381</v>
      </c>
      <c r="C358" s="276">
        <v>4</v>
      </c>
      <c r="D358" s="278" t="s">
        <v>345</v>
      </c>
    </row>
    <row r="359" spans="1:4" x14ac:dyDescent="0.35">
      <c r="A359" s="275">
        <v>1520</v>
      </c>
      <c r="B359" s="278" t="s">
        <v>636</v>
      </c>
      <c r="C359" s="276">
        <v>3</v>
      </c>
      <c r="D359" s="278" t="s">
        <v>345</v>
      </c>
    </row>
    <row r="360" spans="1:4" x14ac:dyDescent="0.35">
      <c r="A360" s="275">
        <v>152099</v>
      </c>
      <c r="B360" s="278" t="s">
        <v>381</v>
      </c>
      <c r="C360" s="276">
        <v>4</v>
      </c>
      <c r="D360" s="278" t="s">
        <v>345</v>
      </c>
    </row>
    <row r="361" spans="1:4" x14ac:dyDescent="0.35">
      <c r="A361" s="275">
        <v>1524</v>
      </c>
      <c r="B361" s="278" t="s">
        <v>637</v>
      </c>
      <c r="C361" s="276">
        <v>3</v>
      </c>
      <c r="D361" s="278" t="s">
        <v>345</v>
      </c>
    </row>
    <row r="362" spans="1:4" x14ac:dyDescent="0.35">
      <c r="A362" s="275">
        <v>152405</v>
      </c>
      <c r="B362" s="278" t="s">
        <v>638</v>
      </c>
      <c r="C362" s="276">
        <v>4</v>
      </c>
      <c r="D362" s="278" t="s">
        <v>345</v>
      </c>
    </row>
    <row r="363" spans="1:4" x14ac:dyDescent="0.35">
      <c r="A363" s="275">
        <v>152410</v>
      </c>
      <c r="B363" s="278" t="s">
        <v>639</v>
      </c>
      <c r="C363" s="276">
        <v>4</v>
      </c>
      <c r="D363" s="278" t="s">
        <v>345</v>
      </c>
    </row>
    <row r="364" spans="1:4" x14ac:dyDescent="0.35">
      <c r="A364" s="275">
        <v>152495</v>
      </c>
      <c r="B364" s="278" t="s">
        <v>388</v>
      </c>
      <c r="C364" s="276">
        <v>4</v>
      </c>
      <c r="D364" s="278" t="s">
        <v>345</v>
      </c>
    </row>
    <row r="365" spans="1:4" x14ac:dyDescent="0.35">
      <c r="A365" s="275">
        <v>152499</v>
      </c>
      <c r="B365" s="278" t="s">
        <v>381</v>
      </c>
      <c r="C365" s="276">
        <v>4</v>
      </c>
      <c r="D365" s="278" t="s">
        <v>345</v>
      </c>
    </row>
    <row r="366" spans="1:4" x14ac:dyDescent="0.35">
      <c r="A366" s="275">
        <v>1528</v>
      </c>
      <c r="B366" s="278" t="s">
        <v>640</v>
      </c>
      <c r="C366" s="276">
        <v>3</v>
      </c>
      <c r="D366" s="278" t="s">
        <v>345</v>
      </c>
    </row>
    <row r="367" spans="1:4" x14ac:dyDescent="0.35">
      <c r="A367" s="275">
        <v>152805</v>
      </c>
      <c r="B367" s="278" t="s">
        <v>641</v>
      </c>
      <c r="C367" s="276">
        <v>4</v>
      </c>
      <c r="D367" s="278" t="s">
        <v>345</v>
      </c>
    </row>
    <row r="368" spans="1:4" x14ac:dyDescent="0.35">
      <c r="A368" s="275">
        <v>152810</v>
      </c>
      <c r="B368" s="278" t="s">
        <v>642</v>
      </c>
      <c r="C368" s="276">
        <v>4</v>
      </c>
      <c r="D368" s="278" t="s">
        <v>345</v>
      </c>
    </row>
    <row r="369" spans="1:4" x14ac:dyDescent="0.35">
      <c r="A369" s="275">
        <v>152815</v>
      </c>
      <c r="B369" s="278" t="s">
        <v>643</v>
      </c>
      <c r="C369" s="276">
        <v>4</v>
      </c>
      <c r="D369" s="278" t="s">
        <v>345</v>
      </c>
    </row>
    <row r="370" spans="1:4" x14ac:dyDescent="0.35">
      <c r="A370" s="275">
        <v>152820</v>
      </c>
      <c r="B370" s="278" t="s">
        <v>644</v>
      </c>
      <c r="C370" s="276">
        <v>4</v>
      </c>
      <c r="D370" s="278" t="s">
        <v>345</v>
      </c>
    </row>
    <row r="371" spans="1:4" x14ac:dyDescent="0.35">
      <c r="A371" s="275">
        <v>152825</v>
      </c>
      <c r="B371" s="278" t="s">
        <v>645</v>
      </c>
      <c r="C371" s="276">
        <v>4</v>
      </c>
      <c r="D371" s="278" t="s">
        <v>345</v>
      </c>
    </row>
    <row r="372" spans="1:4" x14ac:dyDescent="0.35">
      <c r="A372" s="275">
        <v>152895</v>
      </c>
      <c r="B372" s="278" t="s">
        <v>388</v>
      </c>
      <c r="C372" s="276">
        <v>4</v>
      </c>
      <c r="D372" s="278" t="s">
        <v>345</v>
      </c>
    </row>
    <row r="373" spans="1:4" x14ac:dyDescent="0.35">
      <c r="A373" s="275">
        <v>152899</v>
      </c>
      <c r="B373" s="278" t="s">
        <v>381</v>
      </c>
      <c r="C373" s="276">
        <v>4</v>
      </c>
      <c r="D373" s="278" t="s">
        <v>345</v>
      </c>
    </row>
    <row r="374" spans="1:4" x14ac:dyDescent="0.35">
      <c r="A374" s="275">
        <v>1532</v>
      </c>
      <c r="B374" s="278" t="s">
        <v>646</v>
      </c>
      <c r="C374" s="276">
        <v>3</v>
      </c>
      <c r="D374" s="278" t="s">
        <v>345</v>
      </c>
    </row>
    <row r="375" spans="1:4" x14ac:dyDescent="0.35">
      <c r="A375" s="275">
        <v>153205</v>
      </c>
      <c r="B375" s="278" t="s">
        <v>647</v>
      </c>
      <c r="C375" s="276">
        <v>4</v>
      </c>
      <c r="D375" s="278" t="s">
        <v>345</v>
      </c>
    </row>
    <row r="376" spans="1:4" x14ac:dyDescent="0.35">
      <c r="A376" s="275">
        <v>153210</v>
      </c>
      <c r="B376" s="278" t="s">
        <v>648</v>
      </c>
      <c r="C376" s="276">
        <v>4</v>
      </c>
      <c r="D376" s="278" t="s">
        <v>345</v>
      </c>
    </row>
    <row r="377" spans="1:4" x14ac:dyDescent="0.35">
      <c r="A377" s="275">
        <v>153215</v>
      </c>
      <c r="B377" s="278" t="s">
        <v>649</v>
      </c>
      <c r="C377" s="276">
        <v>4</v>
      </c>
      <c r="D377" s="278" t="s">
        <v>345</v>
      </c>
    </row>
    <row r="378" spans="1:4" x14ac:dyDescent="0.35">
      <c r="A378" s="275">
        <v>153220</v>
      </c>
      <c r="B378" s="278" t="s">
        <v>650</v>
      </c>
      <c r="C378" s="276">
        <v>4</v>
      </c>
      <c r="D378" s="278" t="s">
        <v>345</v>
      </c>
    </row>
    <row r="379" spans="1:4" x14ac:dyDescent="0.35">
      <c r="A379" s="275">
        <v>153295</v>
      </c>
      <c r="B379" s="278" t="s">
        <v>388</v>
      </c>
      <c r="C379" s="276">
        <v>4</v>
      </c>
      <c r="D379" s="278" t="s">
        <v>345</v>
      </c>
    </row>
    <row r="380" spans="1:4" x14ac:dyDescent="0.35">
      <c r="A380" s="275">
        <v>153299</v>
      </c>
      <c r="B380" s="278" t="s">
        <v>381</v>
      </c>
      <c r="C380" s="276">
        <v>4</v>
      </c>
      <c r="D380" s="278" t="s">
        <v>345</v>
      </c>
    </row>
    <row r="381" spans="1:4" x14ac:dyDescent="0.35">
      <c r="A381" s="275">
        <v>1536</v>
      </c>
      <c r="B381" s="278" t="s">
        <v>651</v>
      </c>
      <c r="C381" s="276">
        <v>3</v>
      </c>
      <c r="D381" s="278" t="s">
        <v>345</v>
      </c>
    </row>
    <row r="382" spans="1:4" x14ac:dyDescent="0.35">
      <c r="A382" s="275">
        <v>153605</v>
      </c>
      <c r="B382" s="278" t="s">
        <v>652</v>
      </c>
      <c r="C382" s="276">
        <v>4</v>
      </c>
      <c r="D382" s="278" t="s">
        <v>345</v>
      </c>
    </row>
    <row r="383" spans="1:4" x14ac:dyDescent="0.35">
      <c r="A383" s="275">
        <v>153610</v>
      </c>
      <c r="B383" s="278" t="s">
        <v>653</v>
      </c>
      <c r="C383" s="276">
        <v>4</v>
      </c>
      <c r="D383" s="278" t="s">
        <v>345</v>
      </c>
    </row>
    <row r="384" spans="1:4" x14ac:dyDescent="0.35">
      <c r="A384" s="275">
        <v>153695</v>
      </c>
      <c r="B384" s="278" t="s">
        <v>388</v>
      </c>
      <c r="C384" s="276">
        <v>4</v>
      </c>
      <c r="D384" s="278" t="s">
        <v>345</v>
      </c>
    </row>
    <row r="385" spans="1:4" x14ac:dyDescent="0.35">
      <c r="A385" s="275">
        <v>153699</v>
      </c>
      <c r="B385" s="278" t="s">
        <v>381</v>
      </c>
      <c r="C385" s="276">
        <v>4</v>
      </c>
      <c r="D385" s="278" t="s">
        <v>345</v>
      </c>
    </row>
    <row r="386" spans="1:4" x14ac:dyDescent="0.35">
      <c r="A386" s="275">
        <v>1540</v>
      </c>
      <c r="B386" s="278" t="s">
        <v>654</v>
      </c>
      <c r="C386" s="276">
        <v>3</v>
      </c>
      <c r="D386" s="278" t="s">
        <v>345</v>
      </c>
    </row>
    <row r="387" spans="1:4" x14ac:dyDescent="0.35">
      <c r="A387" s="275">
        <v>154005</v>
      </c>
      <c r="B387" s="278" t="s">
        <v>655</v>
      </c>
      <c r="C387" s="276">
        <v>4</v>
      </c>
      <c r="D387" s="278" t="s">
        <v>345</v>
      </c>
    </row>
    <row r="388" spans="1:4" x14ac:dyDescent="0.35">
      <c r="A388" s="275">
        <v>154008</v>
      </c>
      <c r="B388" s="278" t="s">
        <v>656</v>
      </c>
      <c r="C388" s="276">
        <v>4</v>
      </c>
      <c r="D388" s="278" t="s">
        <v>345</v>
      </c>
    </row>
    <row r="389" spans="1:4" x14ac:dyDescent="0.35">
      <c r="A389" s="275">
        <v>154010</v>
      </c>
      <c r="B389" s="278" t="s">
        <v>657</v>
      </c>
      <c r="C389" s="276">
        <v>4</v>
      </c>
      <c r="D389" s="278" t="s">
        <v>345</v>
      </c>
    </row>
    <row r="390" spans="1:4" x14ac:dyDescent="0.35">
      <c r="A390" s="275">
        <v>154015</v>
      </c>
      <c r="B390" s="278" t="s">
        <v>658</v>
      </c>
      <c r="C390" s="276">
        <v>4</v>
      </c>
      <c r="D390" s="278" t="s">
        <v>345</v>
      </c>
    </row>
    <row r="391" spans="1:4" x14ac:dyDescent="0.35">
      <c r="A391" s="275">
        <v>154017</v>
      </c>
      <c r="B391" s="278" t="s">
        <v>659</v>
      </c>
      <c r="C391" s="276">
        <v>4</v>
      </c>
      <c r="D391" s="278" t="s">
        <v>345</v>
      </c>
    </row>
    <row r="392" spans="1:4" x14ac:dyDescent="0.35">
      <c r="A392" s="275">
        <v>154020</v>
      </c>
      <c r="B392" s="278" t="s">
        <v>660</v>
      </c>
      <c r="C392" s="276">
        <v>4</v>
      </c>
      <c r="D392" s="278" t="s">
        <v>345</v>
      </c>
    </row>
    <row r="393" spans="1:4" x14ac:dyDescent="0.35">
      <c r="A393" s="275">
        <v>154025</v>
      </c>
      <c r="B393" s="278" t="s">
        <v>661</v>
      </c>
      <c r="C393" s="276">
        <v>4</v>
      </c>
      <c r="D393" s="278" t="s">
        <v>345</v>
      </c>
    </row>
    <row r="394" spans="1:4" x14ac:dyDescent="0.35">
      <c r="A394" s="275">
        <v>154030</v>
      </c>
      <c r="B394" s="278" t="s">
        <v>662</v>
      </c>
      <c r="C394" s="276">
        <v>4</v>
      </c>
      <c r="D394" s="278" t="s">
        <v>345</v>
      </c>
    </row>
    <row r="395" spans="1:4" x14ac:dyDescent="0.35">
      <c r="A395" s="275">
        <v>154035</v>
      </c>
      <c r="B395" s="278" t="s">
        <v>663</v>
      </c>
      <c r="C395" s="276">
        <v>4</v>
      </c>
      <c r="D395" s="278" t="s">
        <v>345</v>
      </c>
    </row>
    <row r="396" spans="1:4" x14ac:dyDescent="0.35">
      <c r="A396" s="275">
        <v>154040</v>
      </c>
      <c r="B396" s="278" t="s">
        <v>664</v>
      </c>
      <c r="C396" s="276">
        <v>4</v>
      </c>
      <c r="D396" s="278" t="s">
        <v>345</v>
      </c>
    </row>
    <row r="397" spans="1:4" x14ac:dyDescent="0.35">
      <c r="A397" s="275">
        <v>154045</v>
      </c>
      <c r="B397" s="278" t="s">
        <v>665</v>
      </c>
      <c r="C397" s="276">
        <v>4</v>
      </c>
      <c r="D397" s="278" t="s">
        <v>345</v>
      </c>
    </row>
    <row r="398" spans="1:4" x14ac:dyDescent="0.35">
      <c r="A398" s="275">
        <v>154095</v>
      </c>
      <c r="B398" s="278" t="s">
        <v>388</v>
      </c>
      <c r="C398" s="276">
        <v>4</v>
      </c>
      <c r="D398" s="278" t="s">
        <v>345</v>
      </c>
    </row>
    <row r="399" spans="1:4" x14ac:dyDescent="0.35">
      <c r="A399" s="275">
        <v>154099</v>
      </c>
      <c r="B399" s="278" t="s">
        <v>381</v>
      </c>
      <c r="C399" s="276">
        <v>4</v>
      </c>
      <c r="D399" s="278" t="s">
        <v>345</v>
      </c>
    </row>
    <row r="400" spans="1:4" x14ac:dyDescent="0.35">
      <c r="A400" s="275">
        <v>1544</v>
      </c>
      <c r="B400" s="278" t="s">
        <v>666</v>
      </c>
      <c r="C400" s="276">
        <v>3</v>
      </c>
      <c r="D400" s="278" t="s">
        <v>345</v>
      </c>
    </row>
    <row r="401" spans="1:4" x14ac:dyDescent="0.35">
      <c r="A401" s="275">
        <v>154405</v>
      </c>
      <c r="B401" s="278" t="s">
        <v>667</v>
      </c>
      <c r="C401" s="276">
        <v>4</v>
      </c>
      <c r="D401" s="278" t="s">
        <v>345</v>
      </c>
    </row>
    <row r="402" spans="1:4" x14ac:dyDescent="0.35">
      <c r="A402" s="275">
        <v>154410</v>
      </c>
      <c r="B402" s="278" t="s">
        <v>668</v>
      </c>
      <c r="C402" s="276">
        <v>4</v>
      </c>
      <c r="D402" s="278" t="s">
        <v>345</v>
      </c>
    </row>
    <row r="403" spans="1:4" x14ac:dyDescent="0.35">
      <c r="A403" s="275">
        <v>154415</v>
      </c>
      <c r="B403" s="278" t="s">
        <v>669</v>
      </c>
      <c r="C403" s="276">
        <v>4</v>
      </c>
      <c r="D403" s="278" t="s">
        <v>345</v>
      </c>
    </row>
    <row r="404" spans="1:4" x14ac:dyDescent="0.35">
      <c r="A404" s="275">
        <v>154420</v>
      </c>
      <c r="B404" s="278" t="s">
        <v>670</v>
      </c>
      <c r="C404" s="276">
        <v>4</v>
      </c>
      <c r="D404" s="278" t="s">
        <v>345</v>
      </c>
    </row>
    <row r="405" spans="1:4" x14ac:dyDescent="0.35">
      <c r="A405" s="275">
        <v>154425</v>
      </c>
      <c r="B405" s="278" t="s">
        <v>671</v>
      </c>
      <c r="C405" s="276">
        <v>4</v>
      </c>
      <c r="D405" s="278" t="s">
        <v>345</v>
      </c>
    </row>
    <row r="406" spans="1:4" x14ac:dyDescent="0.35">
      <c r="A406" s="275">
        <v>154430</v>
      </c>
      <c r="B406" s="278" t="s">
        <v>672</v>
      </c>
      <c r="C406" s="276">
        <v>4</v>
      </c>
      <c r="D406" s="278" t="s">
        <v>345</v>
      </c>
    </row>
    <row r="407" spans="1:4" x14ac:dyDescent="0.35">
      <c r="A407" s="275">
        <v>154435</v>
      </c>
      <c r="B407" s="278" t="s">
        <v>673</v>
      </c>
      <c r="C407" s="276">
        <v>4</v>
      </c>
      <c r="D407" s="278" t="s">
        <v>345</v>
      </c>
    </row>
    <row r="408" spans="1:4" x14ac:dyDescent="0.35">
      <c r="A408" s="275">
        <v>154440</v>
      </c>
      <c r="B408" s="278" t="s">
        <v>674</v>
      </c>
      <c r="C408" s="276">
        <v>4</v>
      </c>
      <c r="D408" s="278" t="s">
        <v>345</v>
      </c>
    </row>
    <row r="409" spans="1:4" x14ac:dyDescent="0.35">
      <c r="A409" s="275">
        <v>154495</v>
      </c>
      <c r="B409" s="278" t="s">
        <v>388</v>
      </c>
      <c r="C409" s="276">
        <v>4</v>
      </c>
      <c r="D409" s="278" t="s">
        <v>345</v>
      </c>
    </row>
    <row r="410" spans="1:4" x14ac:dyDescent="0.35">
      <c r="A410" s="275">
        <v>154499</v>
      </c>
      <c r="B410" s="278" t="s">
        <v>381</v>
      </c>
      <c r="C410" s="276">
        <v>4</v>
      </c>
      <c r="D410" s="278" t="s">
        <v>345</v>
      </c>
    </row>
    <row r="411" spans="1:4" x14ac:dyDescent="0.35">
      <c r="A411" s="275">
        <v>1548</v>
      </c>
      <c r="B411" s="278" t="s">
        <v>675</v>
      </c>
      <c r="C411" s="276">
        <v>3</v>
      </c>
      <c r="D411" s="278" t="s">
        <v>345</v>
      </c>
    </row>
    <row r="412" spans="1:4" x14ac:dyDescent="0.35">
      <c r="A412" s="275">
        <v>154805</v>
      </c>
      <c r="B412" s="278" t="s">
        <v>676</v>
      </c>
      <c r="C412" s="276">
        <v>4</v>
      </c>
      <c r="D412" s="278" t="s">
        <v>345</v>
      </c>
    </row>
    <row r="413" spans="1:4" x14ac:dyDescent="0.35">
      <c r="A413" s="275">
        <v>154810</v>
      </c>
      <c r="B413" s="278" t="s">
        <v>677</v>
      </c>
      <c r="C413" s="276">
        <v>4</v>
      </c>
      <c r="D413" s="278" t="s">
        <v>345</v>
      </c>
    </row>
    <row r="414" spans="1:4" x14ac:dyDescent="0.35">
      <c r="A414" s="275">
        <v>154815</v>
      </c>
      <c r="B414" s="278" t="s">
        <v>678</v>
      </c>
      <c r="C414" s="276">
        <v>4</v>
      </c>
      <c r="D414" s="278" t="s">
        <v>345</v>
      </c>
    </row>
    <row r="415" spans="1:4" x14ac:dyDescent="0.35">
      <c r="A415" s="275">
        <v>154820</v>
      </c>
      <c r="B415" s="278" t="s">
        <v>679</v>
      </c>
      <c r="C415" s="276">
        <v>4</v>
      </c>
      <c r="D415" s="278" t="s">
        <v>345</v>
      </c>
    </row>
    <row r="416" spans="1:4" x14ac:dyDescent="0.35">
      <c r="A416" s="275">
        <v>154825</v>
      </c>
      <c r="B416" s="278" t="s">
        <v>680</v>
      </c>
      <c r="C416" s="276">
        <v>4</v>
      </c>
      <c r="D416" s="278" t="s">
        <v>345</v>
      </c>
    </row>
    <row r="417" spans="1:4" x14ac:dyDescent="0.35">
      <c r="A417" s="275">
        <v>154830</v>
      </c>
      <c r="B417" s="278" t="s">
        <v>681</v>
      </c>
      <c r="C417" s="276">
        <v>4</v>
      </c>
      <c r="D417" s="278" t="s">
        <v>345</v>
      </c>
    </row>
    <row r="418" spans="1:4" x14ac:dyDescent="0.35">
      <c r="A418" s="275">
        <v>154895</v>
      </c>
      <c r="B418" s="278" t="s">
        <v>388</v>
      </c>
      <c r="C418" s="276">
        <v>4</v>
      </c>
      <c r="D418" s="278" t="s">
        <v>345</v>
      </c>
    </row>
    <row r="419" spans="1:4" x14ac:dyDescent="0.35">
      <c r="A419" s="275">
        <v>154899</v>
      </c>
      <c r="B419" s="278" t="s">
        <v>381</v>
      </c>
      <c r="C419" s="276">
        <v>4</v>
      </c>
      <c r="D419" s="278" t="s">
        <v>345</v>
      </c>
    </row>
    <row r="420" spans="1:4" x14ac:dyDescent="0.35">
      <c r="A420" s="275">
        <v>1552</v>
      </c>
      <c r="B420" s="278" t="s">
        <v>682</v>
      </c>
      <c r="C420" s="276">
        <v>3</v>
      </c>
      <c r="D420" s="278" t="s">
        <v>345</v>
      </c>
    </row>
    <row r="421" spans="1:4" x14ac:dyDescent="0.35">
      <c r="A421" s="275">
        <v>155205</v>
      </c>
      <c r="B421" s="278" t="s">
        <v>683</v>
      </c>
      <c r="C421" s="276">
        <v>4</v>
      </c>
      <c r="D421" s="278" t="s">
        <v>345</v>
      </c>
    </row>
    <row r="422" spans="1:4" x14ac:dyDescent="0.35">
      <c r="A422" s="275">
        <v>155210</v>
      </c>
      <c r="B422" s="278" t="s">
        <v>684</v>
      </c>
      <c r="C422" s="276">
        <v>4</v>
      </c>
      <c r="D422" s="278" t="s">
        <v>345</v>
      </c>
    </row>
    <row r="423" spans="1:4" x14ac:dyDescent="0.35">
      <c r="A423" s="275">
        <v>155215</v>
      </c>
      <c r="B423" s="278" t="s">
        <v>685</v>
      </c>
      <c r="C423" s="276">
        <v>4</v>
      </c>
      <c r="D423" s="278" t="s">
        <v>345</v>
      </c>
    </row>
    <row r="424" spans="1:4" x14ac:dyDescent="0.35">
      <c r="A424" s="275">
        <v>155295</v>
      </c>
      <c r="B424" s="278" t="s">
        <v>388</v>
      </c>
      <c r="C424" s="276">
        <v>4</v>
      </c>
      <c r="D424" s="278" t="s">
        <v>345</v>
      </c>
    </row>
    <row r="425" spans="1:4" x14ac:dyDescent="0.35">
      <c r="A425" s="275">
        <v>155299</v>
      </c>
      <c r="B425" s="278" t="s">
        <v>381</v>
      </c>
      <c r="C425" s="276">
        <v>4</v>
      </c>
      <c r="D425" s="278" t="s">
        <v>345</v>
      </c>
    </row>
    <row r="426" spans="1:4" x14ac:dyDescent="0.35">
      <c r="A426" s="275">
        <v>1556</v>
      </c>
      <c r="B426" s="278" t="s">
        <v>686</v>
      </c>
      <c r="C426" s="276">
        <v>3</v>
      </c>
      <c r="D426" s="278" t="s">
        <v>345</v>
      </c>
    </row>
    <row r="427" spans="1:4" x14ac:dyDescent="0.35">
      <c r="A427" s="275">
        <v>155605</v>
      </c>
      <c r="B427" s="278" t="s">
        <v>687</v>
      </c>
      <c r="C427" s="276">
        <v>4</v>
      </c>
      <c r="D427" s="278" t="s">
        <v>345</v>
      </c>
    </row>
    <row r="428" spans="1:4" x14ac:dyDescent="0.35">
      <c r="A428" s="275">
        <v>155610</v>
      </c>
      <c r="B428" s="278" t="s">
        <v>688</v>
      </c>
      <c r="C428" s="276">
        <v>4</v>
      </c>
      <c r="D428" s="278" t="s">
        <v>345</v>
      </c>
    </row>
    <row r="429" spans="1:4" x14ac:dyDescent="0.35">
      <c r="A429" s="275">
        <v>155615</v>
      </c>
      <c r="B429" s="278" t="s">
        <v>689</v>
      </c>
      <c r="C429" s="276">
        <v>4</v>
      </c>
      <c r="D429" s="278" t="s">
        <v>345</v>
      </c>
    </row>
    <row r="430" spans="1:4" x14ac:dyDescent="0.35">
      <c r="A430" s="275">
        <v>155620</v>
      </c>
      <c r="B430" s="278" t="s">
        <v>690</v>
      </c>
      <c r="C430" s="276">
        <v>4</v>
      </c>
      <c r="D430" s="278" t="s">
        <v>345</v>
      </c>
    </row>
    <row r="431" spans="1:4" x14ac:dyDescent="0.35">
      <c r="A431" s="275">
        <v>155625</v>
      </c>
      <c r="B431" s="278" t="s">
        <v>691</v>
      </c>
      <c r="C431" s="276">
        <v>4</v>
      </c>
      <c r="D431" s="278" t="s">
        <v>345</v>
      </c>
    </row>
    <row r="432" spans="1:4" x14ac:dyDescent="0.35">
      <c r="A432" s="275">
        <v>155628</v>
      </c>
      <c r="B432" s="278" t="s">
        <v>692</v>
      </c>
      <c r="C432" s="276">
        <v>4</v>
      </c>
      <c r="D432" s="278" t="s">
        <v>345</v>
      </c>
    </row>
    <row r="433" spans="1:4" x14ac:dyDescent="0.35">
      <c r="A433" s="275">
        <v>155630</v>
      </c>
      <c r="B433" s="278" t="s">
        <v>693</v>
      </c>
      <c r="C433" s="276">
        <v>4</v>
      </c>
      <c r="D433" s="278" t="s">
        <v>345</v>
      </c>
    </row>
    <row r="434" spans="1:4" x14ac:dyDescent="0.35">
      <c r="A434" s="275">
        <v>155635</v>
      </c>
      <c r="B434" s="278" t="s">
        <v>694</v>
      </c>
      <c r="C434" s="276">
        <v>4</v>
      </c>
      <c r="D434" s="278" t="s">
        <v>345</v>
      </c>
    </row>
    <row r="435" spans="1:4" x14ac:dyDescent="0.35">
      <c r="A435" s="275">
        <v>155640</v>
      </c>
      <c r="B435" s="278" t="s">
        <v>695</v>
      </c>
      <c r="C435" s="276">
        <v>4</v>
      </c>
      <c r="D435" s="278" t="s">
        <v>345</v>
      </c>
    </row>
    <row r="436" spans="1:4" x14ac:dyDescent="0.35">
      <c r="A436" s="275">
        <v>155645</v>
      </c>
      <c r="B436" s="278" t="s">
        <v>696</v>
      </c>
      <c r="C436" s="276">
        <v>4</v>
      </c>
      <c r="D436" s="278" t="s">
        <v>345</v>
      </c>
    </row>
    <row r="437" spans="1:4" x14ac:dyDescent="0.35">
      <c r="A437" s="275">
        <v>155647</v>
      </c>
      <c r="B437" s="278" t="s">
        <v>697</v>
      </c>
      <c r="C437" s="276">
        <v>4</v>
      </c>
      <c r="D437" s="278" t="s">
        <v>345</v>
      </c>
    </row>
    <row r="438" spans="1:4" x14ac:dyDescent="0.35">
      <c r="A438" s="275">
        <v>155650</v>
      </c>
      <c r="B438" s="278" t="s">
        <v>698</v>
      </c>
      <c r="C438" s="276">
        <v>4</v>
      </c>
      <c r="D438" s="278" t="s">
        <v>345</v>
      </c>
    </row>
    <row r="439" spans="1:4" x14ac:dyDescent="0.35">
      <c r="A439" s="275">
        <v>155655</v>
      </c>
      <c r="B439" s="278" t="s">
        <v>699</v>
      </c>
      <c r="C439" s="276">
        <v>4</v>
      </c>
      <c r="D439" s="278" t="s">
        <v>345</v>
      </c>
    </row>
    <row r="440" spans="1:4" x14ac:dyDescent="0.35">
      <c r="A440" s="275">
        <v>155660</v>
      </c>
      <c r="B440" s="278" t="s">
        <v>700</v>
      </c>
      <c r="C440" s="276">
        <v>4</v>
      </c>
      <c r="D440" s="278" t="s">
        <v>345</v>
      </c>
    </row>
    <row r="441" spans="1:4" x14ac:dyDescent="0.35">
      <c r="A441" s="275">
        <v>155665</v>
      </c>
      <c r="B441" s="278" t="s">
        <v>701</v>
      </c>
      <c r="C441" s="276">
        <v>4</v>
      </c>
      <c r="D441" s="278" t="s">
        <v>345</v>
      </c>
    </row>
    <row r="442" spans="1:4" x14ac:dyDescent="0.35">
      <c r="A442" s="275">
        <v>155670</v>
      </c>
      <c r="B442" s="278" t="s">
        <v>702</v>
      </c>
      <c r="C442" s="276">
        <v>4</v>
      </c>
      <c r="D442" s="278" t="s">
        <v>345</v>
      </c>
    </row>
    <row r="443" spans="1:4" x14ac:dyDescent="0.35">
      <c r="A443" s="275">
        <v>155675</v>
      </c>
      <c r="B443" s="278" t="s">
        <v>703</v>
      </c>
      <c r="C443" s="276">
        <v>4</v>
      </c>
      <c r="D443" s="278" t="s">
        <v>345</v>
      </c>
    </row>
    <row r="444" spans="1:4" x14ac:dyDescent="0.35">
      <c r="A444" s="275">
        <v>155680</v>
      </c>
      <c r="B444" s="278" t="s">
        <v>704</v>
      </c>
      <c r="C444" s="276">
        <v>4</v>
      </c>
      <c r="D444" s="278" t="s">
        <v>345</v>
      </c>
    </row>
    <row r="445" spans="1:4" x14ac:dyDescent="0.35">
      <c r="A445" s="275">
        <v>155682</v>
      </c>
      <c r="B445" s="278" t="s">
        <v>705</v>
      </c>
      <c r="C445" s="276">
        <v>4</v>
      </c>
      <c r="D445" s="278" t="s">
        <v>345</v>
      </c>
    </row>
    <row r="446" spans="1:4" x14ac:dyDescent="0.35">
      <c r="A446" s="275">
        <v>155685</v>
      </c>
      <c r="B446" s="278" t="s">
        <v>706</v>
      </c>
      <c r="C446" s="276">
        <v>4</v>
      </c>
      <c r="D446" s="278" t="s">
        <v>345</v>
      </c>
    </row>
    <row r="447" spans="1:4" x14ac:dyDescent="0.35">
      <c r="A447" s="275">
        <v>155695</v>
      </c>
      <c r="B447" s="278" t="s">
        <v>388</v>
      </c>
      <c r="C447" s="276">
        <v>4</v>
      </c>
      <c r="D447" s="278" t="s">
        <v>345</v>
      </c>
    </row>
    <row r="448" spans="1:4" x14ac:dyDescent="0.35">
      <c r="A448" s="275">
        <v>155699</v>
      </c>
      <c r="B448" s="278" t="s">
        <v>381</v>
      </c>
      <c r="C448" s="276">
        <v>4</v>
      </c>
      <c r="D448" s="278" t="s">
        <v>345</v>
      </c>
    </row>
    <row r="449" spans="1:4" x14ac:dyDescent="0.35">
      <c r="A449" s="275">
        <v>1560</v>
      </c>
      <c r="B449" s="278" t="s">
        <v>707</v>
      </c>
      <c r="C449" s="276">
        <v>3</v>
      </c>
      <c r="D449" s="278" t="s">
        <v>345</v>
      </c>
    </row>
    <row r="450" spans="1:4" x14ac:dyDescent="0.35">
      <c r="A450" s="275">
        <v>156099</v>
      </c>
      <c r="B450" s="278" t="s">
        <v>381</v>
      </c>
      <c r="C450" s="276">
        <v>4</v>
      </c>
      <c r="D450" s="278" t="s">
        <v>345</v>
      </c>
    </row>
    <row r="451" spans="1:4" x14ac:dyDescent="0.35">
      <c r="A451" s="275">
        <v>1562</v>
      </c>
      <c r="B451" s="278" t="s">
        <v>587</v>
      </c>
      <c r="C451" s="276">
        <v>3</v>
      </c>
      <c r="D451" s="278" t="s">
        <v>345</v>
      </c>
    </row>
    <row r="452" spans="1:4" x14ac:dyDescent="0.35">
      <c r="A452" s="275">
        <v>156299</v>
      </c>
      <c r="B452" s="278" t="s">
        <v>381</v>
      </c>
      <c r="C452" s="276">
        <v>4</v>
      </c>
      <c r="D452" s="278" t="s">
        <v>345</v>
      </c>
    </row>
    <row r="453" spans="1:4" x14ac:dyDescent="0.35">
      <c r="A453" s="275">
        <v>1564</v>
      </c>
      <c r="B453" s="278" t="s">
        <v>708</v>
      </c>
      <c r="C453" s="276">
        <v>3</v>
      </c>
      <c r="D453" s="278" t="s">
        <v>345</v>
      </c>
    </row>
    <row r="454" spans="1:4" x14ac:dyDescent="0.35">
      <c r="A454" s="275">
        <v>156405</v>
      </c>
      <c r="B454" s="278" t="s">
        <v>709</v>
      </c>
      <c r="C454" s="276">
        <v>4</v>
      </c>
      <c r="D454" s="278" t="s">
        <v>345</v>
      </c>
    </row>
    <row r="455" spans="1:4" x14ac:dyDescent="0.35">
      <c r="A455" s="275">
        <v>156410</v>
      </c>
      <c r="B455" s="278" t="s">
        <v>710</v>
      </c>
      <c r="C455" s="276">
        <v>4</v>
      </c>
      <c r="D455" s="278" t="s">
        <v>345</v>
      </c>
    </row>
    <row r="456" spans="1:4" x14ac:dyDescent="0.35">
      <c r="A456" s="275">
        <v>156499</v>
      </c>
      <c r="B456" s="278" t="s">
        <v>381</v>
      </c>
      <c r="C456" s="276">
        <v>4</v>
      </c>
      <c r="D456" s="278" t="s">
        <v>345</v>
      </c>
    </row>
    <row r="457" spans="1:4" x14ac:dyDescent="0.35">
      <c r="A457" s="275">
        <v>1568</v>
      </c>
      <c r="B457" s="278" t="s">
        <v>711</v>
      </c>
      <c r="C457" s="276">
        <v>3</v>
      </c>
      <c r="D457" s="278" t="s">
        <v>345</v>
      </c>
    </row>
    <row r="458" spans="1:4" x14ac:dyDescent="0.35">
      <c r="A458" s="275">
        <v>156805</v>
      </c>
      <c r="B458" s="278" t="s">
        <v>712</v>
      </c>
      <c r="C458" s="276">
        <v>4</v>
      </c>
      <c r="D458" s="278" t="s">
        <v>345</v>
      </c>
    </row>
    <row r="459" spans="1:4" x14ac:dyDescent="0.35">
      <c r="A459" s="275">
        <v>156810</v>
      </c>
      <c r="B459" s="278" t="s">
        <v>713</v>
      </c>
      <c r="C459" s="276">
        <v>4</v>
      </c>
      <c r="D459" s="278" t="s">
        <v>345</v>
      </c>
    </row>
    <row r="460" spans="1:4" x14ac:dyDescent="0.35">
      <c r="A460" s="275">
        <v>156815</v>
      </c>
      <c r="B460" s="278" t="s">
        <v>714</v>
      </c>
      <c r="C460" s="276">
        <v>4</v>
      </c>
      <c r="D460" s="278" t="s">
        <v>345</v>
      </c>
    </row>
    <row r="461" spans="1:4" x14ac:dyDescent="0.35">
      <c r="A461" s="275">
        <v>156820</v>
      </c>
      <c r="B461" s="278" t="s">
        <v>715</v>
      </c>
      <c r="C461" s="276">
        <v>4</v>
      </c>
      <c r="D461" s="278" t="s">
        <v>345</v>
      </c>
    </row>
    <row r="462" spans="1:4" x14ac:dyDescent="0.35">
      <c r="A462" s="275">
        <v>156825</v>
      </c>
      <c r="B462" s="278" t="s">
        <v>716</v>
      </c>
      <c r="C462" s="276">
        <v>4</v>
      </c>
      <c r="D462" s="278" t="s">
        <v>345</v>
      </c>
    </row>
    <row r="463" spans="1:4" x14ac:dyDescent="0.35">
      <c r="A463" s="275">
        <v>156895</v>
      </c>
      <c r="B463" s="278" t="s">
        <v>388</v>
      </c>
      <c r="C463" s="276">
        <v>4</v>
      </c>
      <c r="D463" s="278" t="s">
        <v>345</v>
      </c>
    </row>
    <row r="464" spans="1:4" x14ac:dyDescent="0.35">
      <c r="A464" s="275">
        <v>156899</v>
      </c>
      <c r="B464" s="278" t="s">
        <v>381</v>
      </c>
      <c r="C464" s="276">
        <v>4</v>
      </c>
      <c r="D464" s="278" t="s">
        <v>345</v>
      </c>
    </row>
    <row r="465" spans="1:4" x14ac:dyDescent="0.35">
      <c r="A465" s="275">
        <v>1572</v>
      </c>
      <c r="B465" s="278" t="s">
        <v>717</v>
      </c>
      <c r="C465" s="276">
        <v>3</v>
      </c>
      <c r="D465" s="278" t="s">
        <v>345</v>
      </c>
    </row>
    <row r="466" spans="1:4" x14ac:dyDescent="0.35">
      <c r="A466" s="275">
        <v>157205</v>
      </c>
      <c r="B466" s="278" t="s">
        <v>718</v>
      </c>
      <c r="C466" s="276">
        <v>4</v>
      </c>
      <c r="D466" s="278" t="s">
        <v>345</v>
      </c>
    </row>
    <row r="467" spans="1:4" x14ac:dyDescent="0.35">
      <c r="A467" s="275">
        <v>157210</v>
      </c>
      <c r="B467" s="278" t="s">
        <v>719</v>
      </c>
      <c r="C467" s="276">
        <v>4</v>
      </c>
      <c r="D467" s="278" t="s">
        <v>345</v>
      </c>
    </row>
    <row r="468" spans="1:4" x14ac:dyDescent="0.35">
      <c r="A468" s="275">
        <v>157299</v>
      </c>
      <c r="B468" s="278" t="s">
        <v>381</v>
      </c>
      <c r="C468" s="276">
        <v>4</v>
      </c>
      <c r="D468" s="278" t="s">
        <v>345</v>
      </c>
    </row>
    <row r="469" spans="1:4" x14ac:dyDescent="0.35">
      <c r="A469" s="275">
        <v>1576</v>
      </c>
      <c r="B469" s="278" t="s">
        <v>720</v>
      </c>
      <c r="C469" s="276">
        <v>3</v>
      </c>
      <c r="D469" s="278" t="s">
        <v>345</v>
      </c>
    </row>
    <row r="470" spans="1:4" x14ac:dyDescent="0.35">
      <c r="A470" s="275">
        <v>157699</v>
      </c>
      <c r="B470" s="278" t="s">
        <v>381</v>
      </c>
      <c r="C470" s="276">
        <v>4</v>
      </c>
      <c r="D470" s="278" t="s">
        <v>345</v>
      </c>
    </row>
    <row r="471" spans="1:4" x14ac:dyDescent="0.35">
      <c r="A471" s="275">
        <v>1580</v>
      </c>
      <c r="B471" s="278" t="s">
        <v>721</v>
      </c>
      <c r="C471" s="276">
        <v>3</v>
      </c>
      <c r="D471" s="278" t="s">
        <v>345</v>
      </c>
    </row>
    <row r="472" spans="1:4" x14ac:dyDescent="0.35">
      <c r="A472" s="275">
        <v>158099</v>
      </c>
      <c r="B472" s="278" t="s">
        <v>381</v>
      </c>
      <c r="C472" s="276">
        <v>4</v>
      </c>
      <c r="D472" s="278" t="s">
        <v>345</v>
      </c>
    </row>
    <row r="473" spans="1:4" x14ac:dyDescent="0.35">
      <c r="A473" s="275">
        <v>1584</v>
      </c>
      <c r="B473" s="278" t="s">
        <v>582</v>
      </c>
      <c r="C473" s="276">
        <v>3</v>
      </c>
      <c r="D473" s="278" t="s">
        <v>345</v>
      </c>
    </row>
    <row r="474" spans="1:4" x14ac:dyDescent="0.35">
      <c r="A474" s="275">
        <v>158499</v>
      </c>
      <c r="B474" s="278" t="s">
        <v>381</v>
      </c>
      <c r="C474" s="276">
        <v>4</v>
      </c>
      <c r="D474" s="278" t="s">
        <v>345</v>
      </c>
    </row>
    <row r="475" spans="1:4" x14ac:dyDescent="0.35">
      <c r="A475" s="275">
        <v>1588</v>
      </c>
      <c r="B475" s="278" t="s">
        <v>722</v>
      </c>
      <c r="C475" s="276">
        <v>3</v>
      </c>
      <c r="D475" s="278" t="s">
        <v>345</v>
      </c>
    </row>
    <row r="476" spans="1:4" x14ac:dyDescent="0.35">
      <c r="A476" s="275">
        <v>158805</v>
      </c>
      <c r="B476" s="278" t="s">
        <v>608</v>
      </c>
      <c r="C476" s="276">
        <v>4</v>
      </c>
      <c r="D476" s="278" t="s">
        <v>345</v>
      </c>
    </row>
    <row r="477" spans="1:4" x14ac:dyDescent="0.35">
      <c r="A477" s="275">
        <v>158810</v>
      </c>
      <c r="B477" s="278" t="s">
        <v>609</v>
      </c>
      <c r="C477" s="276">
        <v>4</v>
      </c>
      <c r="D477" s="278" t="s">
        <v>345</v>
      </c>
    </row>
    <row r="478" spans="1:4" x14ac:dyDescent="0.35">
      <c r="A478" s="275">
        <v>158815</v>
      </c>
      <c r="B478" s="278" t="s">
        <v>610</v>
      </c>
      <c r="C478" s="276">
        <v>4</v>
      </c>
      <c r="D478" s="278" t="s">
        <v>345</v>
      </c>
    </row>
    <row r="479" spans="1:4" x14ac:dyDescent="0.35">
      <c r="A479" s="275">
        <v>158820</v>
      </c>
      <c r="B479" s="278" t="s">
        <v>611</v>
      </c>
      <c r="C479" s="276">
        <v>4</v>
      </c>
      <c r="D479" s="278" t="s">
        <v>345</v>
      </c>
    </row>
    <row r="480" spans="1:4" x14ac:dyDescent="0.35">
      <c r="A480" s="275">
        <v>158825</v>
      </c>
      <c r="B480" s="278" t="s">
        <v>612</v>
      </c>
      <c r="C480" s="276">
        <v>4</v>
      </c>
      <c r="D480" s="278" t="s">
        <v>345</v>
      </c>
    </row>
    <row r="481" spans="1:4" x14ac:dyDescent="0.35">
      <c r="A481" s="275">
        <v>158830</v>
      </c>
      <c r="B481" s="278" t="s">
        <v>613</v>
      </c>
      <c r="C481" s="276">
        <v>4</v>
      </c>
      <c r="D481" s="278" t="s">
        <v>345</v>
      </c>
    </row>
    <row r="482" spans="1:4" x14ac:dyDescent="0.35">
      <c r="A482" s="275">
        <v>158835</v>
      </c>
      <c r="B482" s="278" t="s">
        <v>614</v>
      </c>
      <c r="C482" s="276">
        <v>4</v>
      </c>
      <c r="D482" s="278" t="s">
        <v>345</v>
      </c>
    </row>
    <row r="483" spans="1:4" x14ac:dyDescent="0.35">
      <c r="A483" s="275">
        <v>158840</v>
      </c>
      <c r="B483" s="278" t="s">
        <v>615</v>
      </c>
      <c r="C483" s="276">
        <v>4</v>
      </c>
      <c r="D483" s="278" t="s">
        <v>345</v>
      </c>
    </row>
    <row r="484" spans="1:4" x14ac:dyDescent="0.35">
      <c r="A484" s="275">
        <v>158845</v>
      </c>
      <c r="B484" s="278" t="s">
        <v>616</v>
      </c>
      <c r="C484" s="276">
        <v>4</v>
      </c>
      <c r="D484" s="278" t="s">
        <v>345</v>
      </c>
    </row>
    <row r="485" spans="1:4" x14ac:dyDescent="0.35">
      <c r="A485" s="275">
        <v>158850</v>
      </c>
      <c r="B485" s="278" t="s">
        <v>617</v>
      </c>
      <c r="C485" s="276">
        <v>4</v>
      </c>
      <c r="D485" s="278" t="s">
        <v>345</v>
      </c>
    </row>
    <row r="486" spans="1:4" x14ac:dyDescent="0.35">
      <c r="A486" s="275">
        <v>158855</v>
      </c>
      <c r="B486" s="278" t="s">
        <v>723</v>
      </c>
      <c r="C486" s="276">
        <v>4</v>
      </c>
      <c r="D486" s="278" t="s">
        <v>345</v>
      </c>
    </row>
    <row r="487" spans="1:4" x14ac:dyDescent="0.35">
      <c r="A487" s="275">
        <v>158860</v>
      </c>
      <c r="B487" s="278" t="s">
        <v>724</v>
      </c>
      <c r="C487" s="276">
        <v>4</v>
      </c>
      <c r="D487" s="278" t="s">
        <v>345</v>
      </c>
    </row>
    <row r="488" spans="1:4" x14ac:dyDescent="0.35">
      <c r="A488" s="275">
        <v>158865</v>
      </c>
      <c r="B488" s="278" t="s">
        <v>725</v>
      </c>
      <c r="C488" s="276">
        <v>4</v>
      </c>
      <c r="D488" s="278" t="s">
        <v>345</v>
      </c>
    </row>
    <row r="489" spans="1:4" x14ac:dyDescent="0.35">
      <c r="A489" s="275">
        <v>158899</v>
      </c>
      <c r="B489" s="278" t="s">
        <v>381</v>
      </c>
      <c r="C489" s="276">
        <v>4</v>
      </c>
      <c r="D489" s="278" t="s">
        <v>345</v>
      </c>
    </row>
    <row r="490" spans="1:4" x14ac:dyDescent="0.35">
      <c r="A490" s="275">
        <v>1592</v>
      </c>
      <c r="B490" s="278" t="s">
        <v>726</v>
      </c>
      <c r="C490" s="276">
        <v>3</v>
      </c>
      <c r="D490" s="278" t="s">
        <v>451</v>
      </c>
    </row>
    <row r="491" spans="1:4" x14ac:dyDescent="0.35">
      <c r="A491" s="275">
        <v>159205</v>
      </c>
      <c r="B491" s="278" t="s">
        <v>601</v>
      </c>
      <c r="C491" s="276">
        <v>4</v>
      </c>
      <c r="D491" s="278" t="s">
        <v>451</v>
      </c>
    </row>
    <row r="492" spans="1:4" x14ac:dyDescent="0.35">
      <c r="A492" s="275">
        <v>159210</v>
      </c>
      <c r="B492" s="278" t="s">
        <v>608</v>
      </c>
      <c r="C492" s="276">
        <v>4</v>
      </c>
      <c r="D492" s="278" t="s">
        <v>451</v>
      </c>
    </row>
    <row r="493" spans="1:4" x14ac:dyDescent="0.35">
      <c r="A493" s="275">
        <v>159215</v>
      </c>
      <c r="B493" s="278" t="s">
        <v>609</v>
      </c>
      <c r="C493" s="276">
        <v>4</v>
      </c>
      <c r="D493" s="278" t="s">
        <v>451</v>
      </c>
    </row>
    <row r="494" spans="1:4" x14ac:dyDescent="0.35">
      <c r="A494" s="275">
        <v>159220</v>
      </c>
      <c r="B494" s="278" t="s">
        <v>610</v>
      </c>
      <c r="C494" s="276">
        <v>4</v>
      </c>
      <c r="D494" s="278" t="s">
        <v>451</v>
      </c>
    </row>
    <row r="495" spans="1:4" x14ac:dyDescent="0.35">
      <c r="A495" s="275">
        <v>159225</v>
      </c>
      <c r="B495" s="278" t="s">
        <v>611</v>
      </c>
      <c r="C495" s="276">
        <v>4</v>
      </c>
      <c r="D495" s="278" t="s">
        <v>451</v>
      </c>
    </row>
    <row r="496" spans="1:4" x14ac:dyDescent="0.35">
      <c r="A496" s="275">
        <v>159230</v>
      </c>
      <c r="B496" s="278" t="s">
        <v>612</v>
      </c>
      <c r="C496" s="276">
        <v>4</v>
      </c>
      <c r="D496" s="278" t="s">
        <v>451</v>
      </c>
    </row>
    <row r="497" spans="1:4" x14ac:dyDescent="0.35">
      <c r="A497" s="275">
        <v>159235</v>
      </c>
      <c r="B497" s="278" t="s">
        <v>613</v>
      </c>
      <c r="C497" s="276">
        <v>4</v>
      </c>
      <c r="D497" s="278" t="s">
        <v>451</v>
      </c>
    </row>
    <row r="498" spans="1:4" x14ac:dyDescent="0.35">
      <c r="A498" s="275">
        <v>159240</v>
      </c>
      <c r="B498" s="278" t="s">
        <v>614</v>
      </c>
      <c r="C498" s="276">
        <v>4</v>
      </c>
      <c r="D498" s="278" t="s">
        <v>451</v>
      </c>
    </row>
    <row r="499" spans="1:4" x14ac:dyDescent="0.35">
      <c r="A499" s="275">
        <v>159245</v>
      </c>
      <c r="B499" s="278" t="s">
        <v>615</v>
      </c>
      <c r="C499" s="276">
        <v>4</v>
      </c>
      <c r="D499" s="278" t="s">
        <v>451</v>
      </c>
    </row>
    <row r="500" spans="1:4" x14ac:dyDescent="0.35">
      <c r="A500" s="275">
        <v>159250</v>
      </c>
      <c r="B500" s="278" t="s">
        <v>616</v>
      </c>
      <c r="C500" s="276">
        <v>4</v>
      </c>
      <c r="D500" s="278" t="s">
        <v>451</v>
      </c>
    </row>
    <row r="501" spans="1:4" x14ac:dyDescent="0.35">
      <c r="A501" s="275">
        <v>159255</v>
      </c>
      <c r="B501" s="278" t="s">
        <v>602</v>
      </c>
      <c r="C501" s="276">
        <v>4</v>
      </c>
      <c r="D501" s="278" t="s">
        <v>451</v>
      </c>
    </row>
    <row r="502" spans="1:4" x14ac:dyDescent="0.35">
      <c r="A502" s="275">
        <v>159260</v>
      </c>
      <c r="B502" s="278" t="s">
        <v>723</v>
      </c>
      <c r="C502" s="276">
        <v>4</v>
      </c>
      <c r="D502" s="278" t="s">
        <v>451</v>
      </c>
    </row>
    <row r="503" spans="1:4" x14ac:dyDescent="0.35">
      <c r="A503" s="275">
        <v>159265</v>
      </c>
      <c r="B503" s="278" t="s">
        <v>725</v>
      </c>
      <c r="C503" s="276">
        <v>4</v>
      </c>
      <c r="D503" s="278" t="s">
        <v>451</v>
      </c>
    </row>
    <row r="504" spans="1:4" x14ac:dyDescent="0.35">
      <c r="A504" s="275">
        <v>159299</v>
      </c>
      <c r="B504" s="278" t="s">
        <v>381</v>
      </c>
      <c r="C504" s="276">
        <v>4</v>
      </c>
      <c r="D504" s="278" t="s">
        <v>451</v>
      </c>
    </row>
    <row r="505" spans="1:4" x14ac:dyDescent="0.35">
      <c r="A505" s="275">
        <v>1596</v>
      </c>
      <c r="B505" s="278" t="s">
        <v>727</v>
      </c>
      <c r="C505" s="276">
        <v>3</v>
      </c>
      <c r="D505" s="278" t="s">
        <v>451</v>
      </c>
    </row>
    <row r="506" spans="1:4" x14ac:dyDescent="0.35">
      <c r="A506" s="275">
        <v>159605</v>
      </c>
      <c r="B506" s="278" t="s">
        <v>728</v>
      </c>
      <c r="C506" s="276">
        <v>4</v>
      </c>
      <c r="D506" s="278" t="s">
        <v>451</v>
      </c>
    </row>
    <row r="507" spans="1:4" x14ac:dyDescent="0.35">
      <c r="A507" s="275">
        <v>159610</v>
      </c>
      <c r="B507" s="278" t="s">
        <v>729</v>
      </c>
      <c r="C507" s="276">
        <v>4</v>
      </c>
      <c r="D507" s="278" t="s">
        <v>451</v>
      </c>
    </row>
    <row r="508" spans="1:4" x14ac:dyDescent="0.35">
      <c r="A508" s="275">
        <v>159699</v>
      </c>
      <c r="B508" s="278" t="s">
        <v>381</v>
      </c>
      <c r="C508" s="276">
        <v>4</v>
      </c>
      <c r="D508" s="278" t="s">
        <v>451</v>
      </c>
    </row>
    <row r="509" spans="1:4" x14ac:dyDescent="0.35">
      <c r="A509" s="275">
        <v>1597</v>
      </c>
      <c r="B509" s="278" t="s">
        <v>730</v>
      </c>
      <c r="C509" s="276">
        <v>3</v>
      </c>
      <c r="D509" s="278" t="s">
        <v>451</v>
      </c>
    </row>
    <row r="510" spans="1:4" x14ac:dyDescent="0.35">
      <c r="A510" s="275">
        <v>159705</v>
      </c>
      <c r="B510" s="278" t="s">
        <v>731</v>
      </c>
      <c r="C510" s="276">
        <v>4</v>
      </c>
      <c r="D510" s="278" t="s">
        <v>451</v>
      </c>
    </row>
    <row r="511" spans="1:4" x14ac:dyDescent="0.35">
      <c r="A511" s="275">
        <v>159710</v>
      </c>
      <c r="B511" s="278" t="s">
        <v>603</v>
      </c>
      <c r="C511" s="276">
        <v>4</v>
      </c>
      <c r="D511" s="278" t="s">
        <v>451</v>
      </c>
    </row>
    <row r="512" spans="1:4" x14ac:dyDescent="0.35">
      <c r="A512" s="275">
        <v>159715</v>
      </c>
      <c r="B512" s="278" t="s">
        <v>724</v>
      </c>
      <c r="C512" s="276">
        <v>4</v>
      </c>
      <c r="D512" s="278" t="s">
        <v>451</v>
      </c>
    </row>
    <row r="513" spans="1:4" x14ac:dyDescent="0.35">
      <c r="A513" s="275">
        <v>159799</v>
      </c>
      <c r="B513" s="278" t="s">
        <v>381</v>
      </c>
      <c r="C513" s="276">
        <v>4</v>
      </c>
      <c r="D513" s="278" t="s">
        <v>451</v>
      </c>
    </row>
    <row r="514" spans="1:4" x14ac:dyDescent="0.35">
      <c r="A514" s="275">
        <v>1598</v>
      </c>
      <c r="B514" s="278" t="s">
        <v>732</v>
      </c>
      <c r="C514" s="276">
        <v>3</v>
      </c>
      <c r="D514" s="278" t="s">
        <v>451</v>
      </c>
    </row>
    <row r="515" spans="1:4" x14ac:dyDescent="0.35">
      <c r="A515" s="275">
        <v>159805</v>
      </c>
      <c r="B515" s="278" t="s">
        <v>733</v>
      </c>
      <c r="C515" s="276">
        <v>4</v>
      </c>
      <c r="D515" s="278" t="s">
        <v>451</v>
      </c>
    </row>
    <row r="516" spans="1:4" x14ac:dyDescent="0.35">
      <c r="A516" s="275">
        <v>159815</v>
      </c>
      <c r="B516" s="278" t="s">
        <v>604</v>
      </c>
      <c r="C516" s="276">
        <v>4</v>
      </c>
      <c r="D516" s="278" t="s">
        <v>451</v>
      </c>
    </row>
    <row r="517" spans="1:4" x14ac:dyDescent="0.35">
      <c r="A517" s="275">
        <v>159820</v>
      </c>
      <c r="B517" s="278" t="s">
        <v>734</v>
      </c>
      <c r="C517" s="276">
        <v>4</v>
      </c>
      <c r="D517" s="278" t="s">
        <v>451</v>
      </c>
    </row>
    <row r="518" spans="1:4" x14ac:dyDescent="0.35">
      <c r="A518" s="275">
        <v>159899</v>
      </c>
      <c r="B518" s="278" t="s">
        <v>381</v>
      </c>
      <c r="C518" s="276">
        <v>4</v>
      </c>
      <c r="D518" s="278" t="s">
        <v>451</v>
      </c>
    </row>
    <row r="519" spans="1:4" x14ac:dyDescent="0.35">
      <c r="A519" s="275">
        <v>1599</v>
      </c>
      <c r="B519" s="278" t="s">
        <v>450</v>
      </c>
      <c r="C519" s="276">
        <v>3</v>
      </c>
      <c r="D519" s="278" t="s">
        <v>345</v>
      </c>
    </row>
    <row r="520" spans="1:4" x14ac:dyDescent="0.35">
      <c r="A520" s="275">
        <v>159904</v>
      </c>
      <c r="B520" s="278" t="s">
        <v>735</v>
      </c>
      <c r="C520" s="276">
        <v>4</v>
      </c>
      <c r="D520" s="278" t="s">
        <v>451</v>
      </c>
    </row>
    <row r="521" spans="1:4" x14ac:dyDescent="0.35">
      <c r="A521" s="275">
        <v>159906</v>
      </c>
      <c r="B521" s="278" t="s">
        <v>736</v>
      </c>
      <c r="C521" s="276">
        <v>4</v>
      </c>
      <c r="D521" s="278" t="s">
        <v>451</v>
      </c>
    </row>
    <row r="522" spans="1:4" x14ac:dyDescent="0.35">
      <c r="A522" s="275">
        <v>159908</v>
      </c>
      <c r="B522" s="278" t="s">
        <v>737</v>
      </c>
      <c r="C522" s="276">
        <v>4</v>
      </c>
      <c r="D522" s="278" t="s">
        <v>451</v>
      </c>
    </row>
    <row r="523" spans="1:4" x14ac:dyDescent="0.35">
      <c r="A523" s="275">
        <v>159912</v>
      </c>
      <c r="B523" s="278" t="s">
        <v>738</v>
      </c>
      <c r="C523" s="276">
        <v>4</v>
      </c>
      <c r="D523" s="278" t="s">
        <v>451</v>
      </c>
    </row>
    <row r="524" spans="1:4" x14ac:dyDescent="0.35">
      <c r="A524" s="275">
        <v>159916</v>
      </c>
      <c r="B524" s="278" t="s">
        <v>601</v>
      </c>
      <c r="C524" s="276">
        <v>4</v>
      </c>
      <c r="D524" s="278" t="s">
        <v>451</v>
      </c>
    </row>
    <row r="525" spans="1:4" x14ac:dyDescent="0.35">
      <c r="A525" s="275">
        <v>159920</v>
      </c>
      <c r="B525" s="278" t="s">
        <v>608</v>
      </c>
      <c r="C525" s="276">
        <v>4</v>
      </c>
      <c r="D525" s="278" t="s">
        <v>451</v>
      </c>
    </row>
    <row r="526" spans="1:4" x14ac:dyDescent="0.35">
      <c r="A526" s="275">
        <v>159924</v>
      </c>
      <c r="B526" s="278" t="s">
        <v>609</v>
      </c>
      <c r="C526" s="276">
        <v>4</v>
      </c>
      <c r="D526" s="278" t="s">
        <v>451</v>
      </c>
    </row>
    <row r="527" spans="1:4" x14ac:dyDescent="0.35">
      <c r="A527" s="275">
        <v>159928</v>
      </c>
      <c r="B527" s="278" t="s">
        <v>610</v>
      </c>
      <c r="C527" s="276">
        <v>4</v>
      </c>
      <c r="D527" s="278" t="s">
        <v>451</v>
      </c>
    </row>
    <row r="528" spans="1:4" x14ac:dyDescent="0.35">
      <c r="A528" s="275">
        <v>159932</v>
      </c>
      <c r="B528" s="278" t="s">
        <v>611</v>
      </c>
      <c r="C528" s="276">
        <v>4</v>
      </c>
      <c r="D528" s="278" t="s">
        <v>451</v>
      </c>
    </row>
    <row r="529" spans="1:4" x14ac:dyDescent="0.35">
      <c r="A529" s="275">
        <v>159936</v>
      </c>
      <c r="B529" s="278" t="s">
        <v>612</v>
      </c>
      <c r="C529" s="276">
        <v>4</v>
      </c>
      <c r="D529" s="278" t="s">
        <v>451</v>
      </c>
    </row>
    <row r="530" spans="1:4" x14ac:dyDescent="0.35">
      <c r="A530" s="275">
        <v>159940</v>
      </c>
      <c r="B530" s="278" t="s">
        <v>613</v>
      </c>
      <c r="C530" s="276">
        <v>4</v>
      </c>
      <c r="D530" s="278" t="s">
        <v>451</v>
      </c>
    </row>
    <row r="531" spans="1:4" x14ac:dyDescent="0.35">
      <c r="A531" s="275">
        <v>159944</v>
      </c>
      <c r="B531" s="278" t="s">
        <v>614</v>
      </c>
      <c r="C531" s="276">
        <v>4</v>
      </c>
      <c r="D531" s="278" t="s">
        <v>451</v>
      </c>
    </row>
    <row r="532" spans="1:4" x14ac:dyDescent="0.35">
      <c r="A532" s="275">
        <v>159948</v>
      </c>
      <c r="B532" s="278" t="s">
        <v>615</v>
      </c>
      <c r="C532" s="276">
        <v>4</v>
      </c>
      <c r="D532" s="278" t="s">
        <v>451</v>
      </c>
    </row>
    <row r="533" spans="1:4" x14ac:dyDescent="0.35">
      <c r="A533" s="275">
        <v>159952</v>
      </c>
      <c r="B533" s="278" t="s">
        <v>616</v>
      </c>
      <c r="C533" s="276">
        <v>4</v>
      </c>
      <c r="D533" s="278" t="s">
        <v>451</v>
      </c>
    </row>
    <row r="534" spans="1:4" x14ac:dyDescent="0.35">
      <c r="A534" s="275">
        <v>159956</v>
      </c>
      <c r="B534" s="278" t="s">
        <v>602</v>
      </c>
      <c r="C534" s="276">
        <v>4</v>
      </c>
      <c r="D534" s="278" t="s">
        <v>451</v>
      </c>
    </row>
    <row r="535" spans="1:4" x14ac:dyDescent="0.35">
      <c r="A535" s="275">
        <v>159960</v>
      </c>
      <c r="B535" s="278" t="s">
        <v>723</v>
      </c>
      <c r="C535" s="276">
        <v>4</v>
      </c>
      <c r="D535" s="278" t="s">
        <v>451</v>
      </c>
    </row>
    <row r="536" spans="1:4" x14ac:dyDescent="0.35">
      <c r="A536" s="275">
        <v>159962</v>
      </c>
      <c r="B536" s="278" t="s">
        <v>725</v>
      </c>
      <c r="C536" s="276">
        <v>4</v>
      </c>
      <c r="D536" s="278" t="s">
        <v>451</v>
      </c>
    </row>
    <row r="537" spans="1:4" x14ac:dyDescent="0.35">
      <c r="A537" s="275">
        <v>159964</v>
      </c>
      <c r="B537" s="278" t="s">
        <v>731</v>
      </c>
      <c r="C537" s="276">
        <v>4</v>
      </c>
      <c r="D537" s="278" t="s">
        <v>451</v>
      </c>
    </row>
    <row r="538" spans="1:4" x14ac:dyDescent="0.35">
      <c r="A538" s="275">
        <v>159968</v>
      </c>
      <c r="B538" s="278" t="s">
        <v>603</v>
      </c>
      <c r="C538" s="276">
        <v>4</v>
      </c>
      <c r="D538" s="278" t="s">
        <v>451</v>
      </c>
    </row>
    <row r="539" spans="1:4" x14ac:dyDescent="0.35">
      <c r="A539" s="275">
        <v>159972</v>
      </c>
      <c r="B539" s="278" t="s">
        <v>733</v>
      </c>
      <c r="C539" s="276">
        <v>4</v>
      </c>
      <c r="D539" s="278" t="s">
        <v>451</v>
      </c>
    </row>
    <row r="540" spans="1:4" x14ac:dyDescent="0.35">
      <c r="A540" s="275">
        <v>159980</v>
      </c>
      <c r="B540" s="278" t="s">
        <v>604</v>
      </c>
      <c r="C540" s="276">
        <v>4</v>
      </c>
      <c r="D540" s="278" t="s">
        <v>451</v>
      </c>
    </row>
    <row r="541" spans="1:4" x14ac:dyDescent="0.35">
      <c r="A541" s="275">
        <v>159984</v>
      </c>
      <c r="B541" s="278" t="s">
        <v>734</v>
      </c>
      <c r="C541" s="276">
        <v>4</v>
      </c>
      <c r="D541" s="278" t="s">
        <v>451</v>
      </c>
    </row>
    <row r="542" spans="1:4" x14ac:dyDescent="0.35">
      <c r="A542" s="275">
        <v>159988</v>
      </c>
      <c r="B542" s="278" t="s">
        <v>724</v>
      </c>
      <c r="C542" s="276">
        <v>4</v>
      </c>
      <c r="D542" s="278" t="s">
        <v>451</v>
      </c>
    </row>
    <row r="543" spans="1:4" x14ac:dyDescent="0.35">
      <c r="A543" s="275">
        <v>159992</v>
      </c>
      <c r="B543" s="278" t="s">
        <v>739</v>
      </c>
      <c r="C543" s="276">
        <v>4</v>
      </c>
      <c r="D543" s="278" t="s">
        <v>451</v>
      </c>
    </row>
    <row r="544" spans="1:4" x14ac:dyDescent="0.35">
      <c r="A544" s="275">
        <v>16</v>
      </c>
      <c r="B544" s="278" t="s">
        <v>740</v>
      </c>
      <c r="C544" s="276">
        <v>2</v>
      </c>
      <c r="D544" s="278" t="s">
        <v>345</v>
      </c>
    </row>
    <row r="545" spans="1:4" x14ac:dyDescent="0.35">
      <c r="A545" s="275">
        <v>1605</v>
      </c>
      <c r="B545" s="278" t="s">
        <v>741</v>
      </c>
      <c r="C545" s="276">
        <v>3</v>
      </c>
      <c r="D545" s="278" t="s">
        <v>345</v>
      </c>
    </row>
    <row r="546" spans="1:4" x14ac:dyDescent="0.35">
      <c r="A546" s="275">
        <v>160505</v>
      </c>
      <c r="B546" s="278" t="s">
        <v>742</v>
      </c>
      <c r="C546" s="276">
        <v>4</v>
      </c>
      <c r="D546" s="278" t="s">
        <v>345</v>
      </c>
    </row>
    <row r="547" spans="1:4" x14ac:dyDescent="0.35">
      <c r="A547" s="275">
        <v>160510</v>
      </c>
      <c r="B547" s="278" t="s">
        <v>743</v>
      </c>
      <c r="C547" s="276">
        <v>4</v>
      </c>
      <c r="D547" s="278" t="s">
        <v>345</v>
      </c>
    </row>
    <row r="548" spans="1:4" x14ac:dyDescent="0.35">
      <c r="A548" s="275">
        <v>160599</v>
      </c>
      <c r="B548" s="278" t="s">
        <v>381</v>
      </c>
      <c r="C548" s="276">
        <v>4</v>
      </c>
      <c r="D548" s="278" t="s">
        <v>345</v>
      </c>
    </row>
    <row r="549" spans="1:4" x14ac:dyDescent="0.35">
      <c r="A549" s="275">
        <v>1610</v>
      </c>
      <c r="B549" s="278" t="s">
        <v>744</v>
      </c>
      <c r="C549" s="276">
        <v>3</v>
      </c>
      <c r="D549" s="278" t="s">
        <v>345</v>
      </c>
    </row>
    <row r="550" spans="1:4" x14ac:dyDescent="0.35">
      <c r="A550" s="275">
        <v>161005</v>
      </c>
      <c r="B550" s="278" t="s">
        <v>745</v>
      </c>
      <c r="C550" s="276">
        <v>4</v>
      </c>
      <c r="D550" s="278" t="s">
        <v>345</v>
      </c>
    </row>
    <row r="551" spans="1:4" x14ac:dyDescent="0.35">
      <c r="A551" s="275">
        <v>161010</v>
      </c>
      <c r="B551" s="278" t="s">
        <v>746</v>
      </c>
      <c r="C551" s="276">
        <v>4</v>
      </c>
      <c r="D551" s="278" t="s">
        <v>345</v>
      </c>
    </row>
    <row r="552" spans="1:4" x14ac:dyDescent="0.35">
      <c r="A552" s="275">
        <v>161099</v>
      </c>
      <c r="B552" s="278" t="s">
        <v>381</v>
      </c>
      <c r="C552" s="276">
        <v>4</v>
      </c>
      <c r="D552" s="278" t="s">
        <v>345</v>
      </c>
    </row>
    <row r="553" spans="1:4" x14ac:dyDescent="0.35">
      <c r="A553" s="275">
        <v>1615</v>
      </c>
      <c r="B553" s="278" t="s">
        <v>747</v>
      </c>
      <c r="C553" s="276">
        <v>3</v>
      </c>
      <c r="D553" s="278" t="s">
        <v>345</v>
      </c>
    </row>
    <row r="554" spans="1:4" x14ac:dyDescent="0.35">
      <c r="A554" s="275">
        <v>161505</v>
      </c>
      <c r="B554" s="278" t="s">
        <v>745</v>
      </c>
      <c r="C554" s="276">
        <v>4</v>
      </c>
      <c r="D554" s="278" t="s">
        <v>345</v>
      </c>
    </row>
    <row r="555" spans="1:4" x14ac:dyDescent="0.35">
      <c r="A555" s="275">
        <v>161510</v>
      </c>
      <c r="B555" s="278" t="s">
        <v>746</v>
      </c>
      <c r="C555" s="276">
        <v>4</v>
      </c>
      <c r="D555" s="278" t="s">
        <v>345</v>
      </c>
    </row>
    <row r="556" spans="1:4" x14ac:dyDescent="0.35">
      <c r="A556" s="275">
        <v>161599</v>
      </c>
      <c r="B556" s="278" t="s">
        <v>381</v>
      </c>
      <c r="C556" s="276">
        <v>4</v>
      </c>
      <c r="D556" s="278" t="s">
        <v>345</v>
      </c>
    </row>
    <row r="557" spans="1:4" x14ac:dyDescent="0.35">
      <c r="A557" s="275">
        <v>1620</v>
      </c>
      <c r="B557" s="278" t="s">
        <v>748</v>
      </c>
      <c r="C557" s="276">
        <v>3</v>
      </c>
      <c r="D557" s="278" t="s">
        <v>345</v>
      </c>
    </row>
    <row r="558" spans="1:4" x14ac:dyDescent="0.35">
      <c r="A558" s="275">
        <v>162005</v>
      </c>
      <c r="B558" s="278" t="s">
        <v>749</v>
      </c>
      <c r="C558" s="276">
        <v>4</v>
      </c>
      <c r="D558" s="278" t="s">
        <v>345</v>
      </c>
    </row>
    <row r="559" spans="1:4" x14ac:dyDescent="0.35">
      <c r="A559" s="275">
        <v>162010</v>
      </c>
      <c r="B559" s="278" t="s">
        <v>750</v>
      </c>
      <c r="C559" s="276">
        <v>4</v>
      </c>
      <c r="D559" s="278" t="s">
        <v>345</v>
      </c>
    </row>
    <row r="560" spans="1:4" x14ac:dyDescent="0.35">
      <c r="A560" s="275">
        <v>162099</v>
      </c>
      <c r="B560" s="278" t="s">
        <v>381</v>
      </c>
      <c r="C560" s="276">
        <v>4</v>
      </c>
      <c r="D560" s="278" t="s">
        <v>345</v>
      </c>
    </row>
    <row r="561" spans="1:4" x14ac:dyDescent="0.35">
      <c r="A561" s="275">
        <v>1625</v>
      </c>
      <c r="B561" s="278" t="s">
        <v>751</v>
      </c>
      <c r="C561" s="276">
        <v>3</v>
      </c>
      <c r="D561" s="278" t="s">
        <v>345</v>
      </c>
    </row>
    <row r="562" spans="1:4" x14ac:dyDescent="0.35">
      <c r="A562" s="275">
        <v>162505</v>
      </c>
      <c r="B562" s="278" t="s">
        <v>752</v>
      </c>
      <c r="C562" s="276">
        <v>3</v>
      </c>
      <c r="D562" s="278" t="s">
        <v>345</v>
      </c>
    </row>
    <row r="563" spans="1:4" x14ac:dyDescent="0.35">
      <c r="A563" s="275">
        <v>162510</v>
      </c>
      <c r="B563" s="278" t="s">
        <v>753</v>
      </c>
      <c r="C563" s="276">
        <v>4</v>
      </c>
      <c r="D563" s="278" t="s">
        <v>345</v>
      </c>
    </row>
    <row r="564" spans="1:4" x14ac:dyDescent="0.35">
      <c r="A564" s="275">
        <v>162515</v>
      </c>
      <c r="B564" s="278" t="s">
        <v>754</v>
      </c>
      <c r="C564" s="276">
        <v>4</v>
      </c>
      <c r="D564" s="278" t="s">
        <v>345</v>
      </c>
    </row>
    <row r="565" spans="1:4" x14ac:dyDescent="0.35">
      <c r="A565" s="275">
        <v>162520</v>
      </c>
      <c r="B565" s="278" t="s">
        <v>755</v>
      </c>
      <c r="C565" s="276">
        <v>4</v>
      </c>
      <c r="D565" s="278" t="s">
        <v>345</v>
      </c>
    </row>
    <row r="566" spans="1:4" x14ac:dyDescent="0.35">
      <c r="A566" s="275">
        <v>162525</v>
      </c>
      <c r="B566" s="278" t="s">
        <v>756</v>
      </c>
      <c r="C566" s="276">
        <v>4</v>
      </c>
      <c r="D566" s="278" t="s">
        <v>345</v>
      </c>
    </row>
    <row r="567" spans="1:4" x14ac:dyDescent="0.35">
      <c r="A567" s="275">
        <v>162530</v>
      </c>
      <c r="B567" s="278" t="s">
        <v>757</v>
      </c>
      <c r="C567" s="276">
        <v>4</v>
      </c>
      <c r="D567" s="278" t="s">
        <v>345</v>
      </c>
    </row>
    <row r="568" spans="1:4" x14ac:dyDescent="0.35">
      <c r="A568" s="275">
        <v>162535</v>
      </c>
      <c r="B568" s="278" t="s">
        <v>758</v>
      </c>
      <c r="C568" s="276">
        <v>4</v>
      </c>
      <c r="D568" s="278" t="s">
        <v>345</v>
      </c>
    </row>
    <row r="569" spans="1:4" x14ac:dyDescent="0.35">
      <c r="A569" s="275">
        <v>162595</v>
      </c>
      <c r="B569" s="278" t="s">
        <v>388</v>
      </c>
      <c r="C569" s="276">
        <v>4</v>
      </c>
      <c r="D569" s="278" t="s">
        <v>345</v>
      </c>
    </row>
    <row r="570" spans="1:4" x14ac:dyDescent="0.35">
      <c r="A570" s="275">
        <v>162599</v>
      </c>
      <c r="B570" s="278" t="s">
        <v>381</v>
      </c>
      <c r="C570" s="276">
        <v>4</v>
      </c>
      <c r="D570" s="278" t="s">
        <v>345</v>
      </c>
    </row>
    <row r="571" spans="1:4" x14ac:dyDescent="0.35">
      <c r="A571" s="275">
        <v>1630</v>
      </c>
      <c r="B571" s="278" t="s">
        <v>759</v>
      </c>
      <c r="C571" s="276">
        <v>3</v>
      </c>
      <c r="D571" s="278" t="s">
        <v>345</v>
      </c>
    </row>
    <row r="572" spans="1:4" x14ac:dyDescent="0.35">
      <c r="A572" s="275">
        <v>163099</v>
      </c>
      <c r="B572" s="278" t="s">
        <v>381</v>
      </c>
      <c r="C572" s="276">
        <v>4</v>
      </c>
      <c r="D572" s="278" t="s">
        <v>345</v>
      </c>
    </row>
    <row r="573" spans="1:4" x14ac:dyDescent="0.35">
      <c r="A573" s="275">
        <v>1635</v>
      </c>
      <c r="B573" s="278" t="s">
        <v>760</v>
      </c>
      <c r="C573" s="276">
        <v>3</v>
      </c>
      <c r="D573" s="278" t="s">
        <v>345</v>
      </c>
    </row>
    <row r="574" spans="1:4" x14ac:dyDescent="0.35">
      <c r="A574" s="275">
        <v>163599</v>
      </c>
      <c r="B574" s="278" t="s">
        <v>381</v>
      </c>
      <c r="C574" s="276">
        <v>4</v>
      </c>
      <c r="D574" s="278" t="s">
        <v>345</v>
      </c>
    </row>
    <row r="575" spans="1:4" x14ac:dyDescent="0.35">
      <c r="A575" s="275">
        <v>1698</v>
      </c>
      <c r="B575" s="278" t="s">
        <v>761</v>
      </c>
      <c r="C575" s="276">
        <v>3</v>
      </c>
      <c r="D575" s="278" t="s">
        <v>345</v>
      </c>
    </row>
    <row r="576" spans="1:4" x14ac:dyDescent="0.35">
      <c r="A576" s="275">
        <v>169805</v>
      </c>
      <c r="B576" s="278" t="s">
        <v>762</v>
      </c>
      <c r="C576" s="276">
        <v>4</v>
      </c>
      <c r="D576" s="278" t="s">
        <v>345</v>
      </c>
    </row>
    <row r="577" spans="1:4" x14ac:dyDescent="0.35">
      <c r="A577" s="275">
        <v>169810</v>
      </c>
      <c r="B577" s="278" t="s">
        <v>763</v>
      </c>
      <c r="C577" s="276">
        <v>4</v>
      </c>
      <c r="D577" s="278" t="s">
        <v>345</v>
      </c>
    </row>
    <row r="578" spans="1:4" x14ac:dyDescent="0.35">
      <c r="A578" s="275">
        <v>169815</v>
      </c>
      <c r="B578" s="278" t="s">
        <v>764</v>
      </c>
      <c r="C578" s="276">
        <v>4</v>
      </c>
      <c r="D578" s="278" t="s">
        <v>345</v>
      </c>
    </row>
    <row r="579" spans="1:4" x14ac:dyDescent="0.35">
      <c r="A579" s="275">
        <v>169820</v>
      </c>
      <c r="B579" s="278" t="s">
        <v>765</v>
      </c>
      <c r="C579" s="276">
        <v>4</v>
      </c>
      <c r="D579" s="278" t="s">
        <v>345</v>
      </c>
    </row>
    <row r="580" spans="1:4" x14ac:dyDescent="0.35">
      <c r="A580" s="275">
        <v>169830</v>
      </c>
      <c r="B580" s="278" t="s">
        <v>766</v>
      </c>
      <c r="C580" s="276">
        <v>4</v>
      </c>
      <c r="D580" s="278" t="s">
        <v>345</v>
      </c>
    </row>
    <row r="581" spans="1:4" x14ac:dyDescent="0.35">
      <c r="A581" s="275">
        <v>169835</v>
      </c>
      <c r="B581" s="278" t="s">
        <v>767</v>
      </c>
      <c r="C581" s="276">
        <v>4</v>
      </c>
      <c r="D581" s="278" t="s">
        <v>345</v>
      </c>
    </row>
    <row r="582" spans="1:4" x14ac:dyDescent="0.35">
      <c r="A582" s="275">
        <v>169840</v>
      </c>
      <c r="B582" s="278" t="s">
        <v>768</v>
      </c>
      <c r="C582" s="276">
        <v>4</v>
      </c>
      <c r="D582" s="278" t="s">
        <v>345</v>
      </c>
    </row>
    <row r="583" spans="1:4" x14ac:dyDescent="0.35">
      <c r="A583" s="275">
        <v>169899</v>
      </c>
      <c r="B583" s="278" t="s">
        <v>381</v>
      </c>
      <c r="C583" s="276">
        <v>4</v>
      </c>
      <c r="D583" s="278" t="s">
        <v>345</v>
      </c>
    </row>
    <row r="584" spans="1:4" x14ac:dyDescent="0.35">
      <c r="A584" s="275">
        <v>1699</v>
      </c>
      <c r="B584" s="278" t="s">
        <v>450</v>
      </c>
      <c r="C584" s="276">
        <v>3</v>
      </c>
      <c r="D584" s="278" t="s">
        <v>451</v>
      </c>
    </row>
    <row r="585" spans="1:4" x14ac:dyDescent="0.35">
      <c r="A585" s="275">
        <v>17</v>
      </c>
      <c r="B585" s="278" t="s">
        <v>769</v>
      </c>
      <c r="C585" s="276">
        <v>2</v>
      </c>
      <c r="D585" s="278" t="s">
        <v>345</v>
      </c>
    </row>
    <row r="586" spans="1:4" x14ac:dyDescent="0.35">
      <c r="A586" s="275">
        <v>1705</v>
      </c>
      <c r="B586" s="278" t="s">
        <v>770</v>
      </c>
      <c r="C586" s="276">
        <v>3</v>
      </c>
      <c r="D586" s="278" t="s">
        <v>345</v>
      </c>
    </row>
    <row r="587" spans="1:4" x14ac:dyDescent="0.35">
      <c r="A587" s="275">
        <v>170505</v>
      </c>
      <c r="B587" s="278" t="s">
        <v>508</v>
      </c>
      <c r="C587" s="276">
        <v>4</v>
      </c>
      <c r="D587" s="278" t="s">
        <v>345</v>
      </c>
    </row>
    <row r="588" spans="1:4" x14ac:dyDescent="0.35">
      <c r="A588" s="275">
        <v>170510</v>
      </c>
      <c r="B588" s="278" t="s">
        <v>510</v>
      </c>
      <c r="C588" s="276">
        <v>4</v>
      </c>
      <c r="D588" s="278" t="s">
        <v>345</v>
      </c>
    </row>
    <row r="589" spans="1:4" x14ac:dyDescent="0.35">
      <c r="A589" s="275">
        <v>170515</v>
      </c>
      <c r="B589" s="278" t="s">
        <v>509</v>
      </c>
      <c r="C589" s="276">
        <v>4</v>
      </c>
      <c r="D589" s="278" t="s">
        <v>345</v>
      </c>
    </row>
    <row r="590" spans="1:4" x14ac:dyDescent="0.35">
      <c r="A590" s="275">
        <v>170520</v>
      </c>
      <c r="B590" s="278" t="s">
        <v>771</v>
      </c>
      <c r="C590" s="276">
        <v>4</v>
      </c>
      <c r="D590" s="278" t="s">
        <v>345</v>
      </c>
    </row>
    <row r="591" spans="1:4" x14ac:dyDescent="0.35">
      <c r="A591" s="275">
        <v>170525</v>
      </c>
      <c r="B591" s="278" t="s">
        <v>512</v>
      </c>
      <c r="C591" s="276">
        <v>4</v>
      </c>
      <c r="D591" s="278" t="s">
        <v>345</v>
      </c>
    </row>
    <row r="592" spans="1:4" x14ac:dyDescent="0.35">
      <c r="A592" s="275">
        <v>170530</v>
      </c>
      <c r="B592" s="278" t="s">
        <v>772</v>
      </c>
      <c r="C592" s="276">
        <v>4</v>
      </c>
      <c r="D592" s="278" t="s">
        <v>345</v>
      </c>
    </row>
    <row r="593" spans="1:4" x14ac:dyDescent="0.35">
      <c r="A593" s="275">
        <v>170535</v>
      </c>
      <c r="B593" s="278" t="s">
        <v>773</v>
      </c>
      <c r="C593" s="276">
        <v>4</v>
      </c>
      <c r="D593" s="278" t="s">
        <v>345</v>
      </c>
    </row>
    <row r="594" spans="1:4" x14ac:dyDescent="0.35">
      <c r="A594" s="275">
        <v>170540</v>
      </c>
      <c r="B594" s="278" t="s">
        <v>511</v>
      </c>
      <c r="C594" s="276">
        <v>4</v>
      </c>
      <c r="D594" s="278" t="s">
        <v>345</v>
      </c>
    </row>
    <row r="595" spans="1:4" x14ac:dyDescent="0.35">
      <c r="A595" s="275">
        <v>170545</v>
      </c>
      <c r="B595" s="278" t="s">
        <v>774</v>
      </c>
      <c r="C595" s="276">
        <v>4</v>
      </c>
      <c r="D595" s="278" t="s">
        <v>345</v>
      </c>
    </row>
    <row r="596" spans="1:4" x14ac:dyDescent="0.35">
      <c r="A596" s="275">
        <v>170595</v>
      </c>
      <c r="B596" s="278" t="s">
        <v>388</v>
      </c>
      <c r="C596" s="276">
        <v>4</v>
      </c>
      <c r="D596" s="278" t="s">
        <v>345</v>
      </c>
    </row>
    <row r="597" spans="1:4" x14ac:dyDescent="0.35">
      <c r="A597" s="275">
        <v>1710</v>
      </c>
      <c r="B597" s="278" t="s">
        <v>775</v>
      </c>
      <c r="C597" s="276">
        <v>3</v>
      </c>
      <c r="D597" s="278" t="s">
        <v>345</v>
      </c>
    </row>
    <row r="598" spans="1:4" x14ac:dyDescent="0.35">
      <c r="A598" s="275">
        <v>171004</v>
      </c>
      <c r="B598" s="278" t="s">
        <v>776</v>
      </c>
      <c r="C598" s="276">
        <v>4</v>
      </c>
      <c r="D598" s="278" t="s">
        <v>345</v>
      </c>
    </row>
    <row r="599" spans="1:4" x14ac:dyDescent="0.35">
      <c r="A599" s="275">
        <v>171008</v>
      </c>
      <c r="B599" s="278" t="s">
        <v>777</v>
      </c>
      <c r="C599" s="276">
        <v>4</v>
      </c>
      <c r="D599" s="278" t="s">
        <v>345</v>
      </c>
    </row>
    <row r="600" spans="1:4" x14ac:dyDescent="0.35">
      <c r="A600" s="275">
        <v>171012</v>
      </c>
      <c r="B600" s="278" t="s">
        <v>778</v>
      </c>
      <c r="C600" s="276">
        <v>4</v>
      </c>
      <c r="D600" s="278" t="s">
        <v>345</v>
      </c>
    </row>
    <row r="601" spans="1:4" x14ac:dyDescent="0.35">
      <c r="A601" s="275">
        <v>171016</v>
      </c>
      <c r="B601" s="278" t="s">
        <v>779</v>
      </c>
      <c r="C601" s="276">
        <v>4</v>
      </c>
      <c r="D601" s="278" t="s">
        <v>345</v>
      </c>
    </row>
    <row r="602" spans="1:4" x14ac:dyDescent="0.35">
      <c r="A602" s="275">
        <v>171020</v>
      </c>
      <c r="B602" s="278" t="s">
        <v>780</v>
      </c>
      <c r="C602" s="276">
        <v>4</v>
      </c>
      <c r="D602" s="278" t="s">
        <v>345</v>
      </c>
    </row>
    <row r="603" spans="1:4" x14ac:dyDescent="0.35">
      <c r="A603" s="275">
        <v>171024</v>
      </c>
      <c r="B603" s="278" t="s">
        <v>781</v>
      </c>
      <c r="C603" s="276">
        <v>4</v>
      </c>
      <c r="D603" s="278" t="s">
        <v>345</v>
      </c>
    </row>
    <row r="604" spans="1:4" x14ac:dyDescent="0.35">
      <c r="A604" s="275">
        <v>171028</v>
      </c>
      <c r="B604" s="278" t="s">
        <v>782</v>
      </c>
      <c r="C604" s="276">
        <v>4</v>
      </c>
      <c r="D604" s="278" t="s">
        <v>345</v>
      </c>
    </row>
    <row r="605" spans="1:4" x14ac:dyDescent="0.35">
      <c r="A605" s="275">
        <v>171032</v>
      </c>
      <c r="B605" s="278" t="s">
        <v>783</v>
      </c>
      <c r="C605" s="276">
        <v>4</v>
      </c>
      <c r="D605" s="278" t="s">
        <v>345</v>
      </c>
    </row>
    <row r="606" spans="1:4" x14ac:dyDescent="0.35">
      <c r="A606" s="275">
        <v>171036</v>
      </c>
      <c r="B606" s="278" t="s">
        <v>784</v>
      </c>
      <c r="C606" s="276">
        <v>4</v>
      </c>
      <c r="D606" s="278" t="s">
        <v>345</v>
      </c>
    </row>
    <row r="607" spans="1:4" x14ac:dyDescent="0.35">
      <c r="A607" s="275">
        <v>171040</v>
      </c>
      <c r="B607" s="278" t="s">
        <v>768</v>
      </c>
      <c r="C607" s="276">
        <v>4</v>
      </c>
      <c r="D607" s="278" t="s">
        <v>345</v>
      </c>
    </row>
    <row r="608" spans="1:4" x14ac:dyDescent="0.35">
      <c r="A608" s="275">
        <v>171044</v>
      </c>
      <c r="B608" s="278" t="s">
        <v>785</v>
      </c>
      <c r="C608" s="276">
        <v>4</v>
      </c>
      <c r="D608" s="278" t="s">
        <v>345</v>
      </c>
    </row>
    <row r="609" spans="1:4" x14ac:dyDescent="0.35">
      <c r="A609" s="275">
        <v>171048</v>
      </c>
      <c r="B609" s="278" t="s">
        <v>786</v>
      </c>
      <c r="C609" s="276">
        <v>4</v>
      </c>
      <c r="D609" s="278" t="s">
        <v>345</v>
      </c>
    </row>
    <row r="610" spans="1:4" x14ac:dyDescent="0.35">
      <c r="A610" s="275">
        <v>171052</v>
      </c>
      <c r="B610" s="278" t="s">
        <v>787</v>
      </c>
      <c r="C610" s="276">
        <v>4</v>
      </c>
      <c r="D610" s="278" t="s">
        <v>345</v>
      </c>
    </row>
    <row r="611" spans="1:4" x14ac:dyDescent="0.35">
      <c r="A611" s="275">
        <v>171056</v>
      </c>
      <c r="B611" s="278" t="s">
        <v>788</v>
      </c>
      <c r="C611" s="276">
        <v>4</v>
      </c>
      <c r="D611" s="278" t="s">
        <v>345</v>
      </c>
    </row>
    <row r="612" spans="1:4" x14ac:dyDescent="0.35">
      <c r="A612" s="275">
        <v>171060</v>
      </c>
      <c r="B612" s="278" t="s">
        <v>789</v>
      </c>
      <c r="C612" s="276">
        <v>4</v>
      </c>
      <c r="D612" s="278" t="s">
        <v>345</v>
      </c>
    </row>
    <row r="613" spans="1:4" x14ac:dyDescent="0.35">
      <c r="A613" s="275">
        <v>171064</v>
      </c>
      <c r="B613" s="278" t="s">
        <v>790</v>
      </c>
      <c r="C613" s="276">
        <v>4</v>
      </c>
      <c r="D613" s="278" t="s">
        <v>345</v>
      </c>
    </row>
    <row r="614" spans="1:4" x14ac:dyDescent="0.35">
      <c r="A614" s="275">
        <v>171068</v>
      </c>
      <c r="B614" s="278" t="s">
        <v>791</v>
      </c>
      <c r="C614" s="276">
        <v>4</v>
      </c>
      <c r="D614" s="278" t="s">
        <v>345</v>
      </c>
    </row>
    <row r="615" spans="1:4" x14ac:dyDescent="0.35">
      <c r="A615" s="275">
        <v>171069</v>
      </c>
      <c r="B615" s="278" t="s">
        <v>792</v>
      </c>
      <c r="C615" s="276">
        <v>4</v>
      </c>
      <c r="D615" s="278" t="s">
        <v>345</v>
      </c>
    </row>
    <row r="616" spans="1:4" x14ac:dyDescent="0.35">
      <c r="A616" s="275">
        <v>171070</v>
      </c>
      <c r="B616" s="278" t="s">
        <v>793</v>
      </c>
      <c r="C616" s="276">
        <v>4</v>
      </c>
      <c r="D616" s="278" t="s">
        <v>345</v>
      </c>
    </row>
    <row r="617" spans="1:4" x14ac:dyDescent="0.35">
      <c r="A617" s="275">
        <v>171076</v>
      </c>
      <c r="B617" s="278" t="s">
        <v>794</v>
      </c>
      <c r="C617" s="276">
        <v>4</v>
      </c>
      <c r="D617" s="278" t="s">
        <v>345</v>
      </c>
    </row>
    <row r="618" spans="1:4" x14ac:dyDescent="0.35">
      <c r="A618" s="275">
        <v>171080</v>
      </c>
      <c r="B618" s="278" t="s">
        <v>795</v>
      </c>
      <c r="C618" s="276">
        <v>4</v>
      </c>
      <c r="D618" s="278" t="s">
        <v>345</v>
      </c>
    </row>
    <row r="619" spans="1:4" x14ac:dyDescent="0.35">
      <c r="A619" s="275">
        <v>171095</v>
      </c>
      <c r="B619" s="278" t="s">
        <v>388</v>
      </c>
      <c r="C619" s="276">
        <v>4</v>
      </c>
      <c r="D619" s="278" t="s">
        <v>345</v>
      </c>
    </row>
    <row r="620" spans="1:4" x14ac:dyDescent="0.35">
      <c r="A620" s="275">
        <v>171099</v>
      </c>
      <c r="B620" s="278" t="s">
        <v>381</v>
      </c>
      <c r="C620" s="276">
        <v>4</v>
      </c>
      <c r="D620" s="278" t="s">
        <v>345</v>
      </c>
    </row>
    <row r="621" spans="1:4" x14ac:dyDescent="0.35">
      <c r="A621" s="275">
        <v>1715</v>
      </c>
      <c r="B621" s="278" t="s">
        <v>796</v>
      </c>
      <c r="C621" s="276">
        <v>3</v>
      </c>
      <c r="D621" s="278" t="s">
        <v>345</v>
      </c>
    </row>
    <row r="622" spans="1:4" x14ac:dyDescent="0.35">
      <c r="A622" s="275">
        <v>171505</v>
      </c>
      <c r="B622" s="278" t="s">
        <v>797</v>
      </c>
      <c r="C622" s="276">
        <v>4</v>
      </c>
      <c r="D622" s="278" t="s">
        <v>345</v>
      </c>
    </row>
    <row r="623" spans="1:4" x14ac:dyDescent="0.35">
      <c r="A623" s="275">
        <v>171510</v>
      </c>
      <c r="B623" s="278" t="s">
        <v>798</v>
      </c>
      <c r="C623" s="276">
        <v>4</v>
      </c>
      <c r="D623" s="278" t="s">
        <v>345</v>
      </c>
    </row>
    <row r="624" spans="1:4" x14ac:dyDescent="0.35">
      <c r="A624" s="275">
        <v>171515</v>
      </c>
      <c r="B624" s="278" t="s">
        <v>799</v>
      </c>
      <c r="C624" s="276">
        <v>4</v>
      </c>
      <c r="D624" s="278" t="s">
        <v>345</v>
      </c>
    </row>
    <row r="625" spans="1:4" x14ac:dyDescent="0.35">
      <c r="A625" s="275">
        <v>171599</v>
      </c>
      <c r="B625" s="278" t="s">
        <v>381</v>
      </c>
      <c r="C625" s="276">
        <v>4</v>
      </c>
      <c r="D625" s="278" t="s">
        <v>345</v>
      </c>
    </row>
    <row r="626" spans="1:4" x14ac:dyDescent="0.35">
      <c r="A626" s="275">
        <v>1720</v>
      </c>
      <c r="B626" s="278" t="s">
        <v>800</v>
      </c>
      <c r="C626" s="276">
        <v>3</v>
      </c>
      <c r="D626" s="278" t="s">
        <v>345</v>
      </c>
    </row>
    <row r="627" spans="1:4" x14ac:dyDescent="0.35">
      <c r="A627" s="275">
        <v>172005</v>
      </c>
      <c r="B627" s="278" t="s">
        <v>801</v>
      </c>
      <c r="C627" s="276">
        <v>4</v>
      </c>
      <c r="D627" s="278" t="s">
        <v>345</v>
      </c>
    </row>
    <row r="628" spans="1:4" x14ac:dyDescent="0.35">
      <c r="A628" s="275">
        <v>172010</v>
      </c>
      <c r="B628" s="278" t="s">
        <v>802</v>
      </c>
      <c r="C628" s="276">
        <v>4</v>
      </c>
      <c r="D628" s="278" t="s">
        <v>345</v>
      </c>
    </row>
    <row r="629" spans="1:4" x14ac:dyDescent="0.35">
      <c r="A629" s="275">
        <v>172015</v>
      </c>
      <c r="B629" s="278" t="s">
        <v>803</v>
      </c>
      <c r="C629" s="276">
        <v>4</v>
      </c>
      <c r="D629" s="278" t="s">
        <v>345</v>
      </c>
    </row>
    <row r="630" spans="1:4" x14ac:dyDescent="0.35">
      <c r="A630" s="275">
        <v>172020</v>
      </c>
      <c r="B630" s="278" t="s">
        <v>804</v>
      </c>
      <c r="C630" s="276">
        <v>4</v>
      </c>
      <c r="D630" s="278" t="s">
        <v>345</v>
      </c>
    </row>
    <row r="631" spans="1:4" x14ac:dyDescent="0.35">
      <c r="A631" s="275">
        <v>172099</v>
      </c>
      <c r="B631" s="278" t="s">
        <v>381</v>
      </c>
      <c r="C631" s="276">
        <v>4</v>
      </c>
      <c r="D631" s="278" t="s">
        <v>345</v>
      </c>
    </row>
    <row r="632" spans="1:4" x14ac:dyDescent="0.35">
      <c r="A632" s="275">
        <v>1730</v>
      </c>
      <c r="B632" s="278" t="s">
        <v>805</v>
      </c>
      <c r="C632" s="276">
        <v>3</v>
      </c>
      <c r="D632" s="278" t="s">
        <v>345</v>
      </c>
    </row>
    <row r="633" spans="1:4" x14ac:dyDescent="0.35">
      <c r="A633" s="275">
        <v>1798</v>
      </c>
      <c r="B633" s="278" t="s">
        <v>730</v>
      </c>
      <c r="C633" s="276">
        <v>3</v>
      </c>
      <c r="D633" s="278" t="s">
        <v>345</v>
      </c>
    </row>
    <row r="634" spans="1:4" x14ac:dyDescent="0.35">
      <c r="A634" s="275">
        <v>179805</v>
      </c>
      <c r="B634" s="278" t="s">
        <v>806</v>
      </c>
      <c r="C634" s="276">
        <v>4</v>
      </c>
      <c r="D634" s="278" t="s">
        <v>345</v>
      </c>
    </row>
    <row r="635" spans="1:4" x14ac:dyDescent="0.35">
      <c r="A635" s="275">
        <v>179810</v>
      </c>
      <c r="B635" s="278" t="s">
        <v>807</v>
      </c>
      <c r="C635" s="276">
        <v>4</v>
      </c>
      <c r="D635" s="278" t="s">
        <v>345</v>
      </c>
    </row>
    <row r="636" spans="1:4" x14ac:dyDescent="0.35">
      <c r="A636" s="275">
        <v>179899</v>
      </c>
      <c r="B636" s="278" t="s">
        <v>381</v>
      </c>
      <c r="C636" s="276">
        <v>4</v>
      </c>
      <c r="D636" s="278" t="s">
        <v>345</v>
      </c>
    </row>
    <row r="637" spans="1:4" x14ac:dyDescent="0.35">
      <c r="A637" s="275">
        <v>18</v>
      </c>
      <c r="B637" s="278" t="s">
        <v>808</v>
      </c>
      <c r="C637" s="276">
        <v>2</v>
      </c>
      <c r="D637" s="278" t="s">
        <v>345</v>
      </c>
    </row>
    <row r="638" spans="1:4" x14ac:dyDescent="0.35">
      <c r="A638" s="275">
        <v>1805</v>
      </c>
      <c r="B638" s="278" t="s">
        <v>809</v>
      </c>
      <c r="C638" s="276">
        <v>3</v>
      </c>
      <c r="D638" s="278" t="s">
        <v>345</v>
      </c>
    </row>
    <row r="639" spans="1:4" x14ac:dyDescent="0.35">
      <c r="A639" s="275">
        <v>180505</v>
      </c>
      <c r="B639" s="278" t="s">
        <v>810</v>
      </c>
      <c r="C639" s="276">
        <v>4</v>
      </c>
      <c r="D639" s="278" t="s">
        <v>345</v>
      </c>
    </row>
    <row r="640" spans="1:4" x14ac:dyDescent="0.35">
      <c r="A640" s="275">
        <v>180510</v>
      </c>
      <c r="B640" s="278" t="s">
        <v>811</v>
      </c>
      <c r="C640" s="276">
        <v>4</v>
      </c>
      <c r="D640" s="278" t="s">
        <v>345</v>
      </c>
    </row>
    <row r="641" spans="1:4" x14ac:dyDescent="0.35">
      <c r="A641" s="275">
        <v>180595</v>
      </c>
      <c r="B641" s="278" t="s">
        <v>388</v>
      </c>
      <c r="C641" s="276">
        <v>4</v>
      </c>
      <c r="D641" s="278" t="s">
        <v>345</v>
      </c>
    </row>
    <row r="642" spans="1:4" x14ac:dyDescent="0.35">
      <c r="A642" s="275">
        <v>180599</v>
      </c>
      <c r="B642" s="278" t="s">
        <v>381</v>
      </c>
      <c r="C642" s="276">
        <v>4</v>
      </c>
      <c r="D642" s="278" t="s">
        <v>345</v>
      </c>
    </row>
    <row r="643" spans="1:4" x14ac:dyDescent="0.35">
      <c r="A643" s="275">
        <v>1895</v>
      </c>
      <c r="B643" s="278" t="s">
        <v>812</v>
      </c>
      <c r="C643" s="276">
        <v>3</v>
      </c>
      <c r="D643" s="278" t="s">
        <v>345</v>
      </c>
    </row>
    <row r="644" spans="1:4" x14ac:dyDescent="0.35">
      <c r="A644" s="275">
        <v>189505</v>
      </c>
      <c r="B644" s="278" t="s">
        <v>813</v>
      </c>
      <c r="C644" s="276">
        <v>4</v>
      </c>
      <c r="D644" s="278" t="s">
        <v>345</v>
      </c>
    </row>
    <row r="645" spans="1:4" x14ac:dyDescent="0.35">
      <c r="A645" s="275">
        <v>189510</v>
      </c>
      <c r="B645" s="278" t="s">
        <v>814</v>
      </c>
      <c r="C645" s="276">
        <v>4</v>
      </c>
      <c r="D645" s="278" t="s">
        <v>345</v>
      </c>
    </row>
    <row r="646" spans="1:4" x14ac:dyDescent="0.35">
      <c r="A646" s="275">
        <v>189515</v>
      </c>
      <c r="B646" s="278" t="s">
        <v>815</v>
      </c>
      <c r="C646" s="276">
        <v>4</v>
      </c>
      <c r="D646" s="278" t="s">
        <v>451</v>
      </c>
    </row>
    <row r="647" spans="1:4" x14ac:dyDescent="0.35">
      <c r="A647" s="275">
        <v>189520</v>
      </c>
      <c r="B647" s="278" t="s">
        <v>816</v>
      </c>
      <c r="C647" s="276">
        <v>4</v>
      </c>
      <c r="D647" s="278" t="s">
        <v>345</v>
      </c>
    </row>
    <row r="648" spans="1:4" x14ac:dyDescent="0.35">
      <c r="A648" s="275">
        <v>189525</v>
      </c>
      <c r="B648" s="278" t="s">
        <v>817</v>
      </c>
      <c r="C648" s="276">
        <v>4</v>
      </c>
      <c r="D648" s="278" t="s">
        <v>345</v>
      </c>
    </row>
    <row r="649" spans="1:4" x14ac:dyDescent="0.35">
      <c r="A649" s="275">
        <v>189530</v>
      </c>
      <c r="B649" s="278" t="s">
        <v>818</v>
      </c>
      <c r="C649" s="276">
        <v>4</v>
      </c>
      <c r="D649" s="278" t="s">
        <v>345</v>
      </c>
    </row>
    <row r="650" spans="1:4" x14ac:dyDescent="0.35">
      <c r="A650" s="275">
        <v>189595</v>
      </c>
      <c r="B650" s="278" t="s">
        <v>388</v>
      </c>
      <c r="C650" s="276">
        <v>4</v>
      </c>
      <c r="D650" s="278" t="s">
        <v>345</v>
      </c>
    </row>
    <row r="651" spans="1:4" x14ac:dyDescent="0.35">
      <c r="A651" s="275">
        <v>189599</v>
      </c>
      <c r="B651" s="278" t="s">
        <v>381</v>
      </c>
      <c r="C651" s="276">
        <v>4</v>
      </c>
      <c r="D651" s="278" t="s">
        <v>345</v>
      </c>
    </row>
    <row r="652" spans="1:4" x14ac:dyDescent="0.35">
      <c r="A652" s="275">
        <v>1899</v>
      </c>
      <c r="B652" s="278" t="s">
        <v>450</v>
      </c>
      <c r="C652" s="276">
        <v>3</v>
      </c>
      <c r="D652" s="278" t="s">
        <v>451</v>
      </c>
    </row>
    <row r="653" spans="1:4" x14ac:dyDescent="0.35">
      <c r="A653" s="275">
        <v>189905</v>
      </c>
      <c r="B653" s="278" t="s">
        <v>819</v>
      </c>
      <c r="C653" s="276">
        <v>4</v>
      </c>
      <c r="D653" s="278" t="s">
        <v>451</v>
      </c>
    </row>
    <row r="654" spans="1:4" x14ac:dyDescent="0.35">
      <c r="A654" s="275">
        <v>189995</v>
      </c>
      <c r="B654" s="278" t="s">
        <v>820</v>
      </c>
      <c r="C654" s="276">
        <v>4</v>
      </c>
      <c r="D654" s="278" t="s">
        <v>451</v>
      </c>
    </row>
    <row r="655" spans="1:4" x14ac:dyDescent="0.35">
      <c r="A655" s="275">
        <v>19</v>
      </c>
      <c r="B655" s="278" t="s">
        <v>821</v>
      </c>
      <c r="C655" s="276">
        <v>2</v>
      </c>
      <c r="D655" s="278" t="s">
        <v>345</v>
      </c>
    </row>
    <row r="656" spans="1:4" x14ac:dyDescent="0.35">
      <c r="A656" s="275">
        <v>1905</v>
      </c>
      <c r="B656" s="278" t="s">
        <v>822</v>
      </c>
      <c r="C656" s="276">
        <v>3</v>
      </c>
      <c r="D656" s="278" t="s">
        <v>345</v>
      </c>
    </row>
    <row r="657" spans="1:4" x14ac:dyDescent="0.35">
      <c r="A657" s="275">
        <v>190505</v>
      </c>
      <c r="B657" s="278" t="s">
        <v>431</v>
      </c>
      <c r="C657" s="276">
        <v>4</v>
      </c>
      <c r="D657" s="278" t="s">
        <v>345</v>
      </c>
    </row>
    <row r="658" spans="1:4" x14ac:dyDescent="0.35">
      <c r="A658" s="275">
        <v>190510</v>
      </c>
      <c r="B658" s="278" t="s">
        <v>432</v>
      </c>
      <c r="C658" s="276">
        <v>4</v>
      </c>
      <c r="D658" s="278" t="s">
        <v>345</v>
      </c>
    </row>
    <row r="659" spans="1:4" x14ac:dyDescent="0.35">
      <c r="A659" s="275">
        <v>190515</v>
      </c>
      <c r="B659" s="278" t="s">
        <v>452</v>
      </c>
      <c r="C659" s="276">
        <v>4</v>
      </c>
      <c r="D659" s="278" t="s">
        <v>345</v>
      </c>
    </row>
    <row r="660" spans="1:4" x14ac:dyDescent="0.35">
      <c r="A660" s="275">
        <v>1910</v>
      </c>
      <c r="B660" s="278" t="s">
        <v>823</v>
      </c>
      <c r="C660" s="276">
        <v>3</v>
      </c>
      <c r="D660" s="278" t="s">
        <v>345</v>
      </c>
    </row>
    <row r="661" spans="1:4" x14ac:dyDescent="0.35">
      <c r="A661" s="275">
        <v>191004</v>
      </c>
      <c r="B661" s="278" t="s">
        <v>735</v>
      </c>
      <c r="C661" s="276">
        <v>4</v>
      </c>
      <c r="D661" s="278" t="s">
        <v>345</v>
      </c>
    </row>
    <row r="662" spans="1:4" x14ac:dyDescent="0.35">
      <c r="A662" s="275">
        <v>191006</v>
      </c>
      <c r="B662" s="278" t="s">
        <v>736</v>
      </c>
      <c r="C662" s="276">
        <v>4</v>
      </c>
      <c r="D662" s="278" t="s">
        <v>345</v>
      </c>
    </row>
    <row r="663" spans="1:4" x14ac:dyDescent="0.35">
      <c r="A663" s="275">
        <v>191008</v>
      </c>
      <c r="B663" s="278" t="s">
        <v>601</v>
      </c>
      <c r="C663" s="276">
        <v>4</v>
      </c>
      <c r="D663" s="278" t="s">
        <v>345</v>
      </c>
    </row>
    <row r="664" spans="1:4" x14ac:dyDescent="0.35">
      <c r="A664" s="275">
        <v>191012</v>
      </c>
      <c r="B664" s="278" t="s">
        <v>608</v>
      </c>
      <c r="C664" s="276">
        <v>4</v>
      </c>
      <c r="D664" s="278" t="s">
        <v>345</v>
      </c>
    </row>
    <row r="665" spans="1:4" x14ac:dyDescent="0.35">
      <c r="A665" s="275">
        <v>191016</v>
      </c>
      <c r="B665" s="278" t="s">
        <v>609</v>
      </c>
      <c r="C665" s="276">
        <v>4</v>
      </c>
      <c r="D665" s="278" t="s">
        <v>345</v>
      </c>
    </row>
    <row r="666" spans="1:4" x14ac:dyDescent="0.35">
      <c r="A666" s="275">
        <v>191020</v>
      </c>
      <c r="B666" s="278" t="s">
        <v>610</v>
      </c>
      <c r="C666" s="276">
        <v>4</v>
      </c>
      <c r="D666" s="278" t="s">
        <v>345</v>
      </c>
    </row>
    <row r="667" spans="1:4" x14ac:dyDescent="0.35">
      <c r="A667" s="275">
        <v>191024</v>
      </c>
      <c r="B667" s="278" t="s">
        <v>611</v>
      </c>
      <c r="C667" s="276">
        <v>4</v>
      </c>
      <c r="D667" s="278" t="s">
        <v>345</v>
      </c>
    </row>
    <row r="668" spans="1:4" x14ac:dyDescent="0.35">
      <c r="A668" s="275">
        <v>191028</v>
      </c>
      <c r="B668" s="278" t="s">
        <v>612</v>
      </c>
      <c r="C668" s="276">
        <v>4</v>
      </c>
      <c r="D668" s="278" t="s">
        <v>345</v>
      </c>
    </row>
    <row r="669" spans="1:4" x14ac:dyDescent="0.35">
      <c r="A669" s="275">
        <v>191032</v>
      </c>
      <c r="B669" s="278" t="s">
        <v>613</v>
      </c>
      <c r="C669" s="276">
        <v>4</v>
      </c>
      <c r="D669" s="278" t="s">
        <v>345</v>
      </c>
    </row>
    <row r="670" spans="1:4" x14ac:dyDescent="0.35">
      <c r="A670" s="275">
        <v>191036</v>
      </c>
      <c r="B670" s="278" t="s">
        <v>614</v>
      </c>
      <c r="C670" s="276">
        <v>4</v>
      </c>
      <c r="D670" s="278" t="s">
        <v>345</v>
      </c>
    </row>
    <row r="671" spans="1:4" x14ac:dyDescent="0.35">
      <c r="A671" s="275">
        <v>191040</v>
      </c>
      <c r="B671" s="278" t="s">
        <v>615</v>
      </c>
      <c r="C671" s="276">
        <v>4</v>
      </c>
      <c r="D671" s="278" t="s">
        <v>345</v>
      </c>
    </row>
    <row r="672" spans="1:4" x14ac:dyDescent="0.35">
      <c r="A672" s="275">
        <v>191044</v>
      </c>
      <c r="B672" s="278" t="s">
        <v>616</v>
      </c>
      <c r="C672" s="276">
        <v>4</v>
      </c>
      <c r="D672" s="278" t="s">
        <v>345</v>
      </c>
    </row>
    <row r="673" spans="1:4" x14ac:dyDescent="0.35">
      <c r="A673" s="275">
        <v>191048</v>
      </c>
      <c r="B673" s="278" t="s">
        <v>602</v>
      </c>
      <c r="C673" s="276">
        <v>4</v>
      </c>
      <c r="D673" s="278" t="s">
        <v>345</v>
      </c>
    </row>
    <row r="674" spans="1:4" x14ac:dyDescent="0.35">
      <c r="A674" s="275">
        <v>191052</v>
      </c>
      <c r="B674" s="278" t="s">
        <v>723</v>
      </c>
      <c r="C674" s="276">
        <v>4</v>
      </c>
      <c r="D674" s="278" t="s">
        <v>345</v>
      </c>
    </row>
    <row r="675" spans="1:4" x14ac:dyDescent="0.35">
      <c r="A675" s="275">
        <v>191056</v>
      </c>
      <c r="B675" s="278" t="s">
        <v>725</v>
      </c>
      <c r="C675" s="276">
        <v>4</v>
      </c>
      <c r="D675" s="278" t="s">
        <v>345</v>
      </c>
    </row>
    <row r="676" spans="1:4" x14ac:dyDescent="0.35">
      <c r="A676" s="275">
        <v>191060</v>
      </c>
      <c r="B676" s="278" t="s">
        <v>731</v>
      </c>
      <c r="C676" s="276">
        <v>4</v>
      </c>
      <c r="D676" s="278" t="s">
        <v>345</v>
      </c>
    </row>
    <row r="677" spans="1:4" x14ac:dyDescent="0.35">
      <c r="A677" s="275">
        <v>191064</v>
      </c>
      <c r="B677" s="278" t="s">
        <v>603</v>
      </c>
      <c r="C677" s="276">
        <v>4</v>
      </c>
      <c r="D677" s="278" t="s">
        <v>345</v>
      </c>
    </row>
    <row r="678" spans="1:4" x14ac:dyDescent="0.35">
      <c r="A678" s="275">
        <v>191068</v>
      </c>
      <c r="B678" s="278" t="s">
        <v>733</v>
      </c>
      <c r="C678" s="276">
        <v>4</v>
      </c>
      <c r="D678" s="278" t="s">
        <v>345</v>
      </c>
    </row>
    <row r="679" spans="1:4" x14ac:dyDescent="0.35">
      <c r="A679" s="275">
        <v>191072</v>
      </c>
      <c r="B679" s="278" t="s">
        <v>604</v>
      </c>
      <c r="C679" s="276">
        <v>4</v>
      </c>
      <c r="D679" s="278" t="s">
        <v>345</v>
      </c>
    </row>
    <row r="680" spans="1:4" x14ac:dyDescent="0.35">
      <c r="A680" s="275">
        <v>191076</v>
      </c>
      <c r="B680" s="278" t="s">
        <v>734</v>
      </c>
      <c r="C680" s="276">
        <v>4</v>
      </c>
      <c r="D680" s="278" t="s">
        <v>345</v>
      </c>
    </row>
    <row r="681" spans="1:4" x14ac:dyDescent="0.35">
      <c r="A681" s="275">
        <v>191080</v>
      </c>
      <c r="B681" s="278" t="s">
        <v>724</v>
      </c>
      <c r="C681" s="276">
        <v>4</v>
      </c>
      <c r="D681" s="278" t="s">
        <v>345</v>
      </c>
    </row>
    <row r="682" spans="1:4" x14ac:dyDescent="0.35">
      <c r="A682" s="275">
        <v>1995</v>
      </c>
      <c r="B682" s="278" t="s">
        <v>824</v>
      </c>
      <c r="C682" s="276">
        <v>3</v>
      </c>
      <c r="D682" s="278" t="s">
        <v>345</v>
      </c>
    </row>
    <row r="683" spans="1:4" x14ac:dyDescent="0.35">
      <c r="A683" s="275">
        <v>199505</v>
      </c>
      <c r="B683" s="278" t="s">
        <v>819</v>
      </c>
      <c r="C683" s="276">
        <v>4</v>
      </c>
      <c r="D683" s="278" t="s">
        <v>345</v>
      </c>
    </row>
    <row r="684" spans="1:4" x14ac:dyDescent="0.35">
      <c r="A684" s="275">
        <v>199510</v>
      </c>
      <c r="B684" s="278" t="s">
        <v>814</v>
      </c>
      <c r="C684" s="276">
        <v>4</v>
      </c>
      <c r="D684" s="278" t="s">
        <v>345</v>
      </c>
    </row>
    <row r="685" spans="1:4" x14ac:dyDescent="0.35">
      <c r="A685" s="275">
        <v>199515</v>
      </c>
      <c r="B685" s="278" t="s">
        <v>816</v>
      </c>
      <c r="C685" s="276">
        <v>4</v>
      </c>
      <c r="D685" s="278" t="s">
        <v>345</v>
      </c>
    </row>
    <row r="686" spans="1:4" x14ac:dyDescent="0.35">
      <c r="A686" s="275">
        <v>199520</v>
      </c>
      <c r="B686" s="278" t="s">
        <v>825</v>
      </c>
      <c r="C686" s="276">
        <v>4</v>
      </c>
      <c r="D686" s="278" t="s">
        <v>345</v>
      </c>
    </row>
    <row r="687" spans="1:4" x14ac:dyDescent="0.35">
      <c r="A687" s="275">
        <v>2</v>
      </c>
      <c r="B687" s="278" t="s">
        <v>826</v>
      </c>
      <c r="C687" s="276">
        <v>1</v>
      </c>
      <c r="D687" s="278" t="s">
        <v>345</v>
      </c>
    </row>
    <row r="688" spans="1:4" x14ac:dyDescent="0.35">
      <c r="A688" s="275">
        <v>21</v>
      </c>
      <c r="B688" s="278" t="s">
        <v>827</v>
      </c>
      <c r="C688" s="276">
        <v>2</v>
      </c>
      <c r="D688" s="278" t="s">
        <v>345</v>
      </c>
    </row>
    <row r="689" spans="1:4" x14ac:dyDescent="0.35">
      <c r="A689" s="275">
        <v>2105</v>
      </c>
      <c r="B689" s="278" t="s">
        <v>828</v>
      </c>
      <c r="C689" s="276">
        <v>3</v>
      </c>
      <c r="D689" s="278" t="s">
        <v>345</v>
      </c>
    </row>
    <row r="690" spans="1:4" x14ac:dyDescent="0.35">
      <c r="A690" s="275">
        <v>210505</v>
      </c>
      <c r="B690" s="278" t="s">
        <v>829</v>
      </c>
      <c r="C690" s="276">
        <v>4</v>
      </c>
      <c r="D690" s="278" t="s">
        <v>345</v>
      </c>
    </row>
    <row r="691" spans="1:4" x14ac:dyDescent="0.35">
      <c r="A691" s="275">
        <v>210510</v>
      </c>
      <c r="B691" s="278" t="s">
        <v>830</v>
      </c>
      <c r="C691" s="276">
        <v>4</v>
      </c>
      <c r="D691" s="278" t="s">
        <v>345</v>
      </c>
    </row>
    <row r="692" spans="1:4" x14ac:dyDescent="0.35">
      <c r="A692" s="275">
        <v>210515</v>
      </c>
      <c r="B692" s="278" t="s">
        <v>831</v>
      </c>
      <c r="C692" s="276">
        <v>4</v>
      </c>
      <c r="D692" s="278" t="s">
        <v>345</v>
      </c>
    </row>
    <row r="693" spans="1:4" x14ac:dyDescent="0.35">
      <c r="A693" s="275">
        <v>210520</v>
      </c>
      <c r="B693" s="278" t="s">
        <v>832</v>
      </c>
      <c r="C693" s="276">
        <v>4</v>
      </c>
      <c r="D693" s="278" t="s">
        <v>345</v>
      </c>
    </row>
    <row r="694" spans="1:4" x14ac:dyDescent="0.35">
      <c r="A694" s="275">
        <v>2110</v>
      </c>
      <c r="B694" s="278" t="s">
        <v>833</v>
      </c>
      <c r="C694" s="276">
        <v>3</v>
      </c>
      <c r="D694" s="278" t="s">
        <v>345</v>
      </c>
    </row>
    <row r="695" spans="1:4" x14ac:dyDescent="0.35">
      <c r="A695" s="275">
        <v>211005</v>
      </c>
      <c r="B695" s="278" t="s">
        <v>829</v>
      </c>
      <c r="C695" s="276">
        <v>4</v>
      </c>
      <c r="D695" s="278" t="s">
        <v>345</v>
      </c>
    </row>
    <row r="696" spans="1:4" x14ac:dyDescent="0.35">
      <c r="A696" s="275">
        <v>211010</v>
      </c>
      <c r="B696" s="278" t="s">
        <v>830</v>
      </c>
      <c r="C696" s="276">
        <v>4</v>
      </c>
      <c r="D696" s="278" t="s">
        <v>345</v>
      </c>
    </row>
    <row r="697" spans="1:4" x14ac:dyDescent="0.35">
      <c r="A697" s="275">
        <v>211015</v>
      </c>
      <c r="B697" s="278" t="s">
        <v>831</v>
      </c>
      <c r="C697" s="276">
        <v>4</v>
      </c>
      <c r="D697" s="278" t="s">
        <v>345</v>
      </c>
    </row>
    <row r="698" spans="1:4" x14ac:dyDescent="0.35">
      <c r="A698" s="275">
        <v>211020</v>
      </c>
      <c r="B698" s="278" t="s">
        <v>832</v>
      </c>
      <c r="C698" s="276">
        <v>4</v>
      </c>
      <c r="D698" s="278" t="s">
        <v>345</v>
      </c>
    </row>
    <row r="699" spans="1:4" x14ac:dyDescent="0.35">
      <c r="A699" s="275">
        <v>2115</v>
      </c>
      <c r="B699" s="278" t="s">
        <v>834</v>
      </c>
      <c r="C699" s="276">
        <v>3</v>
      </c>
      <c r="D699" s="278" t="s">
        <v>345</v>
      </c>
    </row>
    <row r="700" spans="1:4" x14ac:dyDescent="0.35">
      <c r="A700" s="275">
        <v>211505</v>
      </c>
      <c r="B700" s="278" t="s">
        <v>830</v>
      </c>
      <c r="C700" s="276">
        <v>4</v>
      </c>
      <c r="D700" s="278" t="s">
        <v>345</v>
      </c>
    </row>
    <row r="701" spans="1:4" x14ac:dyDescent="0.35">
      <c r="A701" s="275">
        <v>211510</v>
      </c>
      <c r="B701" s="278" t="s">
        <v>835</v>
      </c>
      <c r="C701" s="276">
        <v>4</v>
      </c>
      <c r="D701" s="278" t="s">
        <v>345</v>
      </c>
    </row>
    <row r="702" spans="1:4" x14ac:dyDescent="0.35">
      <c r="A702" s="275">
        <v>211515</v>
      </c>
      <c r="B702" s="278" t="s">
        <v>831</v>
      </c>
      <c r="C702" s="276">
        <v>4</v>
      </c>
      <c r="D702" s="278" t="s">
        <v>345</v>
      </c>
    </row>
    <row r="703" spans="1:4" x14ac:dyDescent="0.35">
      <c r="A703" s="275">
        <v>211520</v>
      </c>
      <c r="B703" s="278" t="s">
        <v>836</v>
      </c>
      <c r="C703" s="276">
        <v>4</v>
      </c>
      <c r="D703" s="278" t="s">
        <v>451</v>
      </c>
    </row>
    <row r="704" spans="1:4" x14ac:dyDescent="0.35">
      <c r="A704" s="275">
        <v>2120</v>
      </c>
      <c r="B704" s="278" t="s">
        <v>837</v>
      </c>
      <c r="C704" s="276">
        <v>3</v>
      </c>
      <c r="D704" s="278" t="s">
        <v>345</v>
      </c>
    </row>
    <row r="705" spans="1:4" x14ac:dyDescent="0.35">
      <c r="A705" s="275">
        <v>212005</v>
      </c>
      <c r="B705" s="278" t="s">
        <v>830</v>
      </c>
      <c r="C705" s="276">
        <v>4</v>
      </c>
      <c r="D705" s="278" t="s">
        <v>345</v>
      </c>
    </row>
    <row r="706" spans="1:4" x14ac:dyDescent="0.35">
      <c r="A706" s="275">
        <v>212010</v>
      </c>
      <c r="B706" s="278" t="s">
        <v>835</v>
      </c>
      <c r="C706" s="276">
        <v>4</v>
      </c>
      <c r="D706" s="278" t="s">
        <v>345</v>
      </c>
    </row>
    <row r="707" spans="1:4" x14ac:dyDescent="0.35">
      <c r="A707" s="275">
        <v>212020</v>
      </c>
      <c r="B707" s="278" t="s">
        <v>836</v>
      </c>
      <c r="C707" s="276">
        <v>4</v>
      </c>
      <c r="D707" s="278" t="s">
        <v>345</v>
      </c>
    </row>
    <row r="708" spans="1:4" x14ac:dyDescent="0.35">
      <c r="A708" s="275">
        <v>2125</v>
      </c>
      <c r="B708" s="278" t="s">
        <v>838</v>
      </c>
      <c r="C708" s="276">
        <v>3</v>
      </c>
      <c r="D708" s="278" t="s">
        <v>345</v>
      </c>
    </row>
    <row r="709" spans="1:4" x14ac:dyDescent="0.35">
      <c r="A709" s="275">
        <v>212505</v>
      </c>
      <c r="B709" s="278" t="s">
        <v>829</v>
      </c>
      <c r="C709" s="276">
        <v>4</v>
      </c>
      <c r="D709" s="278" t="s">
        <v>345</v>
      </c>
    </row>
    <row r="710" spans="1:4" x14ac:dyDescent="0.35">
      <c r="A710" s="275">
        <v>212510</v>
      </c>
      <c r="B710" s="278" t="s">
        <v>830</v>
      </c>
      <c r="C710" s="276">
        <v>4</v>
      </c>
      <c r="D710" s="278" t="s">
        <v>345</v>
      </c>
    </row>
    <row r="711" spans="1:4" x14ac:dyDescent="0.35">
      <c r="A711" s="275">
        <v>212515</v>
      </c>
      <c r="B711" s="278" t="s">
        <v>839</v>
      </c>
      <c r="C711" s="276">
        <v>4</v>
      </c>
      <c r="D711" s="278" t="s">
        <v>345</v>
      </c>
    </row>
    <row r="712" spans="1:4" x14ac:dyDescent="0.35">
      <c r="A712" s="275">
        <v>2130</v>
      </c>
      <c r="B712" s="278" t="s">
        <v>840</v>
      </c>
      <c r="C712" s="276">
        <v>3</v>
      </c>
      <c r="D712" s="278" t="s">
        <v>345</v>
      </c>
    </row>
    <row r="713" spans="1:4" x14ac:dyDescent="0.35">
      <c r="A713" s="275">
        <v>2135</v>
      </c>
      <c r="B713" s="278" t="s">
        <v>841</v>
      </c>
      <c r="C713" s="276">
        <v>3</v>
      </c>
      <c r="D713" s="278" t="s">
        <v>345</v>
      </c>
    </row>
    <row r="714" spans="1:4" x14ac:dyDescent="0.35">
      <c r="A714" s="275">
        <v>213505</v>
      </c>
      <c r="B714" s="278" t="s">
        <v>431</v>
      </c>
      <c r="C714" s="276">
        <v>4</v>
      </c>
      <c r="D714" s="278" t="s">
        <v>345</v>
      </c>
    </row>
    <row r="715" spans="1:4" x14ac:dyDescent="0.35">
      <c r="A715" s="275">
        <v>213510</v>
      </c>
      <c r="B715" s="278" t="s">
        <v>432</v>
      </c>
      <c r="C715" s="276">
        <v>4</v>
      </c>
      <c r="D715" s="278" t="s">
        <v>345</v>
      </c>
    </row>
    <row r="716" spans="1:4" x14ac:dyDescent="0.35">
      <c r="A716" s="275">
        <v>213515</v>
      </c>
      <c r="B716" s="278" t="s">
        <v>433</v>
      </c>
      <c r="C716" s="276">
        <v>4</v>
      </c>
      <c r="D716" s="278" t="s">
        <v>345</v>
      </c>
    </row>
    <row r="717" spans="1:4" x14ac:dyDescent="0.35">
      <c r="A717" s="275">
        <v>213520</v>
      </c>
      <c r="B717" s="278" t="s">
        <v>434</v>
      </c>
      <c r="C717" s="276">
        <v>4</v>
      </c>
      <c r="D717" s="278" t="s">
        <v>345</v>
      </c>
    </row>
    <row r="718" spans="1:4" x14ac:dyDescent="0.35">
      <c r="A718" s="275">
        <v>213525</v>
      </c>
      <c r="B718" s="278" t="s">
        <v>435</v>
      </c>
      <c r="C718" s="276">
        <v>4</v>
      </c>
      <c r="D718" s="278" t="s">
        <v>345</v>
      </c>
    </row>
    <row r="719" spans="1:4" x14ac:dyDescent="0.35">
      <c r="A719" s="275">
        <v>213530</v>
      </c>
      <c r="B719" s="278" t="s">
        <v>436</v>
      </c>
      <c r="C719" s="276">
        <v>4</v>
      </c>
      <c r="D719" s="278" t="s">
        <v>345</v>
      </c>
    </row>
    <row r="720" spans="1:4" x14ac:dyDescent="0.35">
      <c r="A720" s="275">
        <v>213535</v>
      </c>
      <c r="B720" s="278" t="s">
        <v>437</v>
      </c>
      <c r="C720" s="276">
        <v>4</v>
      </c>
      <c r="D720" s="278" t="s">
        <v>345</v>
      </c>
    </row>
    <row r="721" spans="1:4" x14ac:dyDescent="0.35">
      <c r="A721" s="275">
        <v>213540</v>
      </c>
      <c r="B721" s="278" t="s">
        <v>438</v>
      </c>
      <c r="C721" s="276">
        <v>4</v>
      </c>
      <c r="D721" s="278" t="s">
        <v>345</v>
      </c>
    </row>
    <row r="722" spans="1:4" x14ac:dyDescent="0.35">
      <c r="A722" s="275">
        <v>213595</v>
      </c>
      <c r="B722" s="278" t="s">
        <v>388</v>
      </c>
      <c r="C722" s="276">
        <v>4</v>
      </c>
      <c r="D722" s="278" t="s">
        <v>345</v>
      </c>
    </row>
    <row r="723" spans="1:4" x14ac:dyDescent="0.35">
      <c r="A723" s="275">
        <v>2140</v>
      </c>
      <c r="B723" s="278" t="s">
        <v>842</v>
      </c>
      <c r="C723" s="276">
        <v>3</v>
      </c>
      <c r="D723" s="278" t="s">
        <v>345</v>
      </c>
    </row>
    <row r="724" spans="1:4" x14ac:dyDescent="0.35">
      <c r="A724" s="275">
        <v>2145</v>
      </c>
      <c r="B724" s="278" t="s">
        <v>843</v>
      </c>
      <c r="C724" s="276">
        <v>3</v>
      </c>
      <c r="D724" s="278" t="s">
        <v>345</v>
      </c>
    </row>
    <row r="725" spans="1:4" x14ac:dyDescent="0.35">
      <c r="A725" s="275">
        <v>214505</v>
      </c>
      <c r="B725" s="278" t="s">
        <v>844</v>
      </c>
      <c r="C725" s="276">
        <v>4</v>
      </c>
      <c r="D725" s="278" t="s">
        <v>345</v>
      </c>
    </row>
    <row r="726" spans="1:4" x14ac:dyDescent="0.35">
      <c r="A726" s="275">
        <v>214510</v>
      </c>
      <c r="B726" s="278" t="s">
        <v>845</v>
      </c>
      <c r="C726" s="276">
        <v>4</v>
      </c>
      <c r="D726" s="278" t="s">
        <v>345</v>
      </c>
    </row>
    <row r="727" spans="1:4" x14ac:dyDescent="0.35">
      <c r="A727" s="275">
        <v>2195</v>
      </c>
      <c r="B727" s="278" t="s">
        <v>846</v>
      </c>
      <c r="C727" s="276">
        <v>3</v>
      </c>
      <c r="D727" s="278" t="s">
        <v>345</v>
      </c>
    </row>
    <row r="728" spans="1:4" x14ac:dyDescent="0.35">
      <c r="A728" s="275">
        <v>219505</v>
      </c>
      <c r="B728" s="278" t="s">
        <v>466</v>
      </c>
      <c r="C728" s="276">
        <v>4</v>
      </c>
      <c r="D728" s="278" t="s">
        <v>345</v>
      </c>
    </row>
    <row r="729" spans="1:4" x14ac:dyDescent="0.35">
      <c r="A729" s="275">
        <v>219510</v>
      </c>
      <c r="B729" s="278" t="s">
        <v>464</v>
      </c>
      <c r="C729" s="276">
        <v>4</v>
      </c>
      <c r="D729" s="278" t="s">
        <v>345</v>
      </c>
    </row>
    <row r="730" spans="1:4" x14ac:dyDescent="0.35">
      <c r="A730" s="275">
        <v>219515</v>
      </c>
      <c r="B730" s="278" t="s">
        <v>463</v>
      </c>
      <c r="C730" s="276">
        <v>4</v>
      </c>
      <c r="D730" s="278" t="s">
        <v>345</v>
      </c>
    </row>
    <row r="731" spans="1:4" x14ac:dyDescent="0.35">
      <c r="A731" s="275">
        <v>219520</v>
      </c>
      <c r="B731" s="278" t="s">
        <v>847</v>
      </c>
      <c r="C731" s="276">
        <v>4</v>
      </c>
      <c r="D731" s="278" t="s">
        <v>345</v>
      </c>
    </row>
    <row r="732" spans="1:4" x14ac:dyDescent="0.35">
      <c r="A732" s="275">
        <v>219525</v>
      </c>
      <c r="B732" s="278" t="s">
        <v>848</v>
      </c>
      <c r="C732" s="276">
        <v>4</v>
      </c>
      <c r="D732" s="278" t="s">
        <v>345</v>
      </c>
    </row>
    <row r="733" spans="1:4" x14ac:dyDescent="0.35">
      <c r="A733" s="275">
        <v>219530</v>
      </c>
      <c r="B733" s="278" t="s">
        <v>849</v>
      </c>
      <c r="C733" s="276">
        <v>4</v>
      </c>
      <c r="D733" s="278" t="s">
        <v>345</v>
      </c>
    </row>
    <row r="734" spans="1:4" x14ac:dyDescent="0.35">
      <c r="A734" s="275">
        <v>219595</v>
      </c>
      <c r="B734" s="278" t="s">
        <v>393</v>
      </c>
      <c r="C734" s="276">
        <v>4</v>
      </c>
      <c r="D734" s="278" t="s">
        <v>345</v>
      </c>
    </row>
    <row r="735" spans="1:4" x14ac:dyDescent="0.35">
      <c r="A735" s="275">
        <v>22</v>
      </c>
      <c r="B735" s="278" t="s">
        <v>850</v>
      </c>
      <c r="C735" s="276">
        <v>2</v>
      </c>
      <c r="D735" s="278" t="s">
        <v>345</v>
      </c>
    </row>
    <row r="736" spans="1:4" x14ac:dyDescent="0.35">
      <c r="A736" s="275">
        <v>2205</v>
      </c>
      <c r="B736" s="278" t="s">
        <v>851</v>
      </c>
      <c r="C736" s="276">
        <v>3</v>
      </c>
      <c r="D736" s="278" t="s">
        <v>345</v>
      </c>
    </row>
    <row r="737" spans="1:4" x14ac:dyDescent="0.35">
      <c r="A737" s="275">
        <v>2210</v>
      </c>
      <c r="B737" s="278" t="s">
        <v>852</v>
      </c>
      <c r="C737" s="276">
        <v>3</v>
      </c>
      <c r="D737" s="278" t="s">
        <v>345</v>
      </c>
    </row>
    <row r="738" spans="1:4" x14ac:dyDescent="0.35">
      <c r="A738" s="275">
        <v>2215</v>
      </c>
      <c r="B738" s="278" t="s">
        <v>462</v>
      </c>
      <c r="C738" s="276">
        <v>3</v>
      </c>
      <c r="D738" s="278" t="s">
        <v>345</v>
      </c>
    </row>
    <row r="739" spans="1:4" x14ac:dyDescent="0.35">
      <c r="A739" s="275">
        <v>2220</v>
      </c>
      <c r="B739" s="278" t="s">
        <v>853</v>
      </c>
      <c r="C739" s="276">
        <v>3</v>
      </c>
      <c r="D739" s="278" t="s">
        <v>345</v>
      </c>
    </row>
    <row r="740" spans="1:4" x14ac:dyDescent="0.35">
      <c r="A740" s="275">
        <v>2225</v>
      </c>
      <c r="B740" s="278" t="s">
        <v>854</v>
      </c>
      <c r="C740" s="276">
        <v>3</v>
      </c>
      <c r="D740" s="278" t="s">
        <v>345</v>
      </c>
    </row>
    <row r="741" spans="1:4" x14ac:dyDescent="0.35">
      <c r="A741" s="275">
        <v>23</v>
      </c>
      <c r="B741" s="278" t="s">
        <v>855</v>
      </c>
      <c r="C741" s="276">
        <v>2</v>
      </c>
      <c r="D741" s="278" t="s">
        <v>345</v>
      </c>
    </row>
    <row r="742" spans="1:4" x14ac:dyDescent="0.35">
      <c r="A742" s="275">
        <v>2305</v>
      </c>
      <c r="B742" s="278" t="s">
        <v>462</v>
      </c>
      <c r="C742" s="276">
        <v>3</v>
      </c>
      <c r="D742" s="278" t="s">
        <v>345</v>
      </c>
    </row>
    <row r="743" spans="1:4" x14ac:dyDescent="0.35">
      <c r="A743" s="275">
        <v>2310</v>
      </c>
      <c r="B743" s="278" t="s">
        <v>856</v>
      </c>
      <c r="C743" s="276">
        <v>3</v>
      </c>
      <c r="D743" s="278" t="s">
        <v>345</v>
      </c>
    </row>
    <row r="744" spans="1:4" x14ac:dyDescent="0.35">
      <c r="A744" s="275">
        <v>2315</v>
      </c>
      <c r="B744" s="278" t="s">
        <v>857</v>
      </c>
      <c r="C744" s="276">
        <v>3</v>
      </c>
      <c r="D744" s="278" t="s">
        <v>345</v>
      </c>
    </row>
    <row r="745" spans="1:4" x14ac:dyDescent="0.35">
      <c r="A745" s="275">
        <v>2320</v>
      </c>
      <c r="B745" s="278" t="s">
        <v>858</v>
      </c>
      <c r="C745" s="276">
        <v>3</v>
      </c>
      <c r="D745" s="278" t="s">
        <v>345</v>
      </c>
    </row>
    <row r="746" spans="1:4" x14ac:dyDescent="0.35">
      <c r="A746" s="275">
        <v>2330</v>
      </c>
      <c r="B746" s="278" t="s">
        <v>859</v>
      </c>
      <c r="C746" s="276">
        <v>3</v>
      </c>
      <c r="D746" s="278" t="s">
        <v>345</v>
      </c>
    </row>
    <row r="747" spans="1:4" x14ac:dyDescent="0.35">
      <c r="A747" s="275">
        <v>2335</v>
      </c>
      <c r="B747" s="278" t="s">
        <v>860</v>
      </c>
      <c r="C747" s="276">
        <v>3</v>
      </c>
      <c r="D747" s="278" t="s">
        <v>345</v>
      </c>
    </row>
    <row r="748" spans="1:4" x14ac:dyDescent="0.35">
      <c r="A748" s="275">
        <v>233505</v>
      </c>
      <c r="B748" s="278" t="s">
        <v>861</v>
      </c>
      <c r="C748" s="276">
        <v>4</v>
      </c>
      <c r="D748" s="278" t="s">
        <v>345</v>
      </c>
    </row>
    <row r="749" spans="1:4" x14ac:dyDescent="0.35">
      <c r="A749" s="275">
        <v>233510</v>
      </c>
      <c r="B749" s="278" t="s">
        <v>862</v>
      </c>
      <c r="C749" s="276">
        <v>4</v>
      </c>
      <c r="D749" s="278" t="s">
        <v>345</v>
      </c>
    </row>
    <row r="750" spans="1:4" x14ac:dyDescent="0.35">
      <c r="A750" s="275">
        <v>233515</v>
      </c>
      <c r="B750" s="278" t="s">
        <v>863</v>
      </c>
      <c r="C750" s="276">
        <v>4</v>
      </c>
      <c r="D750" s="278" t="s">
        <v>345</v>
      </c>
    </row>
    <row r="751" spans="1:4" x14ac:dyDescent="0.35">
      <c r="A751" s="275">
        <v>233520</v>
      </c>
      <c r="B751" s="278" t="s">
        <v>509</v>
      </c>
      <c r="C751" s="276">
        <v>4</v>
      </c>
      <c r="D751" s="278" t="s">
        <v>345</v>
      </c>
    </row>
    <row r="752" spans="1:4" x14ac:dyDescent="0.35">
      <c r="A752" s="275">
        <v>233525</v>
      </c>
      <c r="B752" s="278" t="s">
        <v>510</v>
      </c>
      <c r="C752" s="276">
        <v>4</v>
      </c>
      <c r="D752" s="278" t="s">
        <v>345</v>
      </c>
    </row>
    <row r="753" spans="1:4" x14ac:dyDescent="0.35">
      <c r="A753" s="275">
        <v>233530</v>
      </c>
      <c r="B753" s="278" t="s">
        <v>864</v>
      </c>
      <c r="C753" s="276">
        <v>4</v>
      </c>
      <c r="D753" s="278" t="s">
        <v>345</v>
      </c>
    </row>
    <row r="754" spans="1:4" x14ac:dyDescent="0.35">
      <c r="A754" s="275">
        <v>233535</v>
      </c>
      <c r="B754" s="278" t="s">
        <v>865</v>
      </c>
      <c r="C754" s="276">
        <v>4</v>
      </c>
      <c r="D754" s="278" t="s">
        <v>345</v>
      </c>
    </row>
    <row r="755" spans="1:4" x14ac:dyDescent="0.35">
      <c r="A755" s="275">
        <v>233540</v>
      </c>
      <c r="B755" s="278" t="s">
        <v>512</v>
      </c>
      <c r="C755" s="276">
        <v>4</v>
      </c>
      <c r="D755" s="278" t="s">
        <v>345</v>
      </c>
    </row>
    <row r="756" spans="1:4" x14ac:dyDescent="0.35">
      <c r="A756" s="275">
        <v>233545</v>
      </c>
      <c r="B756" s="278" t="s">
        <v>866</v>
      </c>
      <c r="C756" s="276">
        <v>4</v>
      </c>
      <c r="D756" s="278" t="s">
        <v>345</v>
      </c>
    </row>
    <row r="757" spans="1:4" x14ac:dyDescent="0.35">
      <c r="A757" s="275">
        <v>233550</v>
      </c>
      <c r="B757" s="278" t="s">
        <v>867</v>
      </c>
      <c r="C757" s="276">
        <v>4</v>
      </c>
      <c r="D757" s="278" t="s">
        <v>345</v>
      </c>
    </row>
    <row r="758" spans="1:4" x14ac:dyDescent="0.35">
      <c r="A758" s="275">
        <v>233555</v>
      </c>
      <c r="B758" s="278" t="s">
        <v>868</v>
      </c>
      <c r="C758" s="276">
        <v>4</v>
      </c>
      <c r="D758" s="278" t="s">
        <v>345</v>
      </c>
    </row>
    <row r="759" spans="1:4" x14ac:dyDescent="0.35">
      <c r="A759" s="275">
        <v>233560</v>
      </c>
      <c r="B759" s="278" t="s">
        <v>869</v>
      </c>
      <c r="C759" s="276">
        <v>4</v>
      </c>
      <c r="D759" s="278" t="s">
        <v>345</v>
      </c>
    </row>
    <row r="760" spans="1:4" x14ac:dyDescent="0.35">
      <c r="A760" s="275">
        <v>233565</v>
      </c>
      <c r="B760" s="278" t="s">
        <v>870</v>
      </c>
      <c r="C760" s="276">
        <v>4</v>
      </c>
      <c r="D760" s="278" t="s">
        <v>345</v>
      </c>
    </row>
    <row r="761" spans="1:4" x14ac:dyDescent="0.35">
      <c r="A761" s="275">
        <v>233570</v>
      </c>
      <c r="B761" s="278" t="s">
        <v>871</v>
      </c>
      <c r="C761" s="276">
        <v>4</v>
      </c>
      <c r="D761" s="278" t="s">
        <v>345</v>
      </c>
    </row>
    <row r="762" spans="1:4" x14ac:dyDescent="0.35">
      <c r="A762" s="275">
        <v>233595</v>
      </c>
      <c r="B762" s="278" t="s">
        <v>388</v>
      </c>
      <c r="C762" s="276">
        <v>4</v>
      </c>
      <c r="D762" s="278" t="s">
        <v>345</v>
      </c>
    </row>
    <row r="763" spans="1:4" x14ac:dyDescent="0.35">
      <c r="A763" s="275">
        <v>2340</v>
      </c>
      <c r="B763" s="278" t="s">
        <v>872</v>
      </c>
      <c r="C763" s="276">
        <v>3</v>
      </c>
      <c r="D763" s="278" t="s">
        <v>345</v>
      </c>
    </row>
    <row r="764" spans="1:4" x14ac:dyDescent="0.35">
      <c r="A764" s="275">
        <v>2345</v>
      </c>
      <c r="B764" s="278" t="s">
        <v>873</v>
      </c>
      <c r="C764" s="276">
        <v>3</v>
      </c>
      <c r="D764" s="278" t="s">
        <v>345</v>
      </c>
    </row>
    <row r="765" spans="1:4" x14ac:dyDescent="0.35">
      <c r="A765" s="275">
        <v>2350</v>
      </c>
      <c r="B765" s="278" t="s">
        <v>874</v>
      </c>
      <c r="C765" s="276">
        <v>3</v>
      </c>
      <c r="D765" s="278" t="s">
        <v>345</v>
      </c>
    </row>
    <row r="766" spans="1:4" x14ac:dyDescent="0.35">
      <c r="A766" s="275">
        <v>2355</v>
      </c>
      <c r="B766" s="278" t="s">
        <v>875</v>
      </c>
      <c r="C766" s="276">
        <v>3</v>
      </c>
      <c r="D766" s="278" t="s">
        <v>345</v>
      </c>
    </row>
    <row r="767" spans="1:4" x14ac:dyDescent="0.35">
      <c r="A767" s="275">
        <v>235505</v>
      </c>
      <c r="B767" s="278" t="s">
        <v>876</v>
      </c>
      <c r="C767" s="276">
        <v>4</v>
      </c>
      <c r="D767" s="278" t="s">
        <v>345</v>
      </c>
    </row>
    <row r="768" spans="1:4" x14ac:dyDescent="0.35">
      <c r="A768" s="275">
        <v>235510</v>
      </c>
      <c r="B768" s="278" t="s">
        <v>877</v>
      </c>
      <c r="C768" s="276">
        <v>4</v>
      </c>
      <c r="D768" s="278" t="s">
        <v>345</v>
      </c>
    </row>
    <row r="769" spans="1:4" x14ac:dyDescent="0.35">
      <c r="A769" s="275">
        <v>2357</v>
      </c>
      <c r="B769" s="278" t="s">
        <v>878</v>
      </c>
      <c r="C769" s="276">
        <v>3</v>
      </c>
      <c r="D769" s="278" t="s">
        <v>345</v>
      </c>
    </row>
    <row r="770" spans="1:4" x14ac:dyDescent="0.35">
      <c r="A770" s="275">
        <v>2360</v>
      </c>
      <c r="B770" s="278" t="s">
        <v>879</v>
      </c>
      <c r="C770" s="276">
        <v>3</v>
      </c>
      <c r="D770" s="278" t="s">
        <v>345</v>
      </c>
    </row>
    <row r="771" spans="1:4" x14ac:dyDescent="0.35">
      <c r="A771" s="275">
        <v>236005</v>
      </c>
      <c r="B771" s="278" t="s">
        <v>880</v>
      </c>
      <c r="C771" s="276">
        <v>4</v>
      </c>
      <c r="D771" s="278" t="s">
        <v>345</v>
      </c>
    </row>
    <row r="772" spans="1:4" x14ac:dyDescent="0.35">
      <c r="A772" s="275">
        <v>236010</v>
      </c>
      <c r="B772" s="278" t="s">
        <v>881</v>
      </c>
      <c r="C772" s="276">
        <v>4</v>
      </c>
      <c r="D772" s="278" t="s">
        <v>345</v>
      </c>
    </row>
    <row r="773" spans="1:4" x14ac:dyDescent="0.35">
      <c r="A773" s="275">
        <v>2365</v>
      </c>
      <c r="B773" s="278" t="s">
        <v>882</v>
      </c>
      <c r="C773" s="276">
        <v>3</v>
      </c>
      <c r="D773" s="278" t="s">
        <v>345</v>
      </c>
    </row>
    <row r="774" spans="1:4" x14ac:dyDescent="0.35">
      <c r="A774" s="275">
        <v>236505</v>
      </c>
      <c r="B774" s="278" t="s">
        <v>883</v>
      </c>
      <c r="C774" s="276">
        <v>4</v>
      </c>
      <c r="D774" s="278" t="s">
        <v>345</v>
      </c>
    </row>
    <row r="775" spans="1:4" x14ac:dyDescent="0.35">
      <c r="A775" s="275">
        <v>236510</v>
      </c>
      <c r="B775" s="278" t="s">
        <v>507</v>
      </c>
      <c r="C775" s="276">
        <v>4</v>
      </c>
      <c r="D775" s="278" t="s">
        <v>345</v>
      </c>
    </row>
    <row r="776" spans="1:4" x14ac:dyDescent="0.35">
      <c r="A776" s="275">
        <v>236515</v>
      </c>
      <c r="B776" s="278" t="s">
        <v>510</v>
      </c>
      <c r="C776" s="276">
        <v>4</v>
      </c>
      <c r="D776" s="278" t="s">
        <v>345</v>
      </c>
    </row>
    <row r="777" spans="1:4" x14ac:dyDescent="0.35">
      <c r="A777" s="275">
        <v>236520</v>
      </c>
      <c r="B777" s="278" t="s">
        <v>509</v>
      </c>
      <c r="C777" s="276">
        <v>4</v>
      </c>
      <c r="D777" s="278" t="s">
        <v>345</v>
      </c>
    </row>
    <row r="778" spans="1:4" x14ac:dyDescent="0.35">
      <c r="A778" s="275">
        <v>236525</v>
      </c>
      <c r="B778" s="278" t="s">
        <v>511</v>
      </c>
      <c r="C778" s="276">
        <v>4</v>
      </c>
      <c r="D778" s="278" t="s">
        <v>345</v>
      </c>
    </row>
    <row r="779" spans="1:4" x14ac:dyDescent="0.35">
      <c r="A779" s="275">
        <v>236530</v>
      </c>
      <c r="B779" s="278" t="s">
        <v>512</v>
      </c>
      <c r="C779" s="276">
        <v>4</v>
      </c>
      <c r="D779" s="278" t="s">
        <v>345</v>
      </c>
    </row>
    <row r="780" spans="1:4" x14ac:dyDescent="0.35">
      <c r="A780" s="275">
        <v>236535</v>
      </c>
      <c r="B780" s="278" t="s">
        <v>884</v>
      </c>
      <c r="C780" s="276">
        <v>4</v>
      </c>
      <c r="D780" s="278" t="s">
        <v>345</v>
      </c>
    </row>
    <row r="781" spans="1:4" x14ac:dyDescent="0.35">
      <c r="A781" s="275">
        <v>236540</v>
      </c>
      <c r="B781" s="278" t="s">
        <v>885</v>
      </c>
      <c r="C781" s="276">
        <v>4</v>
      </c>
      <c r="D781" s="278" t="s">
        <v>345</v>
      </c>
    </row>
    <row r="782" spans="1:4" x14ac:dyDescent="0.35">
      <c r="A782" s="275">
        <v>236545</v>
      </c>
      <c r="B782" s="278" t="s">
        <v>886</v>
      </c>
      <c r="C782" s="276">
        <v>4</v>
      </c>
      <c r="D782" s="278" t="s">
        <v>345</v>
      </c>
    </row>
    <row r="783" spans="1:4" x14ac:dyDescent="0.35">
      <c r="A783" s="275">
        <v>236550</v>
      </c>
      <c r="B783" s="278" t="s">
        <v>887</v>
      </c>
      <c r="C783" s="276">
        <v>4</v>
      </c>
      <c r="D783" s="278" t="s">
        <v>345</v>
      </c>
    </row>
    <row r="784" spans="1:4" x14ac:dyDescent="0.35">
      <c r="A784" s="275">
        <v>236555</v>
      </c>
      <c r="B784" s="278" t="s">
        <v>888</v>
      </c>
      <c r="C784" s="276">
        <v>4</v>
      </c>
      <c r="D784" s="278" t="s">
        <v>345</v>
      </c>
    </row>
    <row r="785" spans="1:4" x14ac:dyDescent="0.35">
      <c r="A785" s="275">
        <v>236560</v>
      </c>
      <c r="B785" s="278" t="s">
        <v>889</v>
      </c>
      <c r="C785" s="276">
        <v>4</v>
      </c>
      <c r="D785" s="278" t="s">
        <v>345</v>
      </c>
    </row>
    <row r="786" spans="1:4" x14ac:dyDescent="0.35">
      <c r="A786" s="275">
        <v>236565</v>
      </c>
      <c r="B786" s="278" t="s">
        <v>890</v>
      </c>
      <c r="C786" s="276">
        <v>4</v>
      </c>
      <c r="D786" s="278" t="s">
        <v>345</v>
      </c>
    </row>
    <row r="787" spans="1:4" x14ac:dyDescent="0.35">
      <c r="A787" s="275">
        <v>236570</v>
      </c>
      <c r="B787" s="278" t="s">
        <v>891</v>
      </c>
      <c r="C787" s="276">
        <v>4</v>
      </c>
      <c r="D787" s="278" t="s">
        <v>345</v>
      </c>
    </row>
    <row r="788" spans="1:4" x14ac:dyDescent="0.35">
      <c r="A788" s="275">
        <v>236575</v>
      </c>
      <c r="B788" s="278" t="s">
        <v>892</v>
      </c>
      <c r="C788" s="276">
        <v>4</v>
      </c>
      <c r="D788" s="278" t="s">
        <v>345</v>
      </c>
    </row>
    <row r="789" spans="1:4" x14ac:dyDescent="0.35">
      <c r="A789" s="275">
        <v>2367</v>
      </c>
      <c r="B789" s="278" t="s">
        <v>893</v>
      </c>
      <c r="C789" s="276">
        <v>3</v>
      </c>
      <c r="D789" s="278" t="s">
        <v>345</v>
      </c>
    </row>
    <row r="790" spans="1:4" x14ac:dyDescent="0.35">
      <c r="A790" s="275">
        <v>2368</v>
      </c>
      <c r="B790" s="278" t="s">
        <v>894</v>
      </c>
      <c r="C790" s="276">
        <v>3</v>
      </c>
      <c r="D790" s="278" t="s">
        <v>345</v>
      </c>
    </row>
    <row r="791" spans="1:4" x14ac:dyDescent="0.35">
      <c r="A791" s="275">
        <v>2370</v>
      </c>
      <c r="B791" s="278" t="s">
        <v>895</v>
      </c>
      <c r="C791" s="276">
        <v>3</v>
      </c>
      <c r="D791" s="278" t="s">
        <v>345</v>
      </c>
    </row>
    <row r="792" spans="1:4" x14ac:dyDescent="0.35">
      <c r="A792" s="275">
        <v>237005</v>
      </c>
      <c r="B792" s="278" t="s">
        <v>896</v>
      </c>
      <c r="C792" s="276">
        <v>4</v>
      </c>
      <c r="D792" s="278" t="s">
        <v>345</v>
      </c>
    </row>
    <row r="793" spans="1:4" x14ac:dyDescent="0.35">
      <c r="A793" s="275">
        <v>237006</v>
      </c>
      <c r="B793" s="278" t="s">
        <v>897</v>
      </c>
      <c r="C793" s="276">
        <v>4</v>
      </c>
      <c r="D793" s="278" t="s">
        <v>345</v>
      </c>
    </row>
    <row r="794" spans="1:4" x14ac:dyDescent="0.35">
      <c r="A794" s="275">
        <v>237010</v>
      </c>
      <c r="B794" s="278" t="s">
        <v>898</v>
      </c>
      <c r="C794" s="276">
        <v>4</v>
      </c>
      <c r="D794" s="278" t="s">
        <v>345</v>
      </c>
    </row>
    <row r="795" spans="1:4" x14ac:dyDescent="0.35">
      <c r="A795" s="275">
        <v>237015</v>
      </c>
      <c r="B795" s="278" t="s">
        <v>899</v>
      </c>
      <c r="C795" s="276">
        <v>4</v>
      </c>
      <c r="D795" s="278" t="s">
        <v>345</v>
      </c>
    </row>
    <row r="796" spans="1:4" x14ac:dyDescent="0.35">
      <c r="A796" s="275">
        <v>237025</v>
      </c>
      <c r="B796" s="278" t="s">
        <v>900</v>
      </c>
      <c r="C796" s="276">
        <v>4</v>
      </c>
      <c r="D796" s="278" t="s">
        <v>345</v>
      </c>
    </row>
    <row r="797" spans="1:4" x14ac:dyDescent="0.35">
      <c r="A797" s="275">
        <v>237030</v>
      </c>
      <c r="B797" s="278" t="s">
        <v>901</v>
      </c>
      <c r="C797" s="276">
        <v>4</v>
      </c>
      <c r="D797" s="278" t="s">
        <v>345</v>
      </c>
    </row>
    <row r="798" spans="1:4" x14ac:dyDescent="0.35">
      <c r="A798" s="275">
        <v>237035</v>
      </c>
      <c r="B798" s="278" t="s">
        <v>902</v>
      </c>
      <c r="C798" s="276">
        <v>4</v>
      </c>
      <c r="D798" s="278" t="s">
        <v>345</v>
      </c>
    </row>
    <row r="799" spans="1:4" x14ac:dyDescent="0.35">
      <c r="A799" s="275">
        <v>237040</v>
      </c>
      <c r="B799" s="278" t="s">
        <v>903</v>
      </c>
      <c r="C799" s="276">
        <v>4</v>
      </c>
      <c r="D799" s="278" t="s">
        <v>345</v>
      </c>
    </row>
    <row r="800" spans="1:4" x14ac:dyDescent="0.35">
      <c r="A800" s="275">
        <v>237045</v>
      </c>
      <c r="B800" s="278" t="s">
        <v>904</v>
      </c>
      <c r="C800" s="276">
        <v>4</v>
      </c>
      <c r="D800" s="278" t="s">
        <v>345</v>
      </c>
    </row>
    <row r="801" spans="1:4" x14ac:dyDescent="0.35">
      <c r="A801" s="275">
        <v>237095</v>
      </c>
      <c r="B801" s="278" t="s">
        <v>388</v>
      </c>
      <c r="C801" s="276">
        <v>4</v>
      </c>
      <c r="D801" s="278" t="s">
        <v>345</v>
      </c>
    </row>
    <row r="802" spans="1:4" x14ac:dyDescent="0.35">
      <c r="A802" s="275">
        <v>2375</v>
      </c>
      <c r="B802" s="278" t="s">
        <v>905</v>
      </c>
      <c r="C802" s="276">
        <v>3</v>
      </c>
      <c r="D802" s="278" t="s">
        <v>345</v>
      </c>
    </row>
    <row r="803" spans="1:4" x14ac:dyDescent="0.35">
      <c r="A803" s="275">
        <v>2380</v>
      </c>
      <c r="B803" s="278" t="s">
        <v>906</v>
      </c>
      <c r="C803" s="276">
        <v>3</v>
      </c>
      <c r="D803" s="278" t="s">
        <v>345</v>
      </c>
    </row>
    <row r="804" spans="1:4" x14ac:dyDescent="0.35">
      <c r="A804" s="275">
        <v>238005</v>
      </c>
      <c r="B804" s="278" t="s">
        <v>541</v>
      </c>
      <c r="C804" s="276">
        <v>4</v>
      </c>
      <c r="D804" s="278" t="s">
        <v>345</v>
      </c>
    </row>
    <row r="805" spans="1:4" x14ac:dyDescent="0.35">
      <c r="A805" s="275">
        <v>238010</v>
      </c>
      <c r="B805" s="278" t="s">
        <v>542</v>
      </c>
      <c r="C805" s="276">
        <v>4</v>
      </c>
      <c r="D805" s="278" t="s">
        <v>345</v>
      </c>
    </row>
    <row r="806" spans="1:4" x14ac:dyDescent="0.35">
      <c r="A806" s="275">
        <v>238015</v>
      </c>
      <c r="B806" s="278" t="s">
        <v>907</v>
      </c>
      <c r="C806" s="276">
        <v>4</v>
      </c>
      <c r="D806" s="278" t="s">
        <v>345</v>
      </c>
    </row>
    <row r="807" spans="1:4" x14ac:dyDescent="0.35">
      <c r="A807" s="275">
        <v>238020</v>
      </c>
      <c r="B807" s="278" t="s">
        <v>908</v>
      </c>
      <c r="C807" s="276">
        <v>4</v>
      </c>
      <c r="D807" s="278" t="s">
        <v>345</v>
      </c>
    </row>
    <row r="808" spans="1:4" x14ac:dyDescent="0.35">
      <c r="A808" s="275">
        <v>238025</v>
      </c>
      <c r="B808" s="278" t="s">
        <v>909</v>
      </c>
      <c r="C808" s="276">
        <v>4</v>
      </c>
      <c r="D808" s="278" t="s">
        <v>345</v>
      </c>
    </row>
    <row r="809" spans="1:4" x14ac:dyDescent="0.35">
      <c r="A809" s="275">
        <v>238030</v>
      </c>
      <c r="B809" s="278" t="s">
        <v>910</v>
      </c>
      <c r="C809" s="276">
        <v>4</v>
      </c>
      <c r="D809" s="278" t="s">
        <v>345</v>
      </c>
    </row>
    <row r="810" spans="1:4" x14ac:dyDescent="0.35">
      <c r="A810" s="275">
        <v>238035</v>
      </c>
      <c r="B810" s="278" t="s">
        <v>911</v>
      </c>
      <c r="C810" s="276">
        <v>4</v>
      </c>
      <c r="D810" s="278" t="s">
        <v>345</v>
      </c>
    </row>
    <row r="811" spans="1:4" x14ac:dyDescent="0.35">
      <c r="A811" s="275">
        <v>238095</v>
      </c>
      <c r="B811" s="278" t="s">
        <v>388</v>
      </c>
      <c r="C811" s="276">
        <v>4</v>
      </c>
      <c r="D811" s="278" t="s">
        <v>345</v>
      </c>
    </row>
    <row r="812" spans="1:4" x14ac:dyDescent="0.35">
      <c r="A812" s="275">
        <v>24</v>
      </c>
      <c r="B812" s="278" t="s">
        <v>912</v>
      </c>
      <c r="C812" s="276">
        <v>2</v>
      </c>
      <c r="D812" s="278" t="s">
        <v>345</v>
      </c>
    </row>
    <row r="813" spans="1:4" x14ac:dyDescent="0.35">
      <c r="A813" s="275">
        <v>2404</v>
      </c>
      <c r="B813" s="278" t="s">
        <v>913</v>
      </c>
      <c r="C813" s="276">
        <v>3</v>
      </c>
      <c r="D813" s="278" t="s">
        <v>345</v>
      </c>
    </row>
    <row r="814" spans="1:4" x14ac:dyDescent="0.35">
      <c r="A814" s="275">
        <v>240405</v>
      </c>
      <c r="B814" s="278" t="s">
        <v>914</v>
      </c>
      <c r="C814" s="276">
        <v>4</v>
      </c>
      <c r="D814" s="278" t="s">
        <v>345</v>
      </c>
    </row>
    <row r="815" spans="1:4" x14ac:dyDescent="0.35">
      <c r="A815" s="275">
        <v>240410</v>
      </c>
      <c r="B815" s="278" t="s">
        <v>915</v>
      </c>
      <c r="C815" s="276">
        <v>4</v>
      </c>
      <c r="D815" s="278" t="s">
        <v>345</v>
      </c>
    </row>
    <row r="816" spans="1:4" x14ac:dyDescent="0.35">
      <c r="A816" s="275">
        <v>2408</v>
      </c>
      <c r="B816" s="278" t="s">
        <v>916</v>
      </c>
      <c r="C816" s="276">
        <v>3</v>
      </c>
      <c r="D816" s="278" t="s">
        <v>345</v>
      </c>
    </row>
    <row r="817" spans="1:4" x14ac:dyDescent="0.35">
      <c r="A817" s="275">
        <v>2412</v>
      </c>
      <c r="B817" s="278" t="s">
        <v>917</v>
      </c>
      <c r="C817" s="276">
        <v>3</v>
      </c>
      <c r="D817" s="278" t="s">
        <v>345</v>
      </c>
    </row>
    <row r="818" spans="1:4" x14ac:dyDescent="0.35">
      <c r="A818" s="275">
        <v>241205</v>
      </c>
      <c r="B818" s="278" t="s">
        <v>914</v>
      </c>
      <c r="C818" s="276">
        <v>4</v>
      </c>
      <c r="D818" s="278" t="s">
        <v>345</v>
      </c>
    </row>
    <row r="819" spans="1:4" x14ac:dyDescent="0.35">
      <c r="A819" s="275">
        <v>241210</v>
      </c>
      <c r="B819" s="278" t="s">
        <v>915</v>
      </c>
      <c r="C819" s="276">
        <v>4</v>
      </c>
      <c r="D819" s="278" t="s">
        <v>345</v>
      </c>
    </row>
    <row r="820" spans="1:4" x14ac:dyDescent="0.35">
      <c r="A820" s="275">
        <v>2416</v>
      </c>
      <c r="B820" s="278" t="s">
        <v>918</v>
      </c>
      <c r="C820" s="276">
        <v>3</v>
      </c>
      <c r="D820" s="278" t="s">
        <v>345</v>
      </c>
    </row>
    <row r="821" spans="1:4" x14ac:dyDescent="0.35">
      <c r="A821" s="275">
        <v>2420</v>
      </c>
      <c r="B821" s="278" t="s">
        <v>919</v>
      </c>
      <c r="C821" s="276">
        <v>3</v>
      </c>
      <c r="D821" s="278" t="s">
        <v>345</v>
      </c>
    </row>
    <row r="822" spans="1:4" x14ac:dyDescent="0.35">
      <c r="A822" s="275">
        <v>2424</v>
      </c>
      <c r="B822" s="278" t="s">
        <v>920</v>
      </c>
      <c r="C822" s="276">
        <v>3</v>
      </c>
      <c r="D822" s="278" t="s">
        <v>345</v>
      </c>
    </row>
    <row r="823" spans="1:4" x14ac:dyDescent="0.35">
      <c r="A823" s="275">
        <v>242405</v>
      </c>
      <c r="B823" s="278" t="s">
        <v>914</v>
      </c>
      <c r="C823" s="276">
        <v>4</v>
      </c>
      <c r="D823" s="278" t="s">
        <v>345</v>
      </c>
    </row>
    <row r="824" spans="1:4" x14ac:dyDescent="0.35">
      <c r="A824" s="275">
        <v>242410</v>
      </c>
      <c r="B824" s="278" t="s">
        <v>915</v>
      </c>
      <c r="C824" s="276">
        <v>4</v>
      </c>
      <c r="D824" s="278" t="s">
        <v>345</v>
      </c>
    </row>
    <row r="825" spans="1:4" x14ac:dyDescent="0.35">
      <c r="A825" s="275">
        <v>2428</v>
      </c>
      <c r="B825" s="278" t="s">
        <v>921</v>
      </c>
      <c r="C825" s="276">
        <v>3</v>
      </c>
      <c r="D825" s="278" t="s">
        <v>345</v>
      </c>
    </row>
    <row r="826" spans="1:4" x14ac:dyDescent="0.35">
      <c r="A826" s="275">
        <v>2432</v>
      </c>
      <c r="B826" s="278" t="s">
        <v>922</v>
      </c>
      <c r="C826" s="276">
        <v>3</v>
      </c>
      <c r="D826" s="278" t="s">
        <v>345</v>
      </c>
    </row>
    <row r="827" spans="1:4" x14ac:dyDescent="0.35">
      <c r="A827" s="275">
        <v>2436</v>
      </c>
      <c r="B827" s="278" t="s">
        <v>923</v>
      </c>
      <c r="C827" s="276">
        <v>3</v>
      </c>
      <c r="D827" s="278" t="s">
        <v>345</v>
      </c>
    </row>
    <row r="828" spans="1:4" x14ac:dyDescent="0.35">
      <c r="A828" s="275">
        <v>243605</v>
      </c>
      <c r="B828" s="278" t="s">
        <v>914</v>
      </c>
      <c r="C828" s="276">
        <v>4</v>
      </c>
      <c r="D828" s="278" t="s">
        <v>345</v>
      </c>
    </row>
    <row r="829" spans="1:4" x14ac:dyDescent="0.35">
      <c r="A829" s="275">
        <v>243610</v>
      </c>
      <c r="B829" s="278" t="s">
        <v>915</v>
      </c>
      <c r="C829" s="276">
        <v>4</v>
      </c>
      <c r="D829" s="278" t="s">
        <v>345</v>
      </c>
    </row>
    <row r="830" spans="1:4" x14ac:dyDescent="0.35">
      <c r="A830" s="275">
        <v>2440</v>
      </c>
      <c r="B830" s="278" t="s">
        <v>924</v>
      </c>
      <c r="C830" s="276">
        <v>3</v>
      </c>
      <c r="D830" s="278" t="s">
        <v>345</v>
      </c>
    </row>
    <row r="831" spans="1:4" x14ac:dyDescent="0.35">
      <c r="A831" s="275">
        <v>2444</v>
      </c>
      <c r="B831" s="278" t="s">
        <v>925</v>
      </c>
      <c r="C831" s="276">
        <v>3</v>
      </c>
      <c r="D831" s="278" t="s">
        <v>345</v>
      </c>
    </row>
    <row r="832" spans="1:4" x14ac:dyDescent="0.35">
      <c r="A832" s="275">
        <v>244405</v>
      </c>
      <c r="B832" s="278" t="s">
        <v>926</v>
      </c>
      <c r="C832" s="276">
        <v>4</v>
      </c>
      <c r="D832" s="278" t="s">
        <v>345</v>
      </c>
    </row>
    <row r="833" spans="1:4" x14ac:dyDescent="0.35">
      <c r="A833" s="275">
        <v>244410</v>
      </c>
      <c r="B833" s="278" t="s">
        <v>927</v>
      </c>
      <c r="C833" s="276">
        <v>4</v>
      </c>
      <c r="D833" s="278" t="s">
        <v>345</v>
      </c>
    </row>
    <row r="834" spans="1:4" x14ac:dyDescent="0.35">
      <c r="A834" s="275">
        <v>2448</v>
      </c>
      <c r="B834" s="278" t="s">
        <v>928</v>
      </c>
      <c r="C834" s="276">
        <v>3</v>
      </c>
      <c r="D834" s="278" t="s">
        <v>345</v>
      </c>
    </row>
    <row r="835" spans="1:4" x14ac:dyDescent="0.35">
      <c r="A835" s="275">
        <v>2452</v>
      </c>
      <c r="B835" s="278" t="s">
        <v>929</v>
      </c>
      <c r="C835" s="276">
        <v>3</v>
      </c>
      <c r="D835" s="278" t="s">
        <v>345</v>
      </c>
    </row>
    <row r="836" spans="1:4" x14ac:dyDescent="0.35">
      <c r="A836" s="275">
        <v>2456</v>
      </c>
      <c r="B836" s="278" t="s">
        <v>930</v>
      </c>
      <c r="C836" s="276">
        <v>3</v>
      </c>
      <c r="D836" s="278" t="s">
        <v>345</v>
      </c>
    </row>
    <row r="837" spans="1:4" x14ac:dyDescent="0.35">
      <c r="A837" s="275">
        <v>2460</v>
      </c>
      <c r="B837" s="278" t="s">
        <v>931</v>
      </c>
      <c r="C837" s="276">
        <v>3</v>
      </c>
      <c r="D837" s="278" t="s">
        <v>345</v>
      </c>
    </row>
    <row r="838" spans="1:4" x14ac:dyDescent="0.35">
      <c r="A838" s="275">
        <v>2464</v>
      </c>
      <c r="B838" s="278" t="s">
        <v>932</v>
      </c>
      <c r="C838" s="276">
        <v>3</v>
      </c>
      <c r="D838" s="278" t="s">
        <v>345</v>
      </c>
    </row>
    <row r="839" spans="1:4" x14ac:dyDescent="0.35">
      <c r="A839" s="275">
        <v>246405</v>
      </c>
      <c r="B839" s="278" t="s">
        <v>933</v>
      </c>
      <c r="C839" s="276">
        <v>4</v>
      </c>
      <c r="D839" s="278" t="s">
        <v>345</v>
      </c>
    </row>
    <row r="840" spans="1:4" x14ac:dyDescent="0.35">
      <c r="A840" s="275">
        <v>246410</v>
      </c>
      <c r="B840" s="278" t="s">
        <v>934</v>
      </c>
      <c r="C840" s="276">
        <v>4</v>
      </c>
      <c r="D840" s="278" t="s">
        <v>345</v>
      </c>
    </row>
    <row r="841" spans="1:4" x14ac:dyDescent="0.35">
      <c r="A841" s="275">
        <v>246415</v>
      </c>
      <c r="B841" s="278" t="s">
        <v>935</v>
      </c>
      <c r="C841" s="276">
        <v>4</v>
      </c>
      <c r="D841" s="278" t="s">
        <v>345</v>
      </c>
    </row>
    <row r="842" spans="1:4" x14ac:dyDescent="0.35">
      <c r="A842" s="275">
        <v>2468</v>
      </c>
      <c r="B842" s="278" t="s">
        <v>936</v>
      </c>
      <c r="C842" s="276">
        <v>3</v>
      </c>
      <c r="D842" s="278" t="s">
        <v>345</v>
      </c>
    </row>
    <row r="843" spans="1:4" x14ac:dyDescent="0.35">
      <c r="A843" s="275">
        <v>2472</v>
      </c>
      <c r="B843" s="278" t="s">
        <v>937</v>
      </c>
      <c r="C843" s="276">
        <v>3</v>
      </c>
      <c r="D843" s="278" t="s">
        <v>345</v>
      </c>
    </row>
    <row r="844" spans="1:4" x14ac:dyDescent="0.35">
      <c r="A844" s="275">
        <v>2476</v>
      </c>
      <c r="B844" s="278" t="s">
        <v>938</v>
      </c>
      <c r="C844" s="276">
        <v>3</v>
      </c>
      <c r="D844" s="278" t="s">
        <v>345</v>
      </c>
    </row>
    <row r="845" spans="1:4" x14ac:dyDescent="0.35">
      <c r="A845" s="275">
        <v>2495</v>
      </c>
      <c r="B845" s="278" t="s">
        <v>939</v>
      </c>
      <c r="C845" s="276">
        <v>3</v>
      </c>
      <c r="D845" s="278" t="s">
        <v>345</v>
      </c>
    </row>
    <row r="846" spans="1:4" x14ac:dyDescent="0.35">
      <c r="A846" s="275">
        <v>25</v>
      </c>
      <c r="B846" s="278" t="s">
        <v>940</v>
      </c>
      <c r="C846" s="276">
        <v>2</v>
      </c>
      <c r="D846" s="278" t="s">
        <v>345</v>
      </c>
    </row>
    <row r="847" spans="1:4" x14ac:dyDescent="0.35">
      <c r="A847" s="275">
        <v>2505</v>
      </c>
      <c r="B847" s="278" t="s">
        <v>941</v>
      </c>
      <c r="C847" s="276">
        <v>3</v>
      </c>
      <c r="D847" s="278" t="s">
        <v>345</v>
      </c>
    </row>
    <row r="848" spans="1:4" x14ac:dyDescent="0.35">
      <c r="A848" s="275">
        <v>2510</v>
      </c>
      <c r="B848" s="278" t="s">
        <v>942</v>
      </c>
      <c r="C848" s="276">
        <v>3</v>
      </c>
      <c r="D848" s="278" t="s">
        <v>345</v>
      </c>
    </row>
    <row r="849" spans="1:4" x14ac:dyDescent="0.35">
      <c r="A849" s="275">
        <v>251005</v>
      </c>
      <c r="B849" s="278" t="s">
        <v>943</v>
      </c>
      <c r="C849" s="276">
        <v>4</v>
      </c>
      <c r="D849" s="278" t="s">
        <v>345</v>
      </c>
    </row>
    <row r="850" spans="1:4" x14ac:dyDescent="0.35">
      <c r="A850" s="275">
        <v>251010</v>
      </c>
      <c r="B850" s="278" t="s">
        <v>944</v>
      </c>
      <c r="C850" s="276">
        <v>4</v>
      </c>
      <c r="D850" s="278" t="s">
        <v>345</v>
      </c>
    </row>
    <row r="851" spans="1:4" x14ac:dyDescent="0.35">
      <c r="A851" s="275">
        <v>2515</v>
      </c>
      <c r="B851" s="278" t="s">
        <v>945</v>
      </c>
      <c r="C851" s="276">
        <v>3</v>
      </c>
      <c r="D851" s="278" t="s">
        <v>345</v>
      </c>
    </row>
    <row r="852" spans="1:4" x14ac:dyDescent="0.35">
      <c r="A852" s="275">
        <v>2520</v>
      </c>
      <c r="B852" s="278" t="s">
        <v>946</v>
      </c>
      <c r="C852" s="276">
        <v>3</v>
      </c>
      <c r="D852" s="278" t="s">
        <v>345</v>
      </c>
    </row>
    <row r="853" spans="1:4" x14ac:dyDescent="0.35">
      <c r="A853" s="275">
        <v>2525</v>
      </c>
      <c r="B853" s="278" t="s">
        <v>947</v>
      </c>
      <c r="C853" s="276">
        <v>3</v>
      </c>
      <c r="D853" s="278" t="s">
        <v>345</v>
      </c>
    </row>
    <row r="854" spans="1:4" x14ac:dyDescent="0.35">
      <c r="A854" s="275">
        <v>2530</v>
      </c>
      <c r="B854" s="278" t="s">
        <v>948</v>
      </c>
      <c r="C854" s="276">
        <v>3</v>
      </c>
      <c r="D854" s="278" t="s">
        <v>345</v>
      </c>
    </row>
    <row r="855" spans="1:4" x14ac:dyDescent="0.35">
      <c r="A855" s="275">
        <v>253005</v>
      </c>
      <c r="B855" s="278" t="s">
        <v>949</v>
      </c>
      <c r="C855" s="276">
        <v>4</v>
      </c>
      <c r="D855" s="278" t="s">
        <v>345</v>
      </c>
    </row>
    <row r="856" spans="1:4" x14ac:dyDescent="0.35">
      <c r="A856" s="275">
        <v>253010</v>
      </c>
      <c r="B856" s="278" t="s">
        <v>950</v>
      </c>
      <c r="C856" s="276">
        <v>4</v>
      </c>
      <c r="D856" s="278" t="s">
        <v>345</v>
      </c>
    </row>
    <row r="857" spans="1:4" x14ac:dyDescent="0.35">
      <c r="A857" s="275">
        <v>253015</v>
      </c>
      <c r="B857" s="278" t="s">
        <v>789</v>
      </c>
      <c r="C857" s="276">
        <v>4</v>
      </c>
      <c r="D857" s="278" t="s">
        <v>345</v>
      </c>
    </row>
    <row r="858" spans="1:4" x14ac:dyDescent="0.35">
      <c r="A858" s="275">
        <v>253020</v>
      </c>
      <c r="B858" s="278" t="s">
        <v>951</v>
      </c>
      <c r="C858" s="276">
        <v>4</v>
      </c>
      <c r="D858" s="278" t="s">
        <v>345</v>
      </c>
    </row>
    <row r="859" spans="1:4" x14ac:dyDescent="0.35">
      <c r="A859" s="275">
        <v>253025</v>
      </c>
      <c r="B859" s="278" t="s">
        <v>868</v>
      </c>
      <c r="C859" s="276">
        <v>4</v>
      </c>
      <c r="D859" s="278" t="s">
        <v>345</v>
      </c>
    </row>
    <row r="860" spans="1:4" x14ac:dyDescent="0.35">
      <c r="A860" s="275">
        <v>253095</v>
      </c>
      <c r="B860" s="278" t="s">
        <v>393</v>
      </c>
      <c r="C860" s="276">
        <v>4</v>
      </c>
      <c r="D860" s="278" t="s">
        <v>345</v>
      </c>
    </row>
    <row r="861" spans="1:4" x14ac:dyDescent="0.35">
      <c r="A861" s="275">
        <v>2532</v>
      </c>
      <c r="B861" s="278" t="s">
        <v>952</v>
      </c>
      <c r="C861" s="276">
        <v>3</v>
      </c>
      <c r="D861" s="278" t="s">
        <v>345</v>
      </c>
    </row>
    <row r="862" spans="1:4" x14ac:dyDescent="0.35">
      <c r="A862" s="275">
        <v>2535</v>
      </c>
      <c r="B862" s="278" t="s">
        <v>953</v>
      </c>
      <c r="C862" s="276">
        <v>3</v>
      </c>
      <c r="D862" s="278" t="s">
        <v>345</v>
      </c>
    </row>
    <row r="863" spans="1:4" x14ac:dyDescent="0.35">
      <c r="A863" s="275">
        <v>2540</v>
      </c>
      <c r="B863" s="278" t="s">
        <v>954</v>
      </c>
      <c r="C863" s="276">
        <v>3</v>
      </c>
      <c r="D863" s="278" t="s">
        <v>345</v>
      </c>
    </row>
    <row r="864" spans="1:4" x14ac:dyDescent="0.35">
      <c r="A864" s="275">
        <v>26</v>
      </c>
      <c r="B864" s="278" t="s">
        <v>955</v>
      </c>
      <c r="C864" s="276">
        <v>2</v>
      </c>
      <c r="D864" s="278" t="s">
        <v>345</v>
      </c>
    </row>
    <row r="865" spans="1:4" x14ac:dyDescent="0.35">
      <c r="A865" s="275">
        <v>2605</v>
      </c>
      <c r="B865" s="278" t="s">
        <v>956</v>
      </c>
      <c r="C865" s="276">
        <v>3</v>
      </c>
      <c r="D865" s="278" t="s">
        <v>345</v>
      </c>
    </row>
    <row r="866" spans="1:4" x14ac:dyDescent="0.35">
      <c r="A866" s="275">
        <v>260505</v>
      </c>
      <c r="B866" s="278" t="s">
        <v>508</v>
      </c>
      <c r="C866" s="276">
        <v>4</v>
      </c>
      <c r="D866" s="278" t="s">
        <v>345</v>
      </c>
    </row>
    <row r="867" spans="1:4" x14ac:dyDescent="0.35">
      <c r="A867" s="275">
        <v>260510</v>
      </c>
      <c r="B867" s="278" t="s">
        <v>509</v>
      </c>
      <c r="C867" s="276">
        <v>4</v>
      </c>
      <c r="D867" s="278" t="s">
        <v>345</v>
      </c>
    </row>
    <row r="868" spans="1:4" x14ac:dyDescent="0.35">
      <c r="A868" s="275">
        <v>260515</v>
      </c>
      <c r="B868" s="278" t="s">
        <v>510</v>
      </c>
      <c r="C868" s="276">
        <v>4</v>
      </c>
      <c r="D868" s="278" t="s">
        <v>345</v>
      </c>
    </row>
    <row r="869" spans="1:4" x14ac:dyDescent="0.35">
      <c r="A869" s="275">
        <v>260520</v>
      </c>
      <c r="B869" s="278" t="s">
        <v>864</v>
      </c>
      <c r="C869" s="276">
        <v>4</v>
      </c>
      <c r="D869" s="278" t="s">
        <v>345</v>
      </c>
    </row>
    <row r="870" spans="1:4" x14ac:dyDescent="0.35">
      <c r="A870" s="275">
        <v>260525</v>
      </c>
      <c r="B870" s="278" t="s">
        <v>866</v>
      </c>
      <c r="C870" s="276">
        <v>4</v>
      </c>
      <c r="D870" s="278" t="s">
        <v>345</v>
      </c>
    </row>
    <row r="871" spans="1:4" x14ac:dyDescent="0.35">
      <c r="A871" s="275">
        <v>260530</v>
      </c>
      <c r="B871" s="278" t="s">
        <v>869</v>
      </c>
      <c r="C871" s="276">
        <v>4</v>
      </c>
      <c r="D871" s="278" t="s">
        <v>345</v>
      </c>
    </row>
    <row r="872" spans="1:4" x14ac:dyDescent="0.35">
      <c r="A872" s="275">
        <v>260535</v>
      </c>
      <c r="B872" s="278" t="s">
        <v>867</v>
      </c>
      <c r="C872" s="276">
        <v>4</v>
      </c>
      <c r="D872" s="278" t="s">
        <v>345</v>
      </c>
    </row>
    <row r="873" spans="1:4" x14ac:dyDescent="0.35">
      <c r="A873" s="275">
        <v>260540</v>
      </c>
      <c r="B873" s="278" t="s">
        <v>957</v>
      </c>
      <c r="C873" s="276">
        <v>4</v>
      </c>
      <c r="D873" s="278" t="s">
        <v>345</v>
      </c>
    </row>
    <row r="874" spans="1:4" x14ac:dyDescent="0.35">
      <c r="A874" s="275">
        <v>260545</v>
      </c>
      <c r="B874" s="278" t="s">
        <v>958</v>
      </c>
      <c r="C874" s="276">
        <v>4</v>
      </c>
      <c r="D874" s="278" t="s">
        <v>345</v>
      </c>
    </row>
    <row r="875" spans="1:4" x14ac:dyDescent="0.35">
      <c r="A875" s="275">
        <v>260550</v>
      </c>
      <c r="B875" s="278" t="s">
        <v>959</v>
      </c>
      <c r="C875" s="276">
        <v>4</v>
      </c>
      <c r="D875" s="278" t="s">
        <v>345</v>
      </c>
    </row>
    <row r="876" spans="1:4" x14ac:dyDescent="0.35">
      <c r="A876" s="275">
        <v>260595</v>
      </c>
      <c r="B876" s="278" t="s">
        <v>388</v>
      </c>
      <c r="C876" s="276">
        <v>4</v>
      </c>
      <c r="D876" s="278" t="s">
        <v>345</v>
      </c>
    </row>
    <row r="877" spans="1:4" x14ac:dyDescent="0.35">
      <c r="A877" s="275">
        <v>2610</v>
      </c>
      <c r="B877" s="278" t="s">
        <v>960</v>
      </c>
      <c r="C877" s="276">
        <v>3</v>
      </c>
      <c r="D877" s="278" t="s">
        <v>345</v>
      </c>
    </row>
    <row r="878" spans="1:4" x14ac:dyDescent="0.35">
      <c r="A878" s="275">
        <v>261005</v>
      </c>
      <c r="B878" s="278" t="s">
        <v>961</v>
      </c>
      <c r="C878" s="276">
        <v>4</v>
      </c>
      <c r="D878" s="278" t="s">
        <v>345</v>
      </c>
    </row>
    <row r="879" spans="1:4" x14ac:dyDescent="0.35">
      <c r="A879" s="275">
        <v>261010</v>
      </c>
      <c r="B879" s="278" t="s">
        <v>962</v>
      </c>
      <c r="C879" s="276">
        <v>4</v>
      </c>
      <c r="D879" s="278" t="s">
        <v>345</v>
      </c>
    </row>
    <row r="880" spans="1:4" x14ac:dyDescent="0.35">
      <c r="A880" s="275">
        <v>261015</v>
      </c>
      <c r="B880" s="278" t="s">
        <v>963</v>
      </c>
      <c r="C880" s="276">
        <v>4</v>
      </c>
      <c r="D880" s="278" t="s">
        <v>345</v>
      </c>
    </row>
    <row r="881" spans="1:4" x14ac:dyDescent="0.35">
      <c r="A881" s="275">
        <v>261020</v>
      </c>
      <c r="B881" s="278" t="s">
        <v>964</v>
      </c>
      <c r="C881" s="276">
        <v>4</v>
      </c>
      <c r="D881" s="278" t="s">
        <v>345</v>
      </c>
    </row>
    <row r="882" spans="1:4" x14ac:dyDescent="0.35">
      <c r="A882" s="275">
        <v>261025</v>
      </c>
      <c r="B882" s="278" t="s">
        <v>965</v>
      </c>
      <c r="C882" s="276">
        <v>4</v>
      </c>
      <c r="D882" s="278" t="s">
        <v>345</v>
      </c>
    </row>
    <row r="883" spans="1:4" x14ac:dyDescent="0.35">
      <c r="A883" s="275">
        <v>261030</v>
      </c>
      <c r="B883" s="278" t="s">
        <v>966</v>
      </c>
      <c r="C883" s="276">
        <v>4</v>
      </c>
      <c r="D883" s="278" t="s">
        <v>345</v>
      </c>
    </row>
    <row r="884" spans="1:4" x14ac:dyDescent="0.35">
      <c r="A884" s="275">
        <v>261095</v>
      </c>
      <c r="B884" s="278" t="s">
        <v>393</v>
      </c>
      <c r="C884" s="276">
        <v>4</v>
      </c>
      <c r="D884" s="278" t="s">
        <v>345</v>
      </c>
    </row>
    <row r="885" spans="1:4" x14ac:dyDescent="0.35">
      <c r="A885" s="275">
        <v>2615</v>
      </c>
      <c r="B885" s="278" t="s">
        <v>967</v>
      </c>
      <c r="C885" s="276">
        <v>3</v>
      </c>
      <c r="D885" s="278" t="s">
        <v>345</v>
      </c>
    </row>
    <row r="886" spans="1:4" x14ac:dyDescent="0.35">
      <c r="A886" s="275">
        <v>261505</v>
      </c>
      <c r="B886" s="278" t="s">
        <v>968</v>
      </c>
      <c r="C886" s="276">
        <v>4</v>
      </c>
      <c r="D886" s="278" t="s">
        <v>345</v>
      </c>
    </row>
    <row r="887" spans="1:4" x14ac:dyDescent="0.35">
      <c r="A887" s="275">
        <v>261510</v>
      </c>
      <c r="B887" s="278" t="s">
        <v>969</v>
      </c>
      <c r="C887" s="276">
        <v>4</v>
      </c>
      <c r="D887" s="278" t="s">
        <v>345</v>
      </c>
    </row>
    <row r="888" spans="1:4" x14ac:dyDescent="0.35">
      <c r="A888" s="275">
        <v>261515</v>
      </c>
      <c r="B888" s="278" t="s">
        <v>970</v>
      </c>
      <c r="C888" s="276">
        <v>4</v>
      </c>
      <c r="D888" s="278" t="s">
        <v>345</v>
      </c>
    </row>
    <row r="889" spans="1:4" x14ac:dyDescent="0.35">
      <c r="A889" s="275">
        <v>261520</v>
      </c>
      <c r="B889" s="278" t="s">
        <v>971</v>
      </c>
      <c r="C889" s="276">
        <v>4</v>
      </c>
      <c r="D889" s="278" t="s">
        <v>345</v>
      </c>
    </row>
    <row r="890" spans="1:4" x14ac:dyDescent="0.35">
      <c r="A890" s="275">
        <v>261525</v>
      </c>
      <c r="B890" s="278" t="s">
        <v>972</v>
      </c>
      <c r="C890" s="276">
        <v>4</v>
      </c>
      <c r="D890" s="278" t="s">
        <v>345</v>
      </c>
    </row>
    <row r="891" spans="1:4" x14ac:dyDescent="0.35">
      <c r="A891" s="275">
        <v>261595</v>
      </c>
      <c r="B891" s="278" t="s">
        <v>388</v>
      </c>
      <c r="C891" s="276">
        <v>4</v>
      </c>
      <c r="D891" s="278" t="s">
        <v>345</v>
      </c>
    </row>
    <row r="892" spans="1:4" x14ac:dyDescent="0.35">
      <c r="A892" s="275">
        <v>2620</v>
      </c>
      <c r="B892" s="278" t="s">
        <v>973</v>
      </c>
      <c r="C892" s="276">
        <v>3</v>
      </c>
      <c r="D892" s="278" t="s">
        <v>345</v>
      </c>
    </row>
    <row r="893" spans="1:4" x14ac:dyDescent="0.35">
      <c r="A893" s="275">
        <v>262005</v>
      </c>
      <c r="B893" s="278" t="s">
        <v>974</v>
      </c>
      <c r="C893" s="276">
        <v>4</v>
      </c>
      <c r="D893" s="278" t="s">
        <v>345</v>
      </c>
    </row>
    <row r="894" spans="1:4" x14ac:dyDescent="0.35">
      <c r="A894" s="275">
        <v>262010</v>
      </c>
      <c r="B894" s="278" t="s">
        <v>975</v>
      </c>
      <c r="C894" s="276">
        <v>4</v>
      </c>
      <c r="D894" s="278" t="s">
        <v>345</v>
      </c>
    </row>
    <row r="895" spans="1:4" x14ac:dyDescent="0.35">
      <c r="A895" s="275">
        <v>2625</v>
      </c>
      <c r="B895" s="278" t="s">
        <v>976</v>
      </c>
      <c r="C895" s="276">
        <v>3</v>
      </c>
      <c r="D895" s="278" t="s">
        <v>345</v>
      </c>
    </row>
    <row r="896" spans="1:4" x14ac:dyDescent="0.35">
      <c r="A896" s="275">
        <v>262505</v>
      </c>
      <c r="B896" s="278" t="s">
        <v>977</v>
      </c>
      <c r="C896" s="276">
        <v>4</v>
      </c>
      <c r="D896" s="278" t="s">
        <v>345</v>
      </c>
    </row>
    <row r="897" spans="1:4" x14ac:dyDescent="0.35">
      <c r="A897" s="275">
        <v>262510</v>
      </c>
      <c r="B897" s="278" t="s">
        <v>978</v>
      </c>
      <c r="C897" s="276">
        <v>4</v>
      </c>
      <c r="D897" s="278" t="s">
        <v>345</v>
      </c>
    </row>
    <row r="898" spans="1:4" x14ac:dyDescent="0.35">
      <c r="A898" s="275">
        <v>262515</v>
      </c>
      <c r="B898" s="278" t="s">
        <v>979</v>
      </c>
      <c r="C898" s="276">
        <v>4</v>
      </c>
      <c r="D898" s="278" t="s">
        <v>345</v>
      </c>
    </row>
    <row r="899" spans="1:4" x14ac:dyDescent="0.35">
      <c r="A899" s="275">
        <v>262595</v>
      </c>
      <c r="B899" s="278" t="s">
        <v>388</v>
      </c>
      <c r="C899" s="276">
        <v>4</v>
      </c>
      <c r="D899" s="278" t="s">
        <v>345</v>
      </c>
    </row>
    <row r="900" spans="1:4" x14ac:dyDescent="0.35">
      <c r="A900" s="275">
        <v>2630</v>
      </c>
      <c r="B900" s="278" t="s">
        <v>980</v>
      </c>
      <c r="C900" s="276">
        <v>3</v>
      </c>
      <c r="D900" s="278" t="s">
        <v>345</v>
      </c>
    </row>
    <row r="901" spans="1:4" x14ac:dyDescent="0.35">
      <c r="A901" s="275">
        <v>263005</v>
      </c>
      <c r="B901" s="278" t="s">
        <v>735</v>
      </c>
      <c r="C901" s="276">
        <v>4</v>
      </c>
      <c r="D901" s="278" t="s">
        <v>345</v>
      </c>
    </row>
    <row r="902" spans="1:4" x14ac:dyDescent="0.35">
      <c r="A902" s="275">
        <v>263010</v>
      </c>
      <c r="B902" s="278" t="s">
        <v>601</v>
      </c>
      <c r="C902" s="276">
        <v>4</v>
      </c>
      <c r="D902" s="278" t="s">
        <v>345</v>
      </c>
    </row>
    <row r="903" spans="1:4" x14ac:dyDescent="0.35">
      <c r="A903" s="275">
        <v>263015</v>
      </c>
      <c r="B903" s="278" t="s">
        <v>608</v>
      </c>
      <c r="C903" s="276">
        <v>4</v>
      </c>
      <c r="D903" s="278" t="s">
        <v>345</v>
      </c>
    </row>
    <row r="904" spans="1:4" x14ac:dyDescent="0.35">
      <c r="A904" s="275">
        <v>263020</v>
      </c>
      <c r="B904" s="278" t="s">
        <v>609</v>
      </c>
      <c r="C904" s="276">
        <v>4</v>
      </c>
      <c r="D904" s="278" t="s">
        <v>345</v>
      </c>
    </row>
    <row r="905" spans="1:4" x14ac:dyDescent="0.35">
      <c r="A905" s="275">
        <v>263025</v>
      </c>
      <c r="B905" s="278" t="s">
        <v>610</v>
      </c>
      <c r="C905" s="276">
        <v>4</v>
      </c>
      <c r="D905" s="278" t="s">
        <v>345</v>
      </c>
    </row>
    <row r="906" spans="1:4" x14ac:dyDescent="0.35">
      <c r="A906" s="275">
        <v>263030</v>
      </c>
      <c r="B906" s="278" t="s">
        <v>611</v>
      </c>
      <c r="C906" s="276">
        <v>4</v>
      </c>
      <c r="D906" s="278" t="s">
        <v>345</v>
      </c>
    </row>
    <row r="907" spans="1:4" x14ac:dyDescent="0.35">
      <c r="A907" s="275">
        <v>263035</v>
      </c>
      <c r="B907" s="278" t="s">
        <v>612</v>
      </c>
      <c r="C907" s="276">
        <v>4</v>
      </c>
      <c r="D907" s="278" t="s">
        <v>345</v>
      </c>
    </row>
    <row r="908" spans="1:4" x14ac:dyDescent="0.35">
      <c r="A908" s="275">
        <v>263040</v>
      </c>
      <c r="B908" s="278" t="s">
        <v>613</v>
      </c>
      <c r="C908" s="276">
        <v>4</v>
      </c>
      <c r="D908" s="278" t="s">
        <v>345</v>
      </c>
    </row>
    <row r="909" spans="1:4" x14ac:dyDescent="0.35">
      <c r="A909" s="275">
        <v>263045</v>
      </c>
      <c r="B909" s="278" t="s">
        <v>614</v>
      </c>
      <c r="C909" s="276">
        <v>4</v>
      </c>
      <c r="D909" s="278" t="s">
        <v>345</v>
      </c>
    </row>
    <row r="910" spans="1:4" x14ac:dyDescent="0.35">
      <c r="A910" s="275">
        <v>263050</v>
      </c>
      <c r="B910" s="278" t="s">
        <v>615</v>
      </c>
      <c r="C910" s="276">
        <v>4</v>
      </c>
      <c r="D910" s="278" t="s">
        <v>345</v>
      </c>
    </row>
    <row r="911" spans="1:4" x14ac:dyDescent="0.35">
      <c r="A911" s="275">
        <v>263055</v>
      </c>
      <c r="B911" s="278" t="s">
        <v>616</v>
      </c>
      <c r="C911" s="276">
        <v>4</v>
      </c>
      <c r="D911" s="278" t="s">
        <v>345</v>
      </c>
    </row>
    <row r="912" spans="1:4" x14ac:dyDescent="0.35">
      <c r="A912" s="275">
        <v>263060</v>
      </c>
      <c r="B912" s="278" t="s">
        <v>602</v>
      </c>
      <c r="C912" s="276">
        <v>4</v>
      </c>
      <c r="D912" s="278" t="s">
        <v>345</v>
      </c>
    </row>
    <row r="913" spans="1:4" x14ac:dyDescent="0.35">
      <c r="A913" s="275">
        <v>263065</v>
      </c>
      <c r="B913" s="278" t="s">
        <v>723</v>
      </c>
      <c r="C913" s="276">
        <v>4</v>
      </c>
      <c r="D913" s="278" t="s">
        <v>345</v>
      </c>
    </row>
    <row r="914" spans="1:4" x14ac:dyDescent="0.35">
      <c r="A914" s="275">
        <v>263070</v>
      </c>
      <c r="B914" s="278" t="s">
        <v>725</v>
      </c>
      <c r="C914" s="276">
        <v>4</v>
      </c>
      <c r="D914" s="278" t="s">
        <v>345</v>
      </c>
    </row>
    <row r="915" spans="1:4" x14ac:dyDescent="0.35">
      <c r="A915" s="275">
        <v>263075</v>
      </c>
      <c r="B915" s="278" t="s">
        <v>731</v>
      </c>
      <c r="C915" s="276">
        <v>4</v>
      </c>
      <c r="D915" s="278" t="s">
        <v>345</v>
      </c>
    </row>
    <row r="916" spans="1:4" x14ac:dyDescent="0.35">
      <c r="A916" s="275">
        <v>263080</v>
      </c>
      <c r="B916" s="278" t="s">
        <v>603</v>
      </c>
      <c r="C916" s="276">
        <v>4</v>
      </c>
      <c r="D916" s="278" t="s">
        <v>345</v>
      </c>
    </row>
    <row r="917" spans="1:4" x14ac:dyDescent="0.35">
      <c r="A917" s="275">
        <v>263085</v>
      </c>
      <c r="B917" s="278" t="s">
        <v>604</v>
      </c>
      <c r="C917" s="276">
        <v>4</v>
      </c>
      <c r="D917" s="278" t="s">
        <v>345</v>
      </c>
    </row>
    <row r="918" spans="1:4" x14ac:dyDescent="0.35">
      <c r="A918" s="275">
        <v>263095</v>
      </c>
      <c r="B918" s="278" t="s">
        <v>388</v>
      </c>
      <c r="C918" s="276">
        <v>4</v>
      </c>
      <c r="D918" s="278" t="s">
        <v>345</v>
      </c>
    </row>
    <row r="919" spans="1:4" x14ac:dyDescent="0.35">
      <c r="A919" s="275">
        <v>2635</v>
      </c>
      <c r="B919" s="278" t="s">
        <v>981</v>
      </c>
      <c r="C919" s="276">
        <v>3</v>
      </c>
      <c r="D919" s="278" t="s">
        <v>345</v>
      </c>
    </row>
    <row r="920" spans="1:4" x14ac:dyDescent="0.35">
      <c r="A920" s="275">
        <v>263505</v>
      </c>
      <c r="B920" s="278" t="s">
        <v>982</v>
      </c>
      <c r="C920" s="276">
        <v>4</v>
      </c>
      <c r="D920" s="278" t="s">
        <v>345</v>
      </c>
    </row>
    <row r="921" spans="1:4" x14ac:dyDescent="0.35">
      <c r="A921" s="275">
        <v>263510</v>
      </c>
      <c r="B921" s="278" t="s">
        <v>983</v>
      </c>
      <c r="C921" s="276">
        <v>4</v>
      </c>
      <c r="D921" s="278" t="s">
        <v>345</v>
      </c>
    </row>
    <row r="922" spans="1:4" x14ac:dyDescent="0.35">
      <c r="A922" s="275">
        <v>263515</v>
      </c>
      <c r="B922" s="278" t="s">
        <v>984</v>
      </c>
      <c r="C922" s="276">
        <v>4</v>
      </c>
      <c r="D922" s="278" t="s">
        <v>345</v>
      </c>
    </row>
    <row r="923" spans="1:4" x14ac:dyDescent="0.35">
      <c r="A923" s="275">
        <v>263520</v>
      </c>
      <c r="B923" s="278" t="s">
        <v>985</v>
      </c>
      <c r="C923" s="276">
        <v>4</v>
      </c>
      <c r="D923" s="278" t="s">
        <v>345</v>
      </c>
    </row>
    <row r="924" spans="1:4" x14ac:dyDescent="0.35">
      <c r="A924" s="275">
        <v>263525</v>
      </c>
      <c r="B924" s="278" t="s">
        <v>986</v>
      </c>
      <c r="C924" s="276">
        <v>4</v>
      </c>
      <c r="D924" s="278" t="s">
        <v>345</v>
      </c>
    </row>
    <row r="925" spans="1:4" x14ac:dyDescent="0.35">
      <c r="A925" s="275">
        <v>263530</v>
      </c>
      <c r="B925" s="278" t="s">
        <v>987</v>
      </c>
      <c r="C925" s="276">
        <v>4</v>
      </c>
      <c r="D925" s="278" t="s">
        <v>345</v>
      </c>
    </row>
    <row r="926" spans="1:4" x14ac:dyDescent="0.35">
      <c r="A926" s="275">
        <v>263535</v>
      </c>
      <c r="B926" s="278" t="s">
        <v>988</v>
      </c>
      <c r="C926" s="276">
        <v>4</v>
      </c>
      <c r="D926" s="278" t="s">
        <v>345</v>
      </c>
    </row>
    <row r="927" spans="1:4" x14ac:dyDescent="0.35">
      <c r="A927" s="275">
        <v>263540</v>
      </c>
      <c r="B927" s="278" t="s">
        <v>989</v>
      </c>
      <c r="C927" s="276">
        <v>4</v>
      </c>
      <c r="D927" s="278" t="s">
        <v>345</v>
      </c>
    </row>
    <row r="928" spans="1:4" x14ac:dyDescent="0.35">
      <c r="A928" s="275">
        <v>263595</v>
      </c>
      <c r="B928" s="278" t="s">
        <v>393</v>
      </c>
      <c r="C928" s="276">
        <v>4</v>
      </c>
      <c r="D928" s="278" t="s">
        <v>345</v>
      </c>
    </row>
    <row r="929" spans="1:4" x14ac:dyDescent="0.35">
      <c r="A929" s="275">
        <v>2640</v>
      </c>
      <c r="B929" s="278" t="s">
        <v>990</v>
      </c>
      <c r="C929" s="276">
        <v>3</v>
      </c>
      <c r="D929" s="278" t="s">
        <v>345</v>
      </c>
    </row>
    <row r="930" spans="1:4" x14ac:dyDescent="0.35">
      <c r="A930" s="275">
        <v>2695</v>
      </c>
      <c r="B930" s="278" t="s">
        <v>991</v>
      </c>
      <c r="C930" s="276">
        <v>3</v>
      </c>
      <c r="D930" s="278" t="s">
        <v>345</v>
      </c>
    </row>
    <row r="931" spans="1:4" x14ac:dyDescent="0.35">
      <c r="A931" s="275">
        <v>269505</v>
      </c>
      <c r="B931" s="278" t="s">
        <v>992</v>
      </c>
      <c r="C931" s="276">
        <v>4</v>
      </c>
      <c r="D931" s="278" t="s">
        <v>345</v>
      </c>
    </row>
    <row r="932" spans="1:4" x14ac:dyDescent="0.35">
      <c r="A932" s="275">
        <v>269510</v>
      </c>
      <c r="B932" s="278" t="s">
        <v>993</v>
      </c>
      <c r="C932" s="276">
        <v>4</v>
      </c>
      <c r="D932" s="278" t="s">
        <v>345</v>
      </c>
    </row>
    <row r="933" spans="1:4" x14ac:dyDescent="0.35">
      <c r="A933" s="275">
        <v>269515</v>
      </c>
      <c r="B933" s="278" t="s">
        <v>994</v>
      </c>
      <c r="C933" s="276">
        <v>4</v>
      </c>
      <c r="D933" s="278" t="s">
        <v>345</v>
      </c>
    </row>
    <row r="934" spans="1:4" x14ac:dyDescent="0.35">
      <c r="A934" s="275">
        <v>269520</v>
      </c>
      <c r="B934" s="278" t="s">
        <v>995</v>
      </c>
      <c r="C934" s="276">
        <v>4</v>
      </c>
      <c r="D934" s="278" t="s">
        <v>345</v>
      </c>
    </row>
    <row r="935" spans="1:4" x14ac:dyDescent="0.35">
      <c r="A935" s="275">
        <v>269525</v>
      </c>
      <c r="B935" s="278" t="s">
        <v>996</v>
      </c>
      <c r="C935" s="276">
        <v>4</v>
      </c>
      <c r="D935" s="278" t="s">
        <v>345</v>
      </c>
    </row>
    <row r="936" spans="1:4" x14ac:dyDescent="0.35">
      <c r="A936" s="275">
        <v>269530</v>
      </c>
      <c r="B936" s="278" t="s">
        <v>997</v>
      </c>
      <c r="C936" s="276">
        <v>4</v>
      </c>
      <c r="D936" s="278" t="s">
        <v>345</v>
      </c>
    </row>
    <row r="937" spans="1:4" x14ac:dyDescent="0.35">
      <c r="A937" s="275">
        <v>269535</v>
      </c>
      <c r="B937" s="278" t="s">
        <v>998</v>
      </c>
      <c r="C937" s="276">
        <v>4</v>
      </c>
      <c r="D937" s="278" t="s">
        <v>345</v>
      </c>
    </row>
    <row r="938" spans="1:4" x14ac:dyDescent="0.35">
      <c r="A938" s="275">
        <v>269540</v>
      </c>
      <c r="B938" s="278" t="s">
        <v>999</v>
      </c>
      <c r="C938" s="276">
        <v>4</v>
      </c>
      <c r="D938" s="278" t="s">
        <v>345</v>
      </c>
    </row>
    <row r="939" spans="1:4" x14ac:dyDescent="0.35">
      <c r="A939" s="275">
        <v>269595</v>
      </c>
      <c r="B939" s="278" t="s">
        <v>393</v>
      </c>
      <c r="C939" s="276">
        <v>4</v>
      </c>
      <c r="D939" s="278" t="s">
        <v>345</v>
      </c>
    </row>
    <row r="940" spans="1:4" x14ac:dyDescent="0.35">
      <c r="A940" s="275">
        <v>27</v>
      </c>
      <c r="B940" s="278" t="s">
        <v>769</v>
      </c>
      <c r="C940" s="276">
        <v>2</v>
      </c>
      <c r="D940" s="278" t="s">
        <v>345</v>
      </c>
    </row>
    <row r="941" spans="1:4" x14ac:dyDescent="0.35">
      <c r="A941" s="275">
        <v>2705</v>
      </c>
      <c r="B941" s="278" t="s">
        <v>1000</v>
      </c>
      <c r="C941" s="276">
        <v>3</v>
      </c>
      <c r="D941" s="278" t="s">
        <v>345</v>
      </c>
    </row>
    <row r="942" spans="1:4" x14ac:dyDescent="0.35">
      <c r="A942" s="275">
        <v>270505</v>
      </c>
      <c r="B942" s="278" t="s">
        <v>508</v>
      </c>
      <c r="C942" s="276">
        <v>4</v>
      </c>
      <c r="D942" s="278" t="s">
        <v>345</v>
      </c>
    </row>
    <row r="943" spans="1:4" x14ac:dyDescent="0.35">
      <c r="A943" s="275">
        <v>270510</v>
      </c>
      <c r="B943" s="278" t="s">
        <v>509</v>
      </c>
      <c r="C943" s="276">
        <v>4</v>
      </c>
      <c r="D943" s="278" t="s">
        <v>345</v>
      </c>
    </row>
    <row r="944" spans="1:4" x14ac:dyDescent="0.35">
      <c r="A944" s="275">
        <v>270515</v>
      </c>
      <c r="B944" s="278" t="s">
        <v>512</v>
      </c>
      <c r="C944" s="276">
        <v>4</v>
      </c>
      <c r="D944" s="278" t="s">
        <v>345</v>
      </c>
    </row>
    <row r="945" spans="1:4" x14ac:dyDescent="0.35">
      <c r="A945" s="275">
        <v>270520</v>
      </c>
      <c r="B945" s="278" t="s">
        <v>510</v>
      </c>
      <c r="C945" s="276">
        <v>4</v>
      </c>
      <c r="D945" s="278" t="s">
        <v>345</v>
      </c>
    </row>
    <row r="946" spans="1:4" x14ac:dyDescent="0.35">
      <c r="A946" s="275">
        <v>270525</v>
      </c>
      <c r="B946" s="278" t="s">
        <v>864</v>
      </c>
      <c r="C946" s="276">
        <v>4</v>
      </c>
      <c r="D946" s="278" t="s">
        <v>345</v>
      </c>
    </row>
    <row r="947" spans="1:4" x14ac:dyDescent="0.35">
      <c r="A947" s="275">
        <v>270530</v>
      </c>
      <c r="B947" s="278" t="s">
        <v>1001</v>
      </c>
      <c r="C947" s="276">
        <v>4</v>
      </c>
      <c r="D947" s="278" t="s">
        <v>345</v>
      </c>
    </row>
    <row r="948" spans="1:4" x14ac:dyDescent="0.35">
      <c r="A948" s="275">
        <v>270535</v>
      </c>
      <c r="B948" s="278" t="s">
        <v>866</v>
      </c>
      <c r="C948" s="276">
        <v>4</v>
      </c>
      <c r="D948" s="278" t="s">
        <v>345</v>
      </c>
    </row>
    <row r="949" spans="1:4" x14ac:dyDescent="0.35">
      <c r="A949" s="275">
        <v>270540</v>
      </c>
      <c r="B949" s="278" t="s">
        <v>1002</v>
      </c>
      <c r="C949" s="276">
        <v>4</v>
      </c>
      <c r="D949" s="278" t="s">
        <v>345</v>
      </c>
    </row>
    <row r="950" spans="1:4" x14ac:dyDescent="0.35">
      <c r="A950" s="275">
        <v>270545</v>
      </c>
      <c r="B950" s="278" t="s">
        <v>1003</v>
      </c>
      <c r="C950" s="276">
        <v>4</v>
      </c>
      <c r="D950" s="278" t="s">
        <v>345</v>
      </c>
    </row>
    <row r="951" spans="1:4" x14ac:dyDescent="0.35">
      <c r="A951" s="275">
        <v>270550</v>
      </c>
      <c r="B951" s="278" t="s">
        <v>1004</v>
      </c>
      <c r="C951" s="276">
        <v>4</v>
      </c>
      <c r="D951" s="278" t="s">
        <v>345</v>
      </c>
    </row>
    <row r="952" spans="1:4" x14ac:dyDescent="0.35">
      <c r="A952" s="275">
        <v>270595</v>
      </c>
      <c r="B952" s="278" t="s">
        <v>388</v>
      </c>
      <c r="C952" s="276">
        <v>4</v>
      </c>
      <c r="D952" s="278" t="s">
        <v>345</v>
      </c>
    </row>
    <row r="953" spans="1:4" x14ac:dyDescent="0.35">
      <c r="A953" s="275">
        <v>2710</v>
      </c>
      <c r="B953" s="278" t="s">
        <v>1005</v>
      </c>
      <c r="C953" s="276">
        <v>3</v>
      </c>
      <c r="D953" s="278" t="s">
        <v>345</v>
      </c>
    </row>
    <row r="954" spans="1:4" x14ac:dyDescent="0.35">
      <c r="A954" s="275">
        <v>271005</v>
      </c>
      <c r="B954" s="278" t="s">
        <v>1006</v>
      </c>
      <c r="C954" s="276">
        <v>4</v>
      </c>
      <c r="D954" s="278" t="s">
        <v>345</v>
      </c>
    </row>
    <row r="955" spans="1:4" x14ac:dyDescent="0.35">
      <c r="A955" s="275">
        <v>2715</v>
      </c>
      <c r="B955" s="278" t="s">
        <v>1007</v>
      </c>
      <c r="C955" s="276">
        <v>3</v>
      </c>
      <c r="D955" s="278" t="s">
        <v>345</v>
      </c>
    </row>
    <row r="956" spans="1:4" x14ac:dyDescent="0.35">
      <c r="A956" s="275">
        <v>2720</v>
      </c>
      <c r="B956" s="278" t="s">
        <v>1008</v>
      </c>
      <c r="C956" s="276">
        <v>3</v>
      </c>
      <c r="D956" s="278" t="s">
        <v>345</v>
      </c>
    </row>
    <row r="957" spans="1:4" x14ac:dyDescent="0.35">
      <c r="A957" s="275">
        <v>2725</v>
      </c>
      <c r="B957" s="278" t="s">
        <v>1009</v>
      </c>
      <c r="C957" s="276">
        <v>3</v>
      </c>
      <c r="D957" s="278" t="s">
        <v>345</v>
      </c>
    </row>
    <row r="958" spans="1:4" x14ac:dyDescent="0.35">
      <c r="A958" s="275">
        <v>272505</v>
      </c>
      <c r="B958" s="278" t="s">
        <v>1010</v>
      </c>
      <c r="C958" s="276">
        <v>4</v>
      </c>
      <c r="D958" s="278" t="s">
        <v>345</v>
      </c>
    </row>
    <row r="959" spans="1:4" x14ac:dyDescent="0.35">
      <c r="A959" s="275">
        <v>272595</v>
      </c>
      <c r="B959" s="278" t="s">
        <v>820</v>
      </c>
      <c r="C959" s="276">
        <v>4</v>
      </c>
      <c r="D959" s="278" t="s">
        <v>345</v>
      </c>
    </row>
    <row r="960" spans="1:4" x14ac:dyDescent="0.35">
      <c r="A960" s="275">
        <v>272599</v>
      </c>
      <c r="B960" s="278" t="s">
        <v>381</v>
      </c>
      <c r="C960" s="276">
        <v>4</v>
      </c>
      <c r="D960" s="278" t="s">
        <v>345</v>
      </c>
    </row>
    <row r="961" spans="1:4" x14ac:dyDescent="0.35">
      <c r="A961" s="275">
        <v>28</v>
      </c>
      <c r="B961" s="278" t="s">
        <v>1011</v>
      </c>
      <c r="C961" s="276">
        <v>2</v>
      </c>
      <c r="D961" s="278" t="s">
        <v>345</v>
      </c>
    </row>
    <row r="962" spans="1:4" x14ac:dyDescent="0.35">
      <c r="A962" s="275">
        <v>2805</v>
      </c>
      <c r="B962" s="278" t="s">
        <v>1012</v>
      </c>
      <c r="C962" s="276">
        <v>3</v>
      </c>
      <c r="D962" s="278" t="s">
        <v>345</v>
      </c>
    </row>
    <row r="963" spans="1:4" x14ac:dyDescent="0.35">
      <c r="A963" s="275">
        <v>280505</v>
      </c>
      <c r="B963" s="278" t="s">
        <v>1013</v>
      </c>
      <c r="C963" s="276">
        <v>4</v>
      </c>
      <c r="D963" s="278" t="s">
        <v>345</v>
      </c>
    </row>
    <row r="964" spans="1:4" x14ac:dyDescent="0.35">
      <c r="A964" s="275">
        <v>280510</v>
      </c>
      <c r="B964" s="278" t="s">
        <v>1014</v>
      </c>
      <c r="C964" s="276">
        <v>4</v>
      </c>
      <c r="D964" s="278" t="s">
        <v>345</v>
      </c>
    </row>
    <row r="965" spans="1:4" x14ac:dyDescent="0.35">
      <c r="A965" s="275">
        <v>280515</v>
      </c>
      <c r="B965" s="278" t="s">
        <v>1015</v>
      </c>
      <c r="C965" s="276">
        <v>4</v>
      </c>
      <c r="D965" s="278" t="s">
        <v>345</v>
      </c>
    </row>
    <row r="966" spans="1:4" x14ac:dyDescent="0.35">
      <c r="A966" s="275">
        <v>280595</v>
      </c>
      <c r="B966" s="278" t="s">
        <v>388</v>
      </c>
      <c r="C966" s="276">
        <v>4</v>
      </c>
      <c r="D966" s="278" t="s">
        <v>345</v>
      </c>
    </row>
    <row r="967" spans="1:4" x14ac:dyDescent="0.35">
      <c r="A967" s="275">
        <v>2810</v>
      </c>
      <c r="B967" s="278" t="s">
        <v>1016</v>
      </c>
      <c r="C967" s="276">
        <v>3</v>
      </c>
      <c r="D967" s="278" t="s">
        <v>345</v>
      </c>
    </row>
    <row r="968" spans="1:4" x14ac:dyDescent="0.35">
      <c r="A968" s="275">
        <v>281005</v>
      </c>
      <c r="B968" s="278" t="s">
        <v>1017</v>
      </c>
      <c r="C968" s="276">
        <v>4</v>
      </c>
      <c r="D968" s="278" t="s">
        <v>345</v>
      </c>
    </row>
    <row r="969" spans="1:4" x14ac:dyDescent="0.35">
      <c r="A969" s="275">
        <v>281010</v>
      </c>
      <c r="B969" s="278" t="s">
        <v>1018</v>
      </c>
      <c r="C969" s="276">
        <v>4</v>
      </c>
      <c r="D969" s="278" t="s">
        <v>345</v>
      </c>
    </row>
    <row r="970" spans="1:4" x14ac:dyDescent="0.35">
      <c r="A970" s="275">
        <v>281015</v>
      </c>
      <c r="B970" s="278" t="s">
        <v>1019</v>
      </c>
      <c r="C970" s="276">
        <v>4</v>
      </c>
      <c r="D970" s="278" t="s">
        <v>345</v>
      </c>
    </row>
    <row r="971" spans="1:4" x14ac:dyDescent="0.35">
      <c r="A971" s="275">
        <v>281020</v>
      </c>
      <c r="B971" s="278" t="s">
        <v>1020</v>
      </c>
      <c r="C971" s="276">
        <v>4</v>
      </c>
      <c r="D971" s="278" t="s">
        <v>345</v>
      </c>
    </row>
    <row r="972" spans="1:4" x14ac:dyDescent="0.35">
      <c r="A972" s="275">
        <v>281025</v>
      </c>
      <c r="B972" s="278" t="s">
        <v>1021</v>
      </c>
      <c r="C972" s="276">
        <v>4</v>
      </c>
      <c r="D972" s="278" t="s">
        <v>345</v>
      </c>
    </row>
    <row r="973" spans="1:4" x14ac:dyDescent="0.35">
      <c r="A973" s="275">
        <v>281030</v>
      </c>
      <c r="B973" s="278" t="s">
        <v>1022</v>
      </c>
      <c r="C973" s="276">
        <v>4</v>
      </c>
      <c r="D973" s="278" t="s">
        <v>345</v>
      </c>
    </row>
    <row r="974" spans="1:4" x14ac:dyDescent="0.35">
      <c r="A974" s="275">
        <v>281035</v>
      </c>
      <c r="B974" s="278" t="s">
        <v>1023</v>
      </c>
      <c r="C974" s="276">
        <v>4</v>
      </c>
      <c r="D974" s="278" t="s">
        <v>345</v>
      </c>
    </row>
    <row r="975" spans="1:4" x14ac:dyDescent="0.35">
      <c r="A975" s="275">
        <v>281095</v>
      </c>
      <c r="B975" s="278" t="s">
        <v>388</v>
      </c>
      <c r="C975" s="276">
        <v>4</v>
      </c>
      <c r="D975" s="278" t="s">
        <v>345</v>
      </c>
    </row>
    <row r="976" spans="1:4" x14ac:dyDescent="0.35">
      <c r="A976" s="275">
        <v>2815</v>
      </c>
      <c r="B976" s="278" t="s">
        <v>1024</v>
      </c>
      <c r="C976" s="276">
        <v>3</v>
      </c>
      <c r="D976" s="278" t="s">
        <v>345</v>
      </c>
    </row>
    <row r="977" spans="1:4" x14ac:dyDescent="0.35">
      <c r="A977" s="275">
        <v>281505</v>
      </c>
      <c r="B977" s="278" t="s">
        <v>1025</v>
      </c>
      <c r="C977" s="276">
        <v>4</v>
      </c>
      <c r="D977" s="278" t="s">
        <v>345</v>
      </c>
    </row>
    <row r="978" spans="1:4" x14ac:dyDescent="0.35">
      <c r="A978" s="275">
        <v>281510</v>
      </c>
      <c r="B978" s="278" t="s">
        <v>1026</v>
      </c>
      <c r="C978" s="276">
        <v>4</v>
      </c>
      <c r="D978" s="278" t="s">
        <v>345</v>
      </c>
    </row>
    <row r="979" spans="1:4" x14ac:dyDescent="0.35">
      <c r="A979" s="275">
        <v>2820</v>
      </c>
      <c r="B979" s="278" t="s">
        <v>488</v>
      </c>
      <c r="C979" s="276">
        <v>3</v>
      </c>
      <c r="D979" s="278" t="s">
        <v>345</v>
      </c>
    </row>
    <row r="980" spans="1:4" x14ac:dyDescent="0.35">
      <c r="A980" s="275">
        <v>2825</v>
      </c>
      <c r="B980" s="278" t="s">
        <v>1027</v>
      </c>
      <c r="C980" s="276">
        <v>3</v>
      </c>
      <c r="D980" s="278" t="s">
        <v>345</v>
      </c>
    </row>
    <row r="981" spans="1:4" x14ac:dyDescent="0.35">
      <c r="A981" s="275">
        <v>282505</v>
      </c>
      <c r="B981" s="278" t="s">
        <v>1028</v>
      </c>
      <c r="C981" s="276">
        <v>4</v>
      </c>
      <c r="D981" s="278" t="s">
        <v>345</v>
      </c>
    </row>
    <row r="982" spans="1:4" x14ac:dyDescent="0.35">
      <c r="A982" s="275">
        <v>282510</v>
      </c>
      <c r="B982" s="278" t="s">
        <v>1029</v>
      </c>
      <c r="C982" s="276">
        <v>4</v>
      </c>
      <c r="D982" s="278" t="s">
        <v>345</v>
      </c>
    </row>
    <row r="983" spans="1:4" x14ac:dyDescent="0.35">
      <c r="A983" s="275">
        <v>282515</v>
      </c>
      <c r="B983" s="278" t="s">
        <v>1030</v>
      </c>
      <c r="C983" s="276">
        <v>4</v>
      </c>
      <c r="D983" s="278" t="s">
        <v>345</v>
      </c>
    </row>
    <row r="984" spans="1:4" x14ac:dyDescent="0.35">
      <c r="A984" s="275">
        <v>2830</v>
      </c>
      <c r="B984" s="278" t="s">
        <v>1031</v>
      </c>
      <c r="C984" s="276">
        <v>3</v>
      </c>
      <c r="D984" s="278" t="s">
        <v>345</v>
      </c>
    </row>
    <row r="985" spans="1:4" x14ac:dyDescent="0.35">
      <c r="A985" s="275">
        <v>283005</v>
      </c>
      <c r="B985" s="278" t="s">
        <v>1032</v>
      </c>
      <c r="C985" s="276">
        <v>4</v>
      </c>
      <c r="D985" s="278" t="s">
        <v>345</v>
      </c>
    </row>
    <row r="986" spans="1:4" x14ac:dyDescent="0.35">
      <c r="A986" s="275">
        <v>283010</v>
      </c>
      <c r="B986" s="278" t="s">
        <v>1033</v>
      </c>
      <c r="C986" s="276">
        <v>4</v>
      </c>
      <c r="D986" s="278" t="s">
        <v>345</v>
      </c>
    </row>
    <row r="987" spans="1:4" x14ac:dyDescent="0.35">
      <c r="A987" s="275">
        <v>2835</v>
      </c>
      <c r="B987" s="278" t="s">
        <v>1034</v>
      </c>
      <c r="C987" s="276">
        <v>3</v>
      </c>
      <c r="D987" s="278" t="s">
        <v>345</v>
      </c>
    </row>
    <row r="988" spans="1:4" x14ac:dyDescent="0.35">
      <c r="A988" s="275">
        <v>283505</v>
      </c>
      <c r="B988" s="278" t="s">
        <v>1035</v>
      </c>
      <c r="C988" s="276">
        <v>4</v>
      </c>
      <c r="D988" s="278" t="s">
        <v>345</v>
      </c>
    </row>
    <row r="989" spans="1:4" x14ac:dyDescent="0.35">
      <c r="A989" s="275">
        <v>283510</v>
      </c>
      <c r="B989" s="278" t="s">
        <v>1036</v>
      </c>
      <c r="C989" s="276">
        <v>4</v>
      </c>
      <c r="D989" s="278" t="s">
        <v>345</v>
      </c>
    </row>
    <row r="990" spans="1:4" x14ac:dyDescent="0.35">
      <c r="A990" s="275">
        <v>2840</v>
      </c>
      <c r="B990" s="278" t="s">
        <v>443</v>
      </c>
      <c r="C990" s="276">
        <v>3</v>
      </c>
      <c r="D990" s="278" t="s">
        <v>345</v>
      </c>
    </row>
    <row r="991" spans="1:4" x14ac:dyDescent="0.35">
      <c r="A991" s="275">
        <v>2895</v>
      </c>
      <c r="B991" s="278" t="s">
        <v>812</v>
      </c>
      <c r="C991" s="276">
        <v>3</v>
      </c>
      <c r="D991" s="278" t="s">
        <v>345</v>
      </c>
    </row>
    <row r="992" spans="1:4" x14ac:dyDescent="0.35">
      <c r="A992" s="275">
        <v>289505</v>
      </c>
      <c r="B992" s="278" t="s">
        <v>1037</v>
      </c>
      <c r="C992" s="276">
        <v>4</v>
      </c>
      <c r="D992" s="278" t="s">
        <v>345</v>
      </c>
    </row>
    <row r="993" spans="1:4" x14ac:dyDescent="0.35">
      <c r="A993" s="275">
        <v>289510</v>
      </c>
      <c r="B993" s="278" t="s">
        <v>1038</v>
      </c>
      <c r="C993" s="276">
        <v>4</v>
      </c>
      <c r="D993" s="278" t="s">
        <v>345</v>
      </c>
    </row>
    <row r="994" spans="1:4" x14ac:dyDescent="0.35">
      <c r="A994" s="275">
        <v>289515</v>
      </c>
      <c r="B994" s="278" t="s">
        <v>1039</v>
      </c>
      <c r="C994" s="276">
        <v>4</v>
      </c>
      <c r="D994" s="278" t="s">
        <v>345</v>
      </c>
    </row>
    <row r="995" spans="1:4" x14ac:dyDescent="0.35">
      <c r="A995" s="275">
        <v>29</v>
      </c>
      <c r="B995" s="278" t="s">
        <v>1040</v>
      </c>
      <c r="C995" s="276">
        <v>2</v>
      </c>
      <c r="D995" s="278" t="s">
        <v>345</v>
      </c>
    </row>
    <row r="996" spans="1:4" x14ac:dyDescent="0.35">
      <c r="A996" s="275">
        <v>2905</v>
      </c>
      <c r="B996" s="278" t="s">
        <v>1041</v>
      </c>
      <c r="C996" s="276">
        <v>3</v>
      </c>
      <c r="D996" s="278" t="s">
        <v>345</v>
      </c>
    </row>
    <row r="997" spans="1:4" x14ac:dyDescent="0.35">
      <c r="A997" s="275">
        <v>2910</v>
      </c>
      <c r="B997" s="278" t="s">
        <v>1042</v>
      </c>
      <c r="C997" s="276">
        <v>3</v>
      </c>
      <c r="D997" s="278" t="s">
        <v>345</v>
      </c>
    </row>
    <row r="998" spans="1:4" x14ac:dyDescent="0.35">
      <c r="A998" s="275">
        <v>2915</v>
      </c>
      <c r="B998" s="278" t="s">
        <v>404</v>
      </c>
      <c r="C998" s="276">
        <v>3</v>
      </c>
      <c r="D998" s="278" t="s">
        <v>345</v>
      </c>
    </row>
    <row r="999" spans="1:4" x14ac:dyDescent="0.35">
      <c r="A999" s="275">
        <v>2920</v>
      </c>
      <c r="B999" s="278" t="s">
        <v>1043</v>
      </c>
      <c r="C999" s="276">
        <v>3</v>
      </c>
      <c r="D999" s="278" t="s">
        <v>345</v>
      </c>
    </row>
    <row r="1000" spans="1:4" x14ac:dyDescent="0.35">
      <c r="A1000" s="275">
        <v>292005</v>
      </c>
      <c r="B1000" s="278" t="s">
        <v>1044</v>
      </c>
      <c r="C1000" s="276">
        <v>4</v>
      </c>
      <c r="D1000" s="278" t="s">
        <v>345</v>
      </c>
    </row>
    <row r="1001" spans="1:4" x14ac:dyDescent="0.35">
      <c r="A1001" s="275">
        <v>292010</v>
      </c>
      <c r="B1001" s="278" t="s">
        <v>1045</v>
      </c>
      <c r="C1001" s="276">
        <v>4</v>
      </c>
      <c r="D1001" s="278" t="s">
        <v>345</v>
      </c>
    </row>
    <row r="1002" spans="1:4" x14ac:dyDescent="0.35">
      <c r="A1002" s="275">
        <v>292015</v>
      </c>
      <c r="B1002" s="278" t="s">
        <v>1046</v>
      </c>
      <c r="C1002" s="276">
        <v>4</v>
      </c>
      <c r="D1002" s="278" t="s">
        <v>345</v>
      </c>
    </row>
    <row r="1003" spans="1:4" x14ac:dyDescent="0.35">
      <c r="A1003" s="275">
        <v>2925</v>
      </c>
      <c r="B1003" s="278" t="s">
        <v>1047</v>
      </c>
      <c r="C1003" s="276">
        <v>3</v>
      </c>
      <c r="D1003" s="278" t="s">
        <v>345</v>
      </c>
    </row>
    <row r="1004" spans="1:4" x14ac:dyDescent="0.35">
      <c r="A1004" s="275">
        <v>292505</v>
      </c>
      <c r="B1004" s="278" t="s">
        <v>1048</v>
      </c>
      <c r="C1004" s="276">
        <v>4</v>
      </c>
      <c r="D1004" s="278" t="s">
        <v>345</v>
      </c>
    </row>
    <row r="1005" spans="1:4" x14ac:dyDescent="0.35">
      <c r="A1005" s="275">
        <v>292510</v>
      </c>
      <c r="B1005" s="278" t="s">
        <v>1049</v>
      </c>
      <c r="C1005" s="276">
        <v>4</v>
      </c>
      <c r="D1005" s="278" t="s">
        <v>345</v>
      </c>
    </row>
    <row r="1006" spans="1:4" x14ac:dyDescent="0.35">
      <c r="A1006" s="275">
        <v>292515</v>
      </c>
      <c r="B1006" s="278" t="s">
        <v>1050</v>
      </c>
      <c r="C1006" s="276">
        <v>4</v>
      </c>
      <c r="D1006" s="278" t="s">
        <v>345</v>
      </c>
    </row>
    <row r="1007" spans="1:4" x14ac:dyDescent="0.35">
      <c r="A1007" s="275">
        <v>3</v>
      </c>
      <c r="B1007" s="278" t="s">
        <v>1051</v>
      </c>
      <c r="C1007" s="276">
        <v>1</v>
      </c>
      <c r="D1007" s="278" t="s">
        <v>451</v>
      </c>
    </row>
    <row r="1008" spans="1:4" x14ac:dyDescent="0.35">
      <c r="A1008" s="275">
        <v>31</v>
      </c>
      <c r="B1008" s="278" t="s">
        <v>1052</v>
      </c>
      <c r="C1008" s="276">
        <v>2</v>
      </c>
      <c r="D1008" s="278" t="s">
        <v>451</v>
      </c>
    </row>
    <row r="1009" spans="1:4" x14ac:dyDescent="0.35">
      <c r="A1009" s="275">
        <v>3105</v>
      </c>
      <c r="B1009" s="278" t="s">
        <v>1053</v>
      </c>
      <c r="C1009" s="276">
        <v>3</v>
      </c>
      <c r="D1009" s="278" t="s">
        <v>451</v>
      </c>
    </row>
    <row r="1010" spans="1:4" x14ac:dyDescent="0.35">
      <c r="A1010" s="275">
        <v>310505</v>
      </c>
      <c r="B1010" s="278" t="s">
        <v>1054</v>
      </c>
      <c r="C1010" s="276">
        <v>4</v>
      </c>
      <c r="D1010" s="278" t="s">
        <v>451</v>
      </c>
    </row>
    <row r="1011" spans="1:4" x14ac:dyDescent="0.35">
      <c r="A1011" s="275">
        <v>310510</v>
      </c>
      <c r="B1011" s="278" t="s">
        <v>1055</v>
      </c>
      <c r="C1011" s="276">
        <v>4</v>
      </c>
      <c r="D1011" s="278" t="s">
        <v>345</v>
      </c>
    </row>
    <row r="1012" spans="1:4" x14ac:dyDescent="0.35">
      <c r="A1012" s="275">
        <v>310515</v>
      </c>
      <c r="B1012" s="278" t="s">
        <v>1056</v>
      </c>
      <c r="C1012" s="276">
        <v>4</v>
      </c>
      <c r="D1012" s="278" t="s">
        <v>345</v>
      </c>
    </row>
    <row r="1013" spans="1:4" x14ac:dyDescent="0.35">
      <c r="A1013" s="275">
        <v>3115</v>
      </c>
      <c r="B1013" s="278" t="s">
        <v>1057</v>
      </c>
      <c r="C1013" s="276">
        <v>3</v>
      </c>
      <c r="D1013" s="278" t="s">
        <v>451</v>
      </c>
    </row>
    <row r="1014" spans="1:4" x14ac:dyDescent="0.35">
      <c r="A1014" s="275">
        <v>311505</v>
      </c>
      <c r="B1014" s="278" t="s">
        <v>432</v>
      </c>
      <c r="C1014" s="276">
        <v>4</v>
      </c>
      <c r="D1014" s="278" t="s">
        <v>451</v>
      </c>
    </row>
    <row r="1015" spans="1:4" x14ac:dyDescent="0.35">
      <c r="A1015" s="275">
        <v>311510</v>
      </c>
      <c r="B1015" s="278" t="s">
        <v>1058</v>
      </c>
      <c r="C1015" s="276">
        <v>4</v>
      </c>
      <c r="D1015" s="278" t="s">
        <v>451</v>
      </c>
    </row>
    <row r="1016" spans="1:4" x14ac:dyDescent="0.35">
      <c r="A1016" s="275">
        <v>311515</v>
      </c>
      <c r="B1016" s="278" t="s">
        <v>1059</v>
      </c>
      <c r="C1016" s="276">
        <v>4</v>
      </c>
      <c r="D1016" s="278" t="s">
        <v>451</v>
      </c>
    </row>
    <row r="1017" spans="1:4" x14ac:dyDescent="0.35">
      <c r="A1017" s="275">
        <v>311520</v>
      </c>
      <c r="B1017" s="278" t="s">
        <v>1060</v>
      </c>
      <c r="C1017" s="276">
        <v>4</v>
      </c>
      <c r="D1017" s="278" t="s">
        <v>451</v>
      </c>
    </row>
    <row r="1018" spans="1:4" x14ac:dyDescent="0.35">
      <c r="A1018" s="275">
        <v>3120</v>
      </c>
      <c r="B1018" s="278" t="s">
        <v>1061</v>
      </c>
      <c r="C1018" s="276">
        <v>3</v>
      </c>
      <c r="D1018" s="278" t="s">
        <v>451</v>
      </c>
    </row>
    <row r="1019" spans="1:4" x14ac:dyDescent="0.35">
      <c r="A1019" s="275">
        <v>3125</v>
      </c>
      <c r="B1019" s="278" t="s">
        <v>1062</v>
      </c>
      <c r="C1019" s="276">
        <v>3</v>
      </c>
      <c r="D1019" s="278" t="s">
        <v>451</v>
      </c>
    </row>
    <row r="1020" spans="1:4" x14ac:dyDescent="0.35">
      <c r="A1020" s="275">
        <v>3130</v>
      </c>
      <c r="B1020" s="278" t="s">
        <v>1063</v>
      </c>
      <c r="C1020" s="276">
        <v>3</v>
      </c>
      <c r="D1020" s="278" t="s">
        <v>451</v>
      </c>
    </row>
    <row r="1021" spans="1:4" x14ac:dyDescent="0.35">
      <c r="A1021" s="275">
        <v>3135</v>
      </c>
      <c r="B1021" s="278" t="s">
        <v>1064</v>
      </c>
      <c r="C1021" s="276">
        <v>3</v>
      </c>
      <c r="D1021" s="278" t="s">
        <v>451</v>
      </c>
    </row>
    <row r="1022" spans="1:4" x14ac:dyDescent="0.35">
      <c r="A1022" s="275">
        <v>3140</v>
      </c>
      <c r="B1022" s="278" t="s">
        <v>1065</v>
      </c>
      <c r="C1022" s="276">
        <v>3</v>
      </c>
      <c r="D1022" s="278" t="s">
        <v>451</v>
      </c>
    </row>
    <row r="1023" spans="1:4" x14ac:dyDescent="0.35">
      <c r="A1023" s="275">
        <v>32</v>
      </c>
      <c r="B1023" s="278" t="s">
        <v>1066</v>
      </c>
      <c r="C1023" s="276">
        <v>2</v>
      </c>
      <c r="D1023" s="278" t="s">
        <v>451</v>
      </c>
    </row>
    <row r="1024" spans="1:4" x14ac:dyDescent="0.35">
      <c r="A1024" s="275">
        <v>3205</v>
      </c>
      <c r="B1024" s="278" t="s">
        <v>1067</v>
      </c>
      <c r="C1024" s="276">
        <v>3</v>
      </c>
      <c r="D1024" s="278" t="s">
        <v>451</v>
      </c>
    </row>
    <row r="1025" spans="1:4" x14ac:dyDescent="0.35">
      <c r="A1025" s="275">
        <v>320505</v>
      </c>
      <c r="B1025" s="278" t="s">
        <v>1068</v>
      </c>
      <c r="C1025" s="276">
        <v>4</v>
      </c>
      <c r="D1025" s="278" t="s">
        <v>451</v>
      </c>
    </row>
    <row r="1026" spans="1:4" x14ac:dyDescent="0.35">
      <c r="A1026" s="275">
        <v>320510</v>
      </c>
      <c r="B1026" s="278" t="s">
        <v>1069</v>
      </c>
      <c r="C1026" s="276">
        <v>4</v>
      </c>
      <c r="D1026" s="278" t="s">
        <v>345</v>
      </c>
    </row>
    <row r="1027" spans="1:4" x14ac:dyDescent="0.35">
      <c r="A1027" s="275">
        <v>320515</v>
      </c>
      <c r="B1027" s="278" t="s">
        <v>1070</v>
      </c>
      <c r="C1027" s="276">
        <v>4</v>
      </c>
      <c r="D1027" s="278" t="s">
        <v>451</v>
      </c>
    </row>
    <row r="1028" spans="1:4" x14ac:dyDescent="0.35">
      <c r="A1028" s="275">
        <v>3210</v>
      </c>
      <c r="B1028" s="278" t="s">
        <v>1071</v>
      </c>
      <c r="C1028" s="276">
        <v>3</v>
      </c>
      <c r="D1028" s="278" t="s">
        <v>451</v>
      </c>
    </row>
    <row r="1029" spans="1:4" x14ac:dyDescent="0.35">
      <c r="A1029" s="275">
        <v>321005</v>
      </c>
      <c r="B1029" s="278" t="s">
        <v>1072</v>
      </c>
      <c r="C1029" s="276">
        <v>4</v>
      </c>
      <c r="D1029" s="278" t="s">
        <v>451</v>
      </c>
    </row>
    <row r="1030" spans="1:4" x14ac:dyDescent="0.35">
      <c r="A1030" s="275">
        <v>321010</v>
      </c>
      <c r="B1030" s="278" t="s">
        <v>1073</v>
      </c>
      <c r="C1030" s="276">
        <v>4</v>
      </c>
      <c r="D1030" s="278" t="s">
        <v>451</v>
      </c>
    </row>
    <row r="1031" spans="1:4" x14ac:dyDescent="0.35">
      <c r="A1031" s="275">
        <v>321015</v>
      </c>
      <c r="B1031" s="278" t="s">
        <v>1074</v>
      </c>
      <c r="C1031" s="276">
        <v>4</v>
      </c>
      <c r="D1031" s="278" t="s">
        <v>451</v>
      </c>
    </row>
    <row r="1032" spans="1:4" x14ac:dyDescent="0.35">
      <c r="A1032" s="275">
        <v>321020</v>
      </c>
      <c r="B1032" s="278" t="s">
        <v>1075</v>
      </c>
      <c r="C1032" s="276">
        <v>4</v>
      </c>
      <c r="D1032" s="278" t="s">
        <v>451</v>
      </c>
    </row>
    <row r="1033" spans="1:4" x14ac:dyDescent="0.35">
      <c r="A1033" s="275">
        <v>321025</v>
      </c>
      <c r="B1033" s="278" t="s">
        <v>1076</v>
      </c>
      <c r="C1033" s="276">
        <v>4</v>
      </c>
      <c r="D1033" s="278" t="s">
        <v>451</v>
      </c>
    </row>
    <row r="1034" spans="1:4" x14ac:dyDescent="0.35">
      <c r="A1034" s="275">
        <v>3215</v>
      </c>
      <c r="B1034" s="278" t="s">
        <v>741</v>
      </c>
      <c r="C1034" s="276">
        <v>3</v>
      </c>
      <c r="D1034" s="278" t="s">
        <v>451</v>
      </c>
    </row>
    <row r="1035" spans="1:4" x14ac:dyDescent="0.35">
      <c r="A1035" s="275">
        <v>3220</v>
      </c>
      <c r="B1035" s="278" t="s">
        <v>759</v>
      </c>
      <c r="C1035" s="276">
        <v>3</v>
      </c>
      <c r="D1035" s="278" t="s">
        <v>451</v>
      </c>
    </row>
    <row r="1036" spans="1:4" x14ac:dyDescent="0.35">
      <c r="A1036" s="275">
        <v>3225</v>
      </c>
      <c r="B1036" s="278" t="s">
        <v>1077</v>
      </c>
      <c r="C1036" s="276">
        <v>3</v>
      </c>
      <c r="D1036" s="278" t="s">
        <v>451</v>
      </c>
    </row>
    <row r="1037" spans="1:4" x14ac:dyDescent="0.35">
      <c r="A1037" s="275">
        <v>322505</v>
      </c>
      <c r="B1037" s="278" t="s">
        <v>1078</v>
      </c>
      <c r="C1037" s="276">
        <v>4</v>
      </c>
      <c r="D1037" s="278" t="s">
        <v>451</v>
      </c>
    </row>
    <row r="1038" spans="1:4" x14ac:dyDescent="0.35">
      <c r="A1038" s="275">
        <v>322510</v>
      </c>
      <c r="B1038" s="278" t="s">
        <v>1079</v>
      </c>
      <c r="C1038" s="276">
        <v>4</v>
      </c>
      <c r="D1038" s="278" t="s">
        <v>451</v>
      </c>
    </row>
    <row r="1039" spans="1:4" x14ac:dyDescent="0.35">
      <c r="A1039" s="275">
        <v>33</v>
      </c>
      <c r="B1039" s="278" t="s">
        <v>1080</v>
      </c>
      <c r="C1039" s="276">
        <v>2</v>
      </c>
      <c r="D1039" s="278" t="s">
        <v>451</v>
      </c>
    </row>
    <row r="1040" spans="1:4" x14ac:dyDescent="0.35">
      <c r="A1040" s="275">
        <v>3305</v>
      </c>
      <c r="B1040" s="278" t="s">
        <v>1081</v>
      </c>
      <c r="C1040" s="276">
        <v>3</v>
      </c>
      <c r="D1040" s="278" t="s">
        <v>451</v>
      </c>
    </row>
    <row r="1041" spans="1:4" x14ac:dyDescent="0.35">
      <c r="A1041" s="275">
        <v>330505</v>
      </c>
      <c r="B1041" s="278" t="s">
        <v>1082</v>
      </c>
      <c r="C1041" s="276">
        <v>4</v>
      </c>
      <c r="D1041" s="278" t="s">
        <v>451</v>
      </c>
    </row>
    <row r="1042" spans="1:4" x14ac:dyDescent="0.35">
      <c r="A1042" s="275">
        <v>330510</v>
      </c>
      <c r="B1042" s="278" t="s">
        <v>1083</v>
      </c>
      <c r="C1042" s="276">
        <v>4</v>
      </c>
      <c r="D1042" s="278" t="s">
        <v>451</v>
      </c>
    </row>
    <row r="1043" spans="1:4" x14ac:dyDescent="0.35">
      <c r="A1043" s="275">
        <v>330515</v>
      </c>
      <c r="B1043" s="278" t="s">
        <v>1084</v>
      </c>
      <c r="C1043" s="276">
        <v>4</v>
      </c>
      <c r="D1043" s="278" t="s">
        <v>451</v>
      </c>
    </row>
    <row r="1044" spans="1:4" x14ac:dyDescent="0.35">
      <c r="A1044" s="275">
        <v>330516</v>
      </c>
      <c r="B1044" s="278" t="s">
        <v>1085</v>
      </c>
      <c r="C1044" s="276">
        <v>4</v>
      </c>
      <c r="D1044" s="278" t="s">
        <v>345</v>
      </c>
    </row>
    <row r="1045" spans="1:4" x14ac:dyDescent="0.35">
      <c r="A1045" s="275">
        <v>330517</v>
      </c>
      <c r="B1045" s="278" t="s">
        <v>1086</v>
      </c>
      <c r="C1045" s="276">
        <v>4</v>
      </c>
      <c r="D1045" s="278" t="s">
        <v>451</v>
      </c>
    </row>
    <row r="1046" spans="1:4" x14ac:dyDescent="0.35">
      <c r="A1046" s="275">
        <v>330518</v>
      </c>
      <c r="B1046" s="278" t="s">
        <v>1087</v>
      </c>
      <c r="C1046" s="276">
        <v>4</v>
      </c>
      <c r="D1046" s="278" t="s">
        <v>345</v>
      </c>
    </row>
    <row r="1047" spans="1:4" x14ac:dyDescent="0.35">
      <c r="A1047" s="275">
        <v>330520</v>
      </c>
      <c r="B1047" s="278" t="s">
        <v>1088</v>
      </c>
      <c r="C1047" s="276">
        <v>4</v>
      </c>
      <c r="D1047" s="278" t="s">
        <v>451</v>
      </c>
    </row>
    <row r="1048" spans="1:4" x14ac:dyDescent="0.35">
      <c r="A1048" s="275">
        <v>330525</v>
      </c>
      <c r="B1048" s="278" t="s">
        <v>1089</v>
      </c>
      <c r="C1048" s="276">
        <v>4</v>
      </c>
      <c r="D1048" s="278" t="s">
        <v>451</v>
      </c>
    </row>
    <row r="1049" spans="1:4" x14ac:dyDescent="0.35">
      <c r="A1049" s="275">
        <v>330530</v>
      </c>
      <c r="B1049" s="278" t="s">
        <v>1090</v>
      </c>
      <c r="C1049" s="276">
        <v>4</v>
      </c>
      <c r="D1049" s="278" t="s">
        <v>451</v>
      </c>
    </row>
    <row r="1050" spans="1:4" x14ac:dyDescent="0.35">
      <c r="A1050" s="275">
        <v>330535</v>
      </c>
      <c r="B1050" s="278" t="s">
        <v>1091</v>
      </c>
      <c r="C1050" s="276">
        <v>4</v>
      </c>
      <c r="D1050" s="278" t="s">
        <v>451</v>
      </c>
    </row>
    <row r="1051" spans="1:4" x14ac:dyDescent="0.35">
      <c r="A1051" s="275">
        <v>330595</v>
      </c>
      <c r="B1051" s="278" t="s">
        <v>393</v>
      </c>
      <c r="C1051" s="276">
        <v>4</v>
      </c>
      <c r="D1051" s="278" t="s">
        <v>451</v>
      </c>
    </row>
    <row r="1052" spans="1:4" x14ac:dyDescent="0.35">
      <c r="A1052" s="275">
        <v>3310</v>
      </c>
      <c r="B1052" s="278" t="s">
        <v>1092</v>
      </c>
      <c r="C1052" s="276">
        <v>3</v>
      </c>
      <c r="D1052" s="278" t="s">
        <v>451</v>
      </c>
    </row>
    <row r="1053" spans="1:4" x14ac:dyDescent="0.35">
      <c r="A1053" s="275">
        <v>331005</v>
      </c>
      <c r="B1053" s="278" t="s">
        <v>1093</v>
      </c>
      <c r="C1053" s="276">
        <v>4</v>
      </c>
      <c r="D1053" s="278" t="s">
        <v>451</v>
      </c>
    </row>
    <row r="1054" spans="1:4" x14ac:dyDescent="0.35">
      <c r="A1054" s="275">
        <v>331010</v>
      </c>
      <c r="B1054" s="278" t="s">
        <v>1094</v>
      </c>
      <c r="C1054" s="276">
        <v>4</v>
      </c>
      <c r="D1054" s="278" t="s">
        <v>451</v>
      </c>
    </row>
    <row r="1055" spans="1:4" x14ac:dyDescent="0.35">
      <c r="A1055" s="275">
        <v>331015</v>
      </c>
      <c r="B1055" s="278" t="s">
        <v>1095</v>
      </c>
      <c r="C1055" s="276">
        <v>4</v>
      </c>
      <c r="D1055" s="278" t="s">
        <v>451</v>
      </c>
    </row>
    <row r="1056" spans="1:4" x14ac:dyDescent="0.35">
      <c r="A1056" s="275">
        <v>331095</v>
      </c>
      <c r="B1056" s="278" t="s">
        <v>393</v>
      </c>
      <c r="C1056" s="276">
        <v>4</v>
      </c>
      <c r="D1056" s="278" t="s">
        <v>451</v>
      </c>
    </row>
    <row r="1057" spans="1:4" x14ac:dyDescent="0.35">
      <c r="A1057" s="275">
        <v>3315</v>
      </c>
      <c r="B1057" s="278" t="s">
        <v>1096</v>
      </c>
      <c r="C1057" s="276">
        <v>3</v>
      </c>
      <c r="D1057" s="278" t="s">
        <v>451</v>
      </c>
    </row>
    <row r="1058" spans="1:4" x14ac:dyDescent="0.35">
      <c r="A1058" s="275">
        <v>331505</v>
      </c>
      <c r="B1058" s="278" t="s">
        <v>1097</v>
      </c>
      <c r="C1058" s="276">
        <v>4</v>
      </c>
      <c r="D1058" s="278" t="s">
        <v>451</v>
      </c>
    </row>
    <row r="1059" spans="1:4" x14ac:dyDescent="0.35">
      <c r="A1059" s="275">
        <v>331510</v>
      </c>
      <c r="B1059" s="278" t="s">
        <v>1093</v>
      </c>
      <c r="C1059" s="276">
        <v>4</v>
      </c>
      <c r="D1059" s="278" t="s">
        <v>451</v>
      </c>
    </row>
    <row r="1060" spans="1:4" x14ac:dyDescent="0.35">
      <c r="A1060" s="275">
        <v>331515</v>
      </c>
      <c r="B1060" s="278" t="s">
        <v>1095</v>
      </c>
      <c r="C1060" s="276">
        <v>4</v>
      </c>
      <c r="D1060" s="278" t="s">
        <v>451</v>
      </c>
    </row>
    <row r="1061" spans="1:4" x14ac:dyDescent="0.35">
      <c r="A1061" s="275">
        <v>331520</v>
      </c>
      <c r="B1061" s="278" t="s">
        <v>1098</v>
      </c>
      <c r="C1061" s="276">
        <v>4</v>
      </c>
      <c r="D1061" s="278" t="s">
        <v>451</v>
      </c>
    </row>
    <row r="1062" spans="1:4" x14ac:dyDescent="0.35">
      <c r="A1062" s="275">
        <v>331525</v>
      </c>
      <c r="B1062" s="278" t="s">
        <v>1099</v>
      </c>
      <c r="C1062" s="276">
        <v>4</v>
      </c>
      <c r="D1062" s="278" t="s">
        <v>451</v>
      </c>
    </row>
    <row r="1063" spans="1:4" x14ac:dyDescent="0.35">
      <c r="A1063" s="275">
        <v>331530</v>
      </c>
      <c r="B1063" s="278" t="s">
        <v>1100</v>
      </c>
      <c r="C1063" s="276">
        <v>4</v>
      </c>
      <c r="D1063" s="278" t="s">
        <v>451</v>
      </c>
    </row>
    <row r="1064" spans="1:4" x14ac:dyDescent="0.35">
      <c r="A1064" s="275">
        <v>331535</v>
      </c>
      <c r="B1064" s="278" t="s">
        <v>1101</v>
      </c>
      <c r="C1064" s="276">
        <v>4</v>
      </c>
      <c r="D1064" s="278" t="s">
        <v>451</v>
      </c>
    </row>
    <row r="1065" spans="1:4" x14ac:dyDescent="0.35">
      <c r="A1065" s="275">
        <v>331540</v>
      </c>
      <c r="B1065" s="278" t="s">
        <v>1102</v>
      </c>
      <c r="C1065" s="276">
        <v>4</v>
      </c>
      <c r="D1065" s="278" t="s">
        <v>451</v>
      </c>
    </row>
    <row r="1066" spans="1:4" x14ac:dyDescent="0.35">
      <c r="A1066" s="275">
        <v>331545</v>
      </c>
      <c r="B1066" s="278" t="s">
        <v>1103</v>
      </c>
      <c r="C1066" s="276">
        <v>4</v>
      </c>
      <c r="D1066" s="278" t="s">
        <v>451</v>
      </c>
    </row>
    <row r="1067" spans="1:4" x14ac:dyDescent="0.35">
      <c r="A1067" s="275">
        <v>331595</v>
      </c>
      <c r="B1067" s="278" t="s">
        <v>393</v>
      </c>
      <c r="C1067" s="276">
        <v>4</v>
      </c>
      <c r="D1067" s="278" t="s">
        <v>451</v>
      </c>
    </row>
    <row r="1068" spans="1:4" x14ac:dyDescent="0.35">
      <c r="A1068" s="275">
        <v>34</v>
      </c>
      <c r="B1068" s="278" t="s">
        <v>1104</v>
      </c>
      <c r="C1068" s="276">
        <v>2</v>
      </c>
      <c r="D1068" s="278" t="s">
        <v>451</v>
      </c>
    </row>
    <row r="1069" spans="1:4" x14ac:dyDescent="0.35">
      <c r="A1069" s="275">
        <v>3405</v>
      </c>
      <c r="B1069" s="278" t="s">
        <v>1105</v>
      </c>
      <c r="C1069" s="276">
        <v>3</v>
      </c>
      <c r="D1069" s="278" t="s">
        <v>451</v>
      </c>
    </row>
    <row r="1070" spans="1:4" x14ac:dyDescent="0.35">
      <c r="A1070" s="275">
        <v>340505</v>
      </c>
      <c r="B1070" s="278" t="s">
        <v>1106</v>
      </c>
      <c r="C1070" s="276">
        <v>4</v>
      </c>
      <c r="D1070" s="278" t="s">
        <v>451</v>
      </c>
    </row>
    <row r="1071" spans="1:4" x14ac:dyDescent="0.35">
      <c r="A1071" s="275">
        <v>340510</v>
      </c>
      <c r="B1071" s="278" t="s">
        <v>1107</v>
      </c>
      <c r="C1071" s="276">
        <v>4</v>
      </c>
      <c r="D1071" s="278" t="s">
        <v>451</v>
      </c>
    </row>
    <row r="1072" spans="1:4" x14ac:dyDescent="0.35">
      <c r="A1072" s="275">
        <v>340515</v>
      </c>
      <c r="B1072" s="278" t="s">
        <v>1108</v>
      </c>
      <c r="C1072" s="276">
        <v>4</v>
      </c>
      <c r="D1072" s="278" t="s">
        <v>451</v>
      </c>
    </row>
    <row r="1073" spans="1:4" x14ac:dyDescent="0.35">
      <c r="A1073" s="275">
        <v>340520</v>
      </c>
      <c r="B1073" s="278" t="s">
        <v>1109</v>
      </c>
      <c r="C1073" s="276">
        <v>4</v>
      </c>
      <c r="D1073" s="278" t="s">
        <v>451</v>
      </c>
    </row>
    <row r="1074" spans="1:4" x14ac:dyDescent="0.35">
      <c r="A1074" s="275">
        <v>340525</v>
      </c>
      <c r="B1074" s="278" t="s">
        <v>1110</v>
      </c>
      <c r="C1074" s="276">
        <v>4</v>
      </c>
      <c r="D1074" s="278" t="s">
        <v>451</v>
      </c>
    </row>
    <row r="1075" spans="1:4" x14ac:dyDescent="0.35">
      <c r="A1075" s="275">
        <v>340530</v>
      </c>
      <c r="B1075" s="278" t="s">
        <v>1111</v>
      </c>
      <c r="C1075" s="276">
        <v>4</v>
      </c>
      <c r="D1075" s="278" t="s">
        <v>451</v>
      </c>
    </row>
    <row r="1076" spans="1:4" x14ac:dyDescent="0.35">
      <c r="A1076" s="275">
        <v>340535</v>
      </c>
      <c r="B1076" s="278" t="s">
        <v>1112</v>
      </c>
      <c r="C1076" s="276">
        <v>4</v>
      </c>
      <c r="D1076" s="278" t="s">
        <v>451</v>
      </c>
    </row>
    <row r="1077" spans="1:4" x14ac:dyDescent="0.35">
      <c r="A1077" s="275">
        <v>340540</v>
      </c>
      <c r="B1077" s="278" t="s">
        <v>1113</v>
      </c>
      <c r="C1077" s="276">
        <v>4</v>
      </c>
      <c r="D1077" s="278" t="s">
        <v>451</v>
      </c>
    </row>
    <row r="1078" spans="1:4" x14ac:dyDescent="0.35">
      <c r="A1078" s="275">
        <v>340545</v>
      </c>
      <c r="B1078" s="278" t="s">
        <v>1114</v>
      </c>
      <c r="C1078" s="276">
        <v>4</v>
      </c>
      <c r="D1078" s="278" t="s">
        <v>451</v>
      </c>
    </row>
    <row r="1079" spans="1:4" x14ac:dyDescent="0.35">
      <c r="A1079" s="275">
        <v>3410</v>
      </c>
      <c r="B1079" s="278" t="s">
        <v>1115</v>
      </c>
      <c r="C1079" s="276">
        <v>3</v>
      </c>
      <c r="D1079" s="278" t="s">
        <v>451</v>
      </c>
    </row>
    <row r="1080" spans="1:4" x14ac:dyDescent="0.35">
      <c r="A1080" s="275">
        <v>3415</v>
      </c>
      <c r="B1080" s="278" t="s">
        <v>1105</v>
      </c>
      <c r="C1080" s="276">
        <v>3</v>
      </c>
      <c r="D1080" s="278" t="s">
        <v>451</v>
      </c>
    </row>
    <row r="1081" spans="1:4" x14ac:dyDescent="0.35">
      <c r="A1081" s="275">
        <v>35</v>
      </c>
      <c r="B1081" s="278" t="s">
        <v>1116</v>
      </c>
      <c r="C1081" s="276">
        <v>2</v>
      </c>
      <c r="D1081" s="278" t="s">
        <v>451</v>
      </c>
    </row>
    <row r="1082" spans="1:4" x14ac:dyDescent="0.35">
      <c r="A1082" s="275">
        <v>3505</v>
      </c>
      <c r="B1082" s="278" t="s">
        <v>1117</v>
      </c>
      <c r="C1082" s="276">
        <v>3</v>
      </c>
      <c r="D1082" s="278" t="s">
        <v>451</v>
      </c>
    </row>
    <row r="1083" spans="1:4" x14ac:dyDescent="0.35">
      <c r="A1083" s="275">
        <v>3510</v>
      </c>
      <c r="B1083" s="278" t="s">
        <v>1118</v>
      </c>
      <c r="C1083" s="276">
        <v>3</v>
      </c>
      <c r="D1083" s="278" t="s">
        <v>451</v>
      </c>
    </row>
    <row r="1084" spans="1:4" x14ac:dyDescent="0.35">
      <c r="A1084" s="275">
        <v>36</v>
      </c>
      <c r="B1084" s="278" t="s">
        <v>1119</v>
      </c>
      <c r="C1084" s="276">
        <v>2</v>
      </c>
      <c r="D1084" s="278" t="s">
        <v>451</v>
      </c>
    </row>
    <row r="1085" spans="1:4" x14ac:dyDescent="0.35">
      <c r="A1085" s="275">
        <v>3605</v>
      </c>
      <c r="B1085" s="278" t="s">
        <v>1120</v>
      </c>
      <c r="C1085" s="276">
        <v>3</v>
      </c>
      <c r="D1085" s="278" t="s">
        <v>451</v>
      </c>
    </row>
    <row r="1086" spans="1:4" x14ac:dyDescent="0.35">
      <c r="A1086" s="275">
        <v>3610</v>
      </c>
      <c r="B1086" s="278" t="s">
        <v>1121</v>
      </c>
      <c r="C1086" s="276">
        <v>3</v>
      </c>
      <c r="D1086" s="278" t="s">
        <v>451</v>
      </c>
    </row>
    <row r="1087" spans="1:4" x14ac:dyDescent="0.35">
      <c r="A1087" s="275">
        <v>361005</v>
      </c>
      <c r="B1087" s="278" t="s">
        <v>1122</v>
      </c>
      <c r="C1087" s="276">
        <v>4</v>
      </c>
      <c r="D1087" s="278" t="s">
        <v>451</v>
      </c>
    </row>
    <row r="1088" spans="1:4" x14ac:dyDescent="0.35">
      <c r="A1088" s="275">
        <v>361010</v>
      </c>
      <c r="B1088" s="278" t="s">
        <v>1123</v>
      </c>
      <c r="C1088" s="276">
        <v>4</v>
      </c>
      <c r="D1088" s="278" t="s">
        <v>451</v>
      </c>
    </row>
    <row r="1089" spans="1:4" x14ac:dyDescent="0.35">
      <c r="A1089" s="275">
        <v>37</v>
      </c>
      <c r="B1089" s="278" t="s">
        <v>1124</v>
      </c>
      <c r="C1089" s="276">
        <v>2</v>
      </c>
      <c r="D1089" s="278" t="s">
        <v>451</v>
      </c>
    </row>
    <row r="1090" spans="1:4" x14ac:dyDescent="0.35">
      <c r="A1090" s="275">
        <v>3705</v>
      </c>
      <c r="B1090" s="278" t="s">
        <v>1125</v>
      </c>
      <c r="C1090" s="276">
        <v>3</v>
      </c>
      <c r="D1090" s="278" t="s">
        <v>451</v>
      </c>
    </row>
    <row r="1091" spans="1:4" x14ac:dyDescent="0.35">
      <c r="A1091" s="275">
        <v>3710</v>
      </c>
      <c r="B1091" s="278" t="s">
        <v>1126</v>
      </c>
      <c r="C1091" s="276">
        <v>3</v>
      </c>
      <c r="D1091" s="278" t="s">
        <v>451</v>
      </c>
    </row>
    <row r="1092" spans="1:4" x14ac:dyDescent="0.35">
      <c r="A1092" s="275">
        <v>38</v>
      </c>
      <c r="B1092" s="278" t="s">
        <v>1127</v>
      </c>
      <c r="C1092" s="276">
        <v>2</v>
      </c>
      <c r="D1092" s="278" t="s">
        <v>451</v>
      </c>
    </row>
    <row r="1093" spans="1:4" x14ac:dyDescent="0.35">
      <c r="A1093" s="275">
        <v>3805</v>
      </c>
      <c r="B1093" s="278" t="s">
        <v>822</v>
      </c>
      <c r="C1093" s="276">
        <v>3</v>
      </c>
      <c r="D1093" s="278" t="s">
        <v>451</v>
      </c>
    </row>
    <row r="1094" spans="1:4" x14ac:dyDescent="0.35">
      <c r="A1094" s="275">
        <v>380505</v>
      </c>
      <c r="B1094" s="278" t="s">
        <v>431</v>
      </c>
      <c r="C1094" s="276">
        <v>4</v>
      </c>
      <c r="D1094" s="278" t="s">
        <v>451</v>
      </c>
    </row>
    <row r="1095" spans="1:4" x14ac:dyDescent="0.35">
      <c r="A1095" s="275">
        <v>380510</v>
      </c>
      <c r="B1095" s="278" t="s">
        <v>432</v>
      </c>
      <c r="C1095" s="276">
        <v>4</v>
      </c>
      <c r="D1095" s="278" t="s">
        <v>451</v>
      </c>
    </row>
    <row r="1096" spans="1:4" x14ac:dyDescent="0.35">
      <c r="A1096" s="275">
        <v>380515</v>
      </c>
      <c r="B1096" s="278" t="s">
        <v>452</v>
      </c>
      <c r="C1096" s="276">
        <v>4</v>
      </c>
      <c r="D1096" s="278" t="s">
        <v>451</v>
      </c>
    </row>
    <row r="1097" spans="1:4" x14ac:dyDescent="0.35">
      <c r="A1097" s="275">
        <v>3810</v>
      </c>
      <c r="B1097" s="278" t="s">
        <v>823</v>
      </c>
      <c r="C1097" s="276">
        <v>3</v>
      </c>
      <c r="D1097" s="278" t="s">
        <v>451</v>
      </c>
    </row>
    <row r="1098" spans="1:4" x14ac:dyDescent="0.35">
      <c r="A1098" s="275">
        <v>381004</v>
      </c>
      <c r="B1098" s="278" t="s">
        <v>735</v>
      </c>
      <c r="C1098" s="276">
        <v>4</v>
      </c>
      <c r="D1098" s="278" t="s">
        <v>451</v>
      </c>
    </row>
    <row r="1099" spans="1:4" x14ac:dyDescent="0.35">
      <c r="A1099" s="275">
        <v>381006</v>
      </c>
      <c r="B1099" s="278" t="s">
        <v>736</v>
      </c>
      <c r="C1099" s="276">
        <v>4</v>
      </c>
      <c r="D1099" s="278" t="s">
        <v>451</v>
      </c>
    </row>
    <row r="1100" spans="1:4" x14ac:dyDescent="0.35">
      <c r="A1100" s="275">
        <v>381008</v>
      </c>
      <c r="B1100" s="278" t="s">
        <v>601</v>
      </c>
      <c r="C1100" s="276">
        <v>4</v>
      </c>
      <c r="D1100" s="278" t="s">
        <v>451</v>
      </c>
    </row>
    <row r="1101" spans="1:4" x14ac:dyDescent="0.35">
      <c r="A1101" s="275">
        <v>381012</v>
      </c>
      <c r="B1101" s="278" t="s">
        <v>608</v>
      </c>
      <c r="C1101" s="276">
        <v>4</v>
      </c>
      <c r="D1101" s="278" t="s">
        <v>451</v>
      </c>
    </row>
    <row r="1102" spans="1:4" x14ac:dyDescent="0.35">
      <c r="A1102" s="275">
        <v>381016</v>
      </c>
      <c r="B1102" s="278" t="s">
        <v>609</v>
      </c>
      <c r="C1102" s="276">
        <v>4</v>
      </c>
      <c r="D1102" s="278" t="s">
        <v>451</v>
      </c>
    </row>
    <row r="1103" spans="1:4" x14ac:dyDescent="0.35">
      <c r="A1103" s="275">
        <v>381020</v>
      </c>
      <c r="B1103" s="278" t="s">
        <v>610</v>
      </c>
      <c r="C1103" s="276">
        <v>4</v>
      </c>
      <c r="D1103" s="278" t="s">
        <v>451</v>
      </c>
    </row>
    <row r="1104" spans="1:4" x14ac:dyDescent="0.35">
      <c r="A1104" s="275">
        <v>381024</v>
      </c>
      <c r="B1104" s="278" t="s">
        <v>611</v>
      </c>
      <c r="C1104" s="276">
        <v>4</v>
      </c>
      <c r="D1104" s="278" t="s">
        <v>451</v>
      </c>
    </row>
    <row r="1105" spans="1:4" x14ac:dyDescent="0.35">
      <c r="A1105" s="275">
        <v>381028</v>
      </c>
      <c r="B1105" s="278" t="s">
        <v>612</v>
      </c>
      <c r="C1105" s="276">
        <v>4</v>
      </c>
      <c r="D1105" s="278" t="s">
        <v>451</v>
      </c>
    </row>
    <row r="1106" spans="1:4" x14ac:dyDescent="0.35">
      <c r="A1106" s="275">
        <v>381032</v>
      </c>
      <c r="B1106" s="278" t="s">
        <v>613</v>
      </c>
      <c r="C1106" s="276">
        <v>4</v>
      </c>
      <c r="D1106" s="278" t="s">
        <v>451</v>
      </c>
    </row>
    <row r="1107" spans="1:4" x14ac:dyDescent="0.35">
      <c r="A1107" s="275">
        <v>381036</v>
      </c>
      <c r="B1107" s="278" t="s">
        <v>614</v>
      </c>
      <c r="C1107" s="276">
        <v>4</v>
      </c>
      <c r="D1107" s="278" t="s">
        <v>451</v>
      </c>
    </row>
    <row r="1108" spans="1:4" x14ac:dyDescent="0.35">
      <c r="A1108" s="275">
        <v>381040</v>
      </c>
      <c r="B1108" s="278" t="s">
        <v>615</v>
      </c>
      <c r="C1108" s="276">
        <v>4</v>
      </c>
      <c r="D1108" s="278" t="s">
        <v>451</v>
      </c>
    </row>
    <row r="1109" spans="1:4" x14ac:dyDescent="0.35">
      <c r="A1109" s="275">
        <v>381044</v>
      </c>
      <c r="B1109" s="278" t="s">
        <v>616</v>
      </c>
      <c r="C1109" s="276">
        <v>4</v>
      </c>
      <c r="D1109" s="278" t="s">
        <v>451</v>
      </c>
    </row>
    <row r="1110" spans="1:4" x14ac:dyDescent="0.35">
      <c r="A1110" s="275">
        <v>381048</v>
      </c>
      <c r="B1110" s="278" t="s">
        <v>602</v>
      </c>
      <c r="C1110" s="276">
        <v>4</v>
      </c>
      <c r="D1110" s="278" t="s">
        <v>451</v>
      </c>
    </row>
    <row r="1111" spans="1:4" x14ac:dyDescent="0.35">
      <c r="A1111" s="275">
        <v>381052</v>
      </c>
      <c r="B1111" s="278" t="s">
        <v>723</v>
      </c>
      <c r="C1111" s="276">
        <v>4</v>
      </c>
      <c r="D1111" s="278" t="s">
        <v>451</v>
      </c>
    </row>
    <row r="1112" spans="1:4" x14ac:dyDescent="0.35">
      <c r="A1112" s="275">
        <v>381056</v>
      </c>
      <c r="B1112" s="278" t="s">
        <v>725</v>
      </c>
      <c r="C1112" s="276">
        <v>4</v>
      </c>
      <c r="D1112" s="278" t="s">
        <v>451</v>
      </c>
    </row>
    <row r="1113" spans="1:4" x14ac:dyDescent="0.35">
      <c r="A1113" s="275">
        <v>381060</v>
      </c>
      <c r="B1113" s="278" t="s">
        <v>731</v>
      </c>
      <c r="C1113" s="276">
        <v>4</v>
      </c>
      <c r="D1113" s="278" t="s">
        <v>451</v>
      </c>
    </row>
    <row r="1114" spans="1:4" x14ac:dyDescent="0.35">
      <c r="A1114" s="275">
        <v>381064</v>
      </c>
      <c r="B1114" s="278" t="s">
        <v>603</v>
      </c>
      <c r="C1114" s="276">
        <v>4</v>
      </c>
      <c r="D1114" s="278" t="s">
        <v>451</v>
      </c>
    </row>
    <row r="1115" spans="1:4" x14ac:dyDescent="0.35">
      <c r="A1115" s="275">
        <v>381068</v>
      </c>
      <c r="B1115" s="278" t="s">
        <v>733</v>
      </c>
      <c r="C1115" s="276">
        <v>4</v>
      </c>
      <c r="D1115" s="278" t="s">
        <v>451</v>
      </c>
    </row>
    <row r="1116" spans="1:4" x14ac:dyDescent="0.35">
      <c r="A1116" s="275">
        <v>381072</v>
      </c>
      <c r="B1116" s="278" t="s">
        <v>604</v>
      </c>
      <c r="C1116" s="276">
        <v>4</v>
      </c>
      <c r="D1116" s="278" t="s">
        <v>451</v>
      </c>
    </row>
    <row r="1117" spans="1:4" x14ac:dyDescent="0.35">
      <c r="A1117" s="275">
        <v>381076</v>
      </c>
      <c r="B1117" s="278" t="s">
        <v>734</v>
      </c>
      <c r="C1117" s="276">
        <v>4</v>
      </c>
      <c r="D1117" s="278" t="s">
        <v>451</v>
      </c>
    </row>
    <row r="1118" spans="1:4" x14ac:dyDescent="0.35">
      <c r="A1118" s="275">
        <v>381080</v>
      </c>
      <c r="B1118" s="278" t="s">
        <v>724</v>
      </c>
      <c r="C1118" s="276">
        <v>4</v>
      </c>
      <c r="D1118" s="278" t="s">
        <v>451</v>
      </c>
    </row>
    <row r="1119" spans="1:4" x14ac:dyDescent="0.35">
      <c r="A1119" s="275">
        <v>3895</v>
      </c>
      <c r="B1119" s="278" t="s">
        <v>824</v>
      </c>
      <c r="C1119" s="276">
        <v>3</v>
      </c>
      <c r="D1119" s="278" t="s">
        <v>451</v>
      </c>
    </row>
    <row r="1120" spans="1:4" x14ac:dyDescent="0.35">
      <c r="A1120" s="275">
        <v>389505</v>
      </c>
      <c r="B1120" s="278" t="s">
        <v>819</v>
      </c>
      <c r="C1120" s="276">
        <v>4</v>
      </c>
      <c r="D1120" s="278" t="s">
        <v>451</v>
      </c>
    </row>
    <row r="1121" spans="1:4" x14ac:dyDescent="0.35">
      <c r="A1121" s="275">
        <v>389510</v>
      </c>
      <c r="B1121" s="278" t="s">
        <v>814</v>
      </c>
      <c r="C1121" s="276">
        <v>4</v>
      </c>
      <c r="D1121" s="278" t="s">
        <v>451</v>
      </c>
    </row>
    <row r="1122" spans="1:4" x14ac:dyDescent="0.35">
      <c r="A1122" s="275">
        <v>389515</v>
      </c>
      <c r="B1122" s="278" t="s">
        <v>816</v>
      </c>
      <c r="C1122" s="276">
        <v>4</v>
      </c>
      <c r="D1122" s="278" t="s">
        <v>451</v>
      </c>
    </row>
    <row r="1123" spans="1:4" x14ac:dyDescent="0.35">
      <c r="A1123" s="275">
        <v>389520</v>
      </c>
      <c r="B1123" s="278" t="s">
        <v>825</v>
      </c>
      <c r="C1123" s="276">
        <v>4</v>
      </c>
      <c r="D1123" s="278" t="s">
        <v>451</v>
      </c>
    </row>
    <row r="1124" spans="1:4" x14ac:dyDescent="0.35">
      <c r="A1124" s="275">
        <v>4</v>
      </c>
      <c r="B1124" s="278" t="s">
        <v>1128</v>
      </c>
      <c r="C1124" s="276">
        <v>1</v>
      </c>
      <c r="D1124" s="278" t="s">
        <v>451</v>
      </c>
    </row>
    <row r="1125" spans="1:4" x14ac:dyDescent="0.35">
      <c r="A1125" s="275">
        <v>41</v>
      </c>
      <c r="B1125" s="278" t="s">
        <v>1129</v>
      </c>
      <c r="C1125" s="276">
        <v>2</v>
      </c>
      <c r="D1125" s="278" t="s">
        <v>451</v>
      </c>
    </row>
    <row r="1126" spans="1:4" x14ac:dyDescent="0.35">
      <c r="A1126" s="275">
        <v>4105</v>
      </c>
      <c r="B1126" s="278" t="s">
        <v>1130</v>
      </c>
      <c r="C1126" s="276">
        <v>3</v>
      </c>
      <c r="D1126" s="278" t="s">
        <v>451</v>
      </c>
    </row>
    <row r="1127" spans="1:4" x14ac:dyDescent="0.35">
      <c r="A1127" s="275">
        <v>410505</v>
      </c>
      <c r="B1127" s="278" t="s">
        <v>1131</v>
      </c>
      <c r="C1127" s="276">
        <v>4</v>
      </c>
      <c r="D1127" s="278" t="s">
        <v>451</v>
      </c>
    </row>
    <row r="1128" spans="1:4" x14ac:dyDescent="0.35">
      <c r="A1128" s="275">
        <v>410510</v>
      </c>
      <c r="B1128" s="278" t="s">
        <v>1132</v>
      </c>
      <c r="C1128" s="276">
        <v>4</v>
      </c>
      <c r="D1128" s="278" t="s">
        <v>451</v>
      </c>
    </row>
    <row r="1129" spans="1:4" x14ac:dyDescent="0.35">
      <c r="A1129" s="275">
        <v>410515</v>
      </c>
      <c r="B1129" s="278" t="s">
        <v>1133</v>
      </c>
      <c r="C1129" s="276">
        <v>4</v>
      </c>
      <c r="D1129" s="278" t="s">
        <v>451</v>
      </c>
    </row>
    <row r="1130" spans="1:4" x14ac:dyDescent="0.35">
      <c r="A1130" s="275">
        <v>410520</v>
      </c>
      <c r="B1130" s="278" t="s">
        <v>1134</v>
      </c>
      <c r="C1130" s="276">
        <v>4</v>
      </c>
      <c r="D1130" s="278" t="s">
        <v>451</v>
      </c>
    </row>
    <row r="1131" spans="1:4" x14ac:dyDescent="0.35">
      <c r="A1131" s="275">
        <v>410525</v>
      </c>
      <c r="B1131" s="278" t="s">
        <v>1135</v>
      </c>
      <c r="C1131" s="276">
        <v>4</v>
      </c>
      <c r="D1131" s="278" t="s">
        <v>451</v>
      </c>
    </row>
    <row r="1132" spans="1:4" x14ac:dyDescent="0.35">
      <c r="A1132" s="275">
        <v>410530</v>
      </c>
      <c r="B1132" s="278" t="s">
        <v>1136</v>
      </c>
      <c r="C1132" s="276">
        <v>4</v>
      </c>
      <c r="D1132" s="278" t="s">
        <v>451</v>
      </c>
    </row>
    <row r="1133" spans="1:4" x14ac:dyDescent="0.35">
      <c r="A1133" s="275">
        <v>410535</v>
      </c>
      <c r="B1133" s="278" t="s">
        <v>1137</v>
      </c>
      <c r="C1133" s="276">
        <v>4</v>
      </c>
      <c r="D1133" s="278" t="s">
        <v>451</v>
      </c>
    </row>
    <row r="1134" spans="1:4" x14ac:dyDescent="0.35">
      <c r="A1134" s="275">
        <v>410540</v>
      </c>
      <c r="B1134" s="278" t="s">
        <v>1138</v>
      </c>
      <c r="C1134" s="276">
        <v>4</v>
      </c>
      <c r="D1134" s="278" t="s">
        <v>451</v>
      </c>
    </row>
    <row r="1135" spans="1:4" x14ac:dyDescent="0.35">
      <c r="A1135" s="275">
        <v>410545</v>
      </c>
      <c r="B1135" s="278" t="s">
        <v>1139</v>
      </c>
      <c r="C1135" s="276">
        <v>4</v>
      </c>
      <c r="D1135" s="278" t="s">
        <v>451</v>
      </c>
    </row>
    <row r="1136" spans="1:4" x14ac:dyDescent="0.35">
      <c r="A1136" s="275">
        <v>410550</v>
      </c>
      <c r="B1136" s="278" t="s">
        <v>1140</v>
      </c>
      <c r="C1136" s="276">
        <v>4</v>
      </c>
      <c r="D1136" s="278" t="s">
        <v>451</v>
      </c>
    </row>
    <row r="1137" spans="1:4" x14ac:dyDescent="0.35">
      <c r="A1137" s="275">
        <v>410555</v>
      </c>
      <c r="B1137" s="278" t="s">
        <v>1141</v>
      </c>
      <c r="C1137" s="276">
        <v>4</v>
      </c>
      <c r="D1137" s="278" t="s">
        <v>451</v>
      </c>
    </row>
    <row r="1138" spans="1:4" x14ac:dyDescent="0.35">
      <c r="A1138" s="275">
        <v>410560</v>
      </c>
      <c r="B1138" s="278" t="s">
        <v>1142</v>
      </c>
      <c r="C1138" s="276">
        <v>4</v>
      </c>
      <c r="D1138" s="278" t="s">
        <v>451</v>
      </c>
    </row>
    <row r="1139" spans="1:4" x14ac:dyDescent="0.35">
      <c r="A1139" s="275">
        <v>410565</v>
      </c>
      <c r="B1139" s="278" t="s">
        <v>1143</v>
      </c>
      <c r="C1139" s="276">
        <v>4</v>
      </c>
      <c r="D1139" s="278" t="s">
        <v>451</v>
      </c>
    </row>
    <row r="1140" spans="1:4" x14ac:dyDescent="0.35">
      <c r="A1140" s="275">
        <v>410570</v>
      </c>
      <c r="B1140" s="278" t="s">
        <v>1144</v>
      </c>
      <c r="C1140" s="276">
        <v>4</v>
      </c>
      <c r="D1140" s="278" t="s">
        <v>451</v>
      </c>
    </row>
    <row r="1141" spans="1:4" x14ac:dyDescent="0.35">
      <c r="A1141" s="275">
        <v>410575</v>
      </c>
      <c r="B1141" s="278" t="s">
        <v>1145</v>
      </c>
      <c r="C1141" s="276">
        <v>4</v>
      </c>
      <c r="D1141" s="278" t="s">
        <v>451</v>
      </c>
    </row>
    <row r="1142" spans="1:4" x14ac:dyDescent="0.35">
      <c r="A1142" s="275">
        <v>410580</v>
      </c>
      <c r="B1142" s="278" t="s">
        <v>1146</v>
      </c>
      <c r="C1142" s="276">
        <v>4</v>
      </c>
      <c r="D1142" s="278" t="s">
        <v>451</v>
      </c>
    </row>
    <row r="1143" spans="1:4" x14ac:dyDescent="0.35">
      <c r="A1143" s="275">
        <v>410595</v>
      </c>
      <c r="B1143" s="278" t="s">
        <v>1147</v>
      </c>
      <c r="C1143" s="276">
        <v>4</v>
      </c>
      <c r="D1143" s="278" t="s">
        <v>451</v>
      </c>
    </row>
    <row r="1144" spans="1:4" x14ac:dyDescent="0.35">
      <c r="A1144" s="275">
        <v>410599</v>
      </c>
      <c r="B1144" s="278" t="s">
        <v>567</v>
      </c>
      <c r="C1144" s="276">
        <v>4</v>
      </c>
      <c r="D1144" s="278" t="s">
        <v>451</v>
      </c>
    </row>
    <row r="1145" spans="1:4" x14ac:dyDescent="0.35">
      <c r="A1145" s="275">
        <v>4110</v>
      </c>
      <c r="B1145" s="278" t="s">
        <v>1148</v>
      </c>
      <c r="C1145" s="276">
        <v>3</v>
      </c>
      <c r="D1145" s="278" t="s">
        <v>451</v>
      </c>
    </row>
    <row r="1146" spans="1:4" x14ac:dyDescent="0.35">
      <c r="A1146" s="275">
        <v>411005</v>
      </c>
      <c r="B1146" s="278" t="s">
        <v>1149</v>
      </c>
      <c r="C1146" s="276">
        <v>4</v>
      </c>
      <c r="D1146" s="278" t="s">
        <v>451</v>
      </c>
    </row>
    <row r="1147" spans="1:4" x14ac:dyDescent="0.35">
      <c r="A1147" s="275">
        <v>411010</v>
      </c>
      <c r="B1147" s="278" t="s">
        <v>1150</v>
      </c>
      <c r="C1147" s="276">
        <v>4</v>
      </c>
      <c r="D1147" s="278" t="s">
        <v>451</v>
      </c>
    </row>
    <row r="1148" spans="1:4" x14ac:dyDescent="0.35">
      <c r="A1148" s="275">
        <v>411095</v>
      </c>
      <c r="B1148" s="278" t="s">
        <v>1147</v>
      </c>
      <c r="C1148" s="276">
        <v>4</v>
      </c>
      <c r="D1148" s="278" t="s">
        <v>451</v>
      </c>
    </row>
    <row r="1149" spans="1:4" x14ac:dyDescent="0.35">
      <c r="A1149" s="275">
        <v>411099</v>
      </c>
      <c r="B1149" s="278" t="s">
        <v>567</v>
      </c>
      <c r="C1149" s="276">
        <v>4</v>
      </c>
      <c r="D1149" s="278" t="s">
        <v>451</v>
      </c>
    </row>
    <row r="1150" spans="1:4" x14ac:dyDescent="0.35">
      <c r="A1150" s="275">
        <v>4115</v>
      </c>
      <c r="B1150" s="278" t="s">
        <v>1151</v>
      </c>
      <c r="C1150" s="276">
        <v>3</v>
      </c>
      <c r="D1150" s="278" t="s">
        <v>451</v>
      </c>
    </row>
    <row r="1151" spans="1:4" x14ac:dyDescent="0.35">
      <c r="A1151" s="275">
        <v>411505</v>
      </c>
      <c r="B1151" s="278" t="s">
        <v>1152</v>
      </c>
      <c r="C1151" s="276">
        <v>4</v>
      </c>
      <c r="D1151" s="278" t="s">
        <v>451</v>
      </c>
    </row>
    <row r="1152" spans="1:4" x14ac:dyDescent="0.35">
      <c r="A1152" s="275">
        <v>411510</v>
      </c>
      <c r="B1152" s="278" t="s">
        <v>1153</v>
      </c>
      <c r="C1152" s="276">
        <v>4</v>
      </c>
      <c r="D1152" s="278" t="s">
        <v>451</v>
      </c>
    </row>
    <row r="1153" spans="1:4" x14ac:dyDescent="0.35">
      <c r="A1153" s="275">
        <v>411512</v>
      </c>
      <c r="B1153" s="278" t="s">
        <v>1154</v>
      </c>
      <c r="C1153" s="276">
        <v>4</v>
      </c>
      <c r="D1153" s="278" t="s">
        <v>451</v>
      </c>
    </row>
    <row r="1154" spans="1:4" x14ac:dyDescent="0.35">
      <c r="A1154" s="275">
        <v>411514</v>
      </c>
      <c r="B1154" s="278" t="s">
        <v>1155</v>
      </c>
      <c r="C1154" s="276">
        <v>4</v>
      </c>
      <c r="D1154" s="278" t="s">
        <v>451</v>
      </c>
    </row>
    <row r="1155" spans="1:4" x14ac:dyDescent="0.35">
      <c r="A1155" s="275">
        <v>411515</v>
      </c>
      <c r="B1155" s="278" t="s">
        <v>1156</v>
      </c>
      <c r="C1155" s="276">
        <v>4</v>
      </c>
      <c r="D1155" s="278" t="s">
        <v>451</v>
      </c>
    </row>
    <row r="1156" spans="1:4" x14ac:dyDescent="0.35">
      <c r="A1156" s="275">
        <v>411520</v>
      </c>
      <c r="B1156" s="278" t="s">
        <v>1157</v>
      </c>
      <c r="C1156" s="276">
        <v>4</v>
      </c>
      <c r="D1156" s="278" t="s">
        <v>451</v>
      </c>
    </row>
    <row r="1157" spans="1:4" x14ac:dyDescent="0.35">
      <c r="A1157" s="275">
        <v>411525</v>
      </c>
      <c r="B1157" s="278" t="s">
        <v>1158</v>
      </c>
      <c r="C1157" s="276">
        <v>4</v>
      </c>
      <c r="D1157" s="278" t="s">
        <v>451</v>
      </c>
    </row>
    <row r="1158" spans="1:4" x14ac:dyDescent="0.35">
      <c r="A1158" s="275">
        <v>411527</v>
      </c>
      <c r="B1158" s="278" t="s">
        <v>1159</v>
      </c>
      <c r="C1158" s="276">
        <v>4</v>
      </c>
      <c r="D1158" s="278" t="s">
        <v>451</v>
      </c>
    </row>
    <row r="1159" spans="1:4" x14ac:dyDescent="0.35">
      <c r="A1159" s="275">
        <v>411528</v>
      </c>
      <c r="B1159" s="278" t="s">
        <v>1160</v>
      </c>
      <c r="C1159" s="276">
        <v>4</v>
      </c>
      <c r="D1159" s="278" t="s">
        <v>451</v>
      </c>
    </row>
    <row r="1160" spans="1:4" x14ac:dyDescent="0.35">
      <c r="A1160" s="275">
        <v>411530</v>
      </c>
      <c r="B1160" s="278" t="s">
        <v>1161</v>
      </c>
      <c r="C1160" s="276">
        <v>4</v>
      </c>
      <c r="D1160" s="278" t="s">
        <v>451</v>
      </c>
    </row>
    <row r="1161" spans="1:4" x14ac:dyDescent="0.35">
      <c r="A1161" s="275">
        <v>411532</v>
      </c>
      <c r="B1161" s="278" t="s">
        <v>1162</v>
      </c>
      <c r="C1161" s="276">
        <v>4</v>
      </c>
      <c r="D1161" s="278" t="s">
        <v>451</v>
      </c>
    </row>
    <row r="1162" spans="1:4" x14ac:dyDescent="0.35">
      <c r="A1162" s="275">
        <v>411595</v>
      </c>
      <c r="B1162" s="278" t="s">
        <v>1147</v>
      </c>
      <c r="C1162" s="276">
        <v>4</v>
      </c>
      <c r="D1162" s="278" t="s">
        <v>451</v>
      </c>
    </row>
    <row r="1163" spans="1:4" x14ac:dyDescent="0.35">
      <c r="A1163" s="275">
        <v>411599</v>
      </c>
      <c r="B1163" s="278" t="s">
        <v>567</v>
      </c>
      <c r="C1163" s="276">
        <v>4</v>
      </c>
      <c r="D1163" s="278" t="s">
        <v>451</v>
      </c>
    </row>
    <row r="1164" spans="1:4" x14ac:dyDescent="0.35">
      <c r="A1164" s="275">
        <v>4120</v>
      </c>
      <c r="B1164" s="278" t="s">
        <v>1163</v>
      </c>
      <c r="C1164" s="276">
        <v>3</v>
      </c>
      <c r="D1164" s="278" t="s">
        <v>451</v>
      </c>
    </row>
    <row r="1165" spans="1:4" x14ac:dyDescent="0.35">
      <c r="A1165" s="275">
        <v>412001</v>
      </c>
      <c r="B1165" s="278" t="s">
        <v>1164</v>
      </c>
      <c r="C1165" s="276">
        <v>4</v>
      </c>
      <c r="D1165" s="278" t="s">
        <v>451</v>
      </c>
    </row>
    <row r="1166" spans="1:4" x14ac:dyDescent="0.35">
      <c r="A1166" s="275">
        <v>412002</v>
      </c>
      <c r="B1166" s="278" t="s">
        <v>1165</v>
      </c>
      <c r="C1166" s="276">
        <v>4</v>
      </c>
      <c r="D1166" s="278" t="s">
        <v>451</v>
      </c>
    </row>
    <row r="1167" spans="1:4" x14ac:dyDescent="0.35">
      <c r="A1167" s="275">
        <v>412003</v>
      </c>
      <c r="B1167" s="278" t="s">
        <v>1166</v>
      </c>
      <c r="C1167" s="276">
        <v>4</v>
      </c>
      <c r="D1167" s="278" t="s">
        <v>451</v>
      </c>
    </row>
    <row r="1168" spans="1:4" x14ac:dyDescent="0.35">
      <c r="A1168" s="275">
        <v>412004</v>
      </c>
      <c r="B1168" s="278" t="s">
        <v>1167</v>
      </c>
      <c r="C1168" s="276">
        <v>4</v>
      </c>
      <c r="D1168" s="278" t="s">
        <v>451</v>
      </c>
    </row>
    <row r="1169" spans="1:4" x14ac:dyDescent="0.35">
      <c r="A1169" s="275">
        <v>412005</v>
      </c>
      <c r="B1169" s="278" t="s">
        <v>1168</v>
      </c>
      <c r="C1169" s="276">
        <v>4</v>
      </c>
      <c r="D1169" s="278" t="s">
        <v>451</v>
      </c>
    </row>
    <row r="1170" spans="1:4" x14ac:dyDescent="0.35">
      <c r="A1170" s="275">
        <v>412006</v>
      </c>
      <c r="B1170" s="278" t="s">
        <v>1169</v>
      </c>
      <c r="C1170" s="276">
        <v>4</v>
      </c>
      <c r="D1170" s="278" t="s">
        <v>451</v>
      </c>
    </row>
    <row r="1171" spans="1:4" x14ac:dyDescent="0.35">
      <c r="A1171" s="275">
        <v>412007</v>
      </c>
      <c r="B1171" s="278" t="s">
        <v>1170</v>
      </c>
      <c r="C1171" s="276">
        <v>4</v>
      </c>
      <c r="D1171" s="278" t="s">
        <v>451</v>
      </c>
    </row>
    <row r="1172" spans="1:4" x14ac:dyDescent="0.35">
      <c r="A1172" s="275">
        <v>412008</v>
      </c>
      <c r="B1172" s="278" t="s">
        <v>1171</v>
      </c>
      <c r="C1172" s="276">
        <v>4</v>
      </c>
      <c r="D1172" s="278" t="s">
        <v>451</v>
      </c>
    </row>
    <row r="1173" spans="1:4" x14ac:dyDescent="0.35">
      <c r="A1173" s="275">
        <v>412009</v>
      </c>
      <c r="B1173" s="278" t="s">
        <v>1172</v>
      </c>
      <c r="C1173" s="276">
        <v>4</v>
      </c>
      <c r="D1173" s="278" t="s">
        <v>451</v>
      </c>
    </row>
    <row r="1174" spans="1:4" x14ac:dyDescent="0.35">
      <c r="A1174" s="275">
        <v>412010</v>
      </c>
      <c r="B1174" s="278" t="s">
        <v>1173</v>
      </c>
      <c r="C1174" s="276">
        <v>4</v>
      </c>
      <c r="D1174" s="278" t="s">
        <v>451</v>
      </c>
    </row>
    <row r="1175" spans="1:4" x14ac:dyDescent="0.35">
      <c r="A1175" s="275">
        <v>412011</v>
      </c>
      <c r="B1175" s="278" t="s">
        <v>1174</v>
      </c>
      <c r="C1175" s="276">
        <v>4</v>
      </c>
      <c r="D1175" s="278" t="s">
        <v>451</v>
      </c>
    </row>
    <row r="1176" spans="1:4" x14ac:dyDescent="0.35">
      <c r="A1176" s="275">
        <v>412012</v>
      </c>
      <c r="B1176" s="278" t="s">
        <v>1175</v>
      </c>
      <c r="C1176" s="276">
        <v>4</v>
      </c>
      <c r="D1176" s="278" t="s">
        <v>451</v>
      </c>
    </row>
    <row r="1177" spans="1:4" x14ac:dyDescent="0.35">
      <c r="A1177" s="275">
        <v>412013</v>
      </c>
      <c r="B1177" s="278" t="s">
        <v>1176</v>
      </c>
      <c r="C1177" s="276">
        <v>4</v>
      </c>
      <c r="D1177" s="278" t="s">
        <v>451</v>
      </c>
    </row>
    <row r="1178" spans="1:4" x14ac:dyDescent="0.35">
      <c r="A1178" s="275">
        <v>412014</v>
      </c>
      <c r="B1178" s="278" t="s">
        <v>1177</v>
      </c>
      <c r="C1178" s="276">
        <v>4</v>
      </c>
      <c r="D1178" s="278" t="s">
        <v>451</v>
      </c>
    </row>
    <row r="1179" spans="1:4" x14ac:dyDescent="0.35">
      <c r="A1179" s="275">
        <v>412015</v>
      </c>
      <c r="B1179" s="278" t="s">
        <v>1178</v>
      </c>
      <c r="C1179" s="276">
        <v>4</v>
      </c>
      <c r="D1179" s="278" t="s">
        <v>451</v>
      </c>
    </row>
    <row r="1180" spans="1:4" x14ac:dyDescent="0.35">
      <c r="A1180" s="275">
        <v>412016</v>
      </c>
      <c r="B1180" s="278" t="s">
        <v>1179</v>
      </c>
      <c r="C1180" s="276">
        <v>4</v>
      </c>
      <c r="D1180" s="278" t="s">
        <v>451</v>
      </c>
    </row>
    <row r="1181" spans="1:4" x14ac:dyDescent="0.35">
      <c r="A1181" s="275">
        <v>412017</v>
      </c>
      <c r="B1181" s="278" t="s">
        <v>1180</v>
      </c>
      <c r="C1181" s="276">
        <v>4</v>
      </c>
      <c r="D1181" s="278" t="s">
        <v>451</v>
      </c>
    </row>
    <row r="1182" spans="1:4" x14ac:dyDescent="0.35">
      <c r="A1182" s="275">
        <v>412018</v>
      </c>
      <c r="B1182" s="278" t="s">
        <v>1181</v>
      </c>
      <c r="C1182" s="276">
        <v>4</v>
      </c>
      <c r="D1182" s="278" t="s">
        <v>451</v>
      </c>
    </row>
    <row r="1183" spans="1:4" x14ac:dyDescent="0.35">
      <c r="A1183" s="275">
        <v>412019</v>
      </c>
      <c r="B1183" s="278" t="s">
        <v>1182</v>
      </c>
      <c r="C1183" s="276">
        <v>4</v>
      </c>
      <c r="D1183" s="278" t="s">
        <v>451</v>
      </c>
    </row>
    <row r="1184" spans="1:4" x14ac:dyDescent="0.35">
      <c r="A1184" s="275">
        <v>412020</v>
      </c>
      <c r="B1184" s="278" t="s">
        <v>1183</v>
      </c>
      <c r="C1184" s="276">
        <v>4</v>
      </c>
      <c r="D1184" s="278" t="s">
        <v>451</v>
      </c>
    </row>
    <row r="1185" spans="1:4" x14ac:dyDescent="0.35">
      <c r="A1185" s="275">
        <v>412021</v>
      </c>
      <c r="B1185" s="278" t="s">
        <v>1184</v>
      </c>
      <c r="C1185" s="276">
        <v>4</v>
      </c>
      <c r="D1185" s="278" t="s">
        <v>451</v>
      </c>
    </row>
    <row r="1186" spans="1:4" x14ac:dyDescent="0.35">
      <c r="A1186" s="275">
        <v>412022</v>
      </c>
      <c r="B1186" s="278" t="s">
        <v>1185</v>
      </c>
      <c r="C1186" s="276">
        <v>4</v>
      </c>
      <c r="D1186" s="278" t="s">
        <v>451</v>
      </c>
    </row>
    <row r="1187" spans="1:4" x14ac:dyDescent="0.35">
      <c r="A1187" s="275">
        <v>412023</v>
      </c>
      <c r="B1187" s="278" t="s">
        <v>1186</v>
      </c>
      <c r="C1187" s="276">
        <v>4</v>
      </c>
      <c r="D1187" s="278" t="s">
        <v>451</v>
      </c>
    </row>
    <row r="1188" spans="1:4" x14ac:dyDescent="0.35">
      <c r="A1188" s="275">
        <v>412024</v>
      </c>
      <c r="B1188" s="278" t="s">
        <v>1187</v>
      </c>
      <c r="C1188" s="276">
        <v>4</v>
      </c>
      <c r="D1188" s="278" t="s">
        <v>451</v>
      </c>
    </row>
    <row r="1189" spans="1:4" x14ac:dyDescent="0.35">
      <c r="A1189" s="275">
        <v>412025</v>
      </c>
      <c r="B1189" s="278" t="s">
        <v>1188</v>
      </c>
      <c r="C1189" s="276">
        <v>4</v>
      </c>
      <c r="D1189" s="278" t="s">
        <v>451</v>
      </c>
    </row>
    <row r="1190" spans="1:4" x14ac:dyDescent="0.35">
      <c r="A1190" s="275">
        <v>412026</v>
      </c>
      <c r="B1190" s="278" t="s">
        <v>1189</v>
      </c>
      <c r="C1190" s="276">
        <v>4</v>
      </c>
      <c r="D1190" s="278" t="s">
        <v>451</v>
      </c>
    </row>
    <row r="1191" spans="1:4" x14ac:dyDescent="0.35">
      <c r="A1191" s="275">
        <v>412027</v>
      </c>
      <c r="B1191" s="278" t="s">
        <v>1190</v>
      </c>
      <c r="C1191" s="276">
        <v>4</v>
      </c>
      <c r="D1191" s="278" t="s">
        <v>451</v>
      </c>
    </row>
    <row r="1192" spans="1:4" x14ac:dyDescent="0.35">
      <c r="A1192" s="275">
        <v>412028</v>
      </c>
      <c r="B1192" s="278" t="s">
        <v>1191</v>
      </c>
      <c r="C1192" s="276">
        <v>4</v>
      </c>
      <c r="D1192" s="278" t="s">
        <v>451</v>
      </c>
    </row>
    <row r="1193" spans="1:4" x14ac:dyDescent="0.35">
      <c r="A1193" s="275">
        <v>412029</v>
      </c>
      <c r="B1193" s="278" t="s">
        <v>1192</v>
      </c>
      <c r="C1193" s="276">
        <v>4</v>
      </c>
      <c r="D1193" s="278" t="s">
        <v>451</v>
      </c>
    </row>
    <row r="1194" spans="1:4" x14ac:dyDescent="0.35">
      <c r="A1194" s="275">
        <v>412030</v>
      </c>
      <c r="B1194" s="278" t="s">
        <v>1193</v>
      </c>
      <c r="C1194" s="276">
        <v>4</v>
      </c>
      <c r="D1194" s="278" t="s">
        <v>451</v>
      </c>
    </row>
    <row r="1195" spans="1:4" x14ac:dyDescent="0.35">
      <c r="A1195" s="275">
        <v>412031</v>
      </c>
      <c r="B1195" s="278" t="s">
        <v>1194</v>
      </c>
      <c r="C1195" s="276">
        <v>4</v>
      </c>
      <c r="D1195" s="278" t="s">
        <v>451</v>
      </c>
    </row>
    <row r="1196" spans="1:4" x14ac:dyDescent="0.35">
      <c r="A1196" s="275">
        <v>412032</v>
      </c>
      <c r="B1196" s="278" t="s">
        <v>1195</v>
      </c>
      <c r="C1196" s="276">
        <v>4</v>
      </c>
      <c r="D1196" s="278" t="s">
        <v>451</v>
      </c>
    </row>
    <row r="1197" spans="1:4" x14ac:dyDescent="0.35">
      <c r="A1197" s="275">
        <v>412033</v>
      </c>
      <c r="B1197" s="278" t="s">
        <v>1196</v>
      </c>
      <c r="C1197" s="276">
        <v>4</v>
      </c>
      <c r="D1197" s="278" t="s">
        <v>451</v>
      </c>
    </row>
    <row r="1198" spans="1:4" x14ac:dyDescent="0.35">
      <c r="A1198" s="275">
        <v>412034</v>
      </c>
      <c r="B1198" s="278" t="s">
        <v>1197</v>
      </c>
      <c r="C1198" s="276">
        <v>4</v>
      </c>
      <c r="D1198" s="278" t="s">
        <v>451</v>
      </c>
    </row>
    <row r="1199" spans="1:4" x14ac:dyDescent="0.35">
      <c r="A1199" s="275">
        <v>412035</v>
      </c>
      <c r="B1199" s="278" t="s">
        <v>1198</v>
      </c>
      <c r="C1199" s="276">
        <v>4</v>
      </c>
      <c r="D1199" s="278" t="s">
        <v>451</v>
      </c>
    </row>
    <row r="1200" spans="1:4" x14ac:dyDescent="0.35">
      <c r="A1200" s="275">
        <v>412036</v>
      </c>
      <c r="B1200" s="278" t="s">
        <v>1199</v>
      </c>
      <c r="C1200" s="276">
        <v>4</v>
      </c>
      <c r="D1200" s="278" t="s">
        <v>451</v>
      </c>
    </row>
    <row r="1201" spans="1:4" x14ac:dyDescent="0.35">
      <c r="A1201" s="275">
        <v>412037</v>
      </c>
      <c r="B1201" s="278" t="s">
        <v>1200</v>
      </c>
      <c r="C1201" s="276">
        <v>4</v>
      </c>
      <c r="D1201" s="278" t="s">
        <v>451</v>
      </c>
    </row>
    <row r="1202" spans="1:4" x14ac:dyDescent="0.35">
      <c r="A1202" s="275">
        <v>412038</v>
      </c>
      <c r="B1202" s="278" t="s">
        <v>1201</v>
      </c>
      <c r="C1202" s="276">
        <v>4</v>
      </c>
      <c r="D1202" s="278" t="s">
        <v>451</v>
      </c>
    </row>
    <row r="1203" spans="1:4" x14ac:dyDescent="0.35">
      <c r="A1203" s="275">
        <v>412039</v>
      </c>
      <c r="B1203" s="278" t="s">
        <v>1202</v>
      </c>
      <c r="C1203" s="276">
        <v>4</v>
      </c>
      <c r="D1203" s="278" t="s">
        <v>451</v>
      </c>
    </row>
    <row r="1204" spans="1:4" x14ac:dyDescent="0.35">
      <c r="A1204" s="275">
        <v>412040</v>
      </c>
      <c r="B1204" s="278" t="s">
        <v>1203</v>
      </c>
      <c r="C1204" s="276">
        <v>4</v>
      </c>
      <c r="D1204" s="278" t="s">
        <v>451</v>
      </c>
    </row>
    <row r="1205" spans="1:4" x14ac:dyDescent="0.35">
      <c r="A1205" s="275">
        <v>412041</v>
      </c>
      <c r="B1205" s="278" t="s">
        <v>1204</v>
      </c>
      <c r="C1205" s="276">
        <v>4</v>
      </c>
      <c r="D1205" s="278" t="s">
        <v>451</v>
      </c>
    </row>
    <row r="1206" spans="1:4" x14ac:dyDescent="0.35">
      <c r="A1206" s="275">
        <v>412042</v>
      </c>
      <c r="B1206" s="278" t="s">
        <v>1205</v>
      </c>
      <c r="C1206" s="276">
        <v>4</v>
      </c>
      <c r="D1206" s="278" t="s">
        <v>451</v>
      </c>
    </row>
    <row r="1207" spans="1:4" x14ac:dyDescent="0.35">
      <c r="A1207" s="275">
        <v>412043</v>
      </c>
      <c r="B1207" s="278" t="s">
        <v>1206</v>
      </c>
      <c r="C1207" s="276">
        <v>4</v>
      </c>
      <c r="D1207" s="278" t="s">
        <v>451</v>
      </c>
    </row>
    <row r="1208" spans="1:4" x14ac:dyDescent="0.35">
      <c r="A1208" s="275">
        <v>412044</v>
      </c>
      <c r="B1208" s="278" t="s">
        <v>1207</v>
      </c>
      <c r="C1208" s="276">
        <v>4</v>
      </c>
      <c r="D1208" s="278" t="s">
        <v>451</v>
      </c>
    </row>
    <row r="1209" spans="1:4" x14ac:dyDescent="0.35">
      <c r="A1209" s="275">
        <v>412045</v>
      </c>
      <c r="B1209" s="278" t="s">
        <v>1208</v>
      </c>
      <c r="C1209" s="276">
        <v>4</v>
      </c>
      <c r="D1209" s="278" t="s">
        <v>451</v>
      </c>
    </row>
    <row r="1210" spans="1:4" x14ac:dyDescent="0.35">
      <c r="A1210" s="275">
        <v>412046</v>
      </c>
      <c r="B1210" s="278" t="s">
        <v>1209</v>
      </c>
      <c r="C1210" s="276">
        <v>4</v>
      </c>
      <c r="D1210" s="278" t="s">
        <v>451</v>
      </c>
    </row>
    <row r="1211" spans="1:4" x14ac:dyDescent="0.35">
      <c r="A1211" s="275">
        <v>412047</v>
      </c>
      <c r="B1211" s="278" t="s">
        <v>1210</v>
      </c>
      <c r="C1211" s="276">
        <v>4</v>
      </c>
      <c r="D1211" s="278" t="s">
        <v>451</v>
      </c>
    </row>
    <row r="1212" spans="1:4" x14ac:dyDescent="0.35">
      <c r="A1212" s="275">
        <v>412048</v>
      </c>
      <c r="B1212" s="278" t="s">
        <v>1211</v>
      </c>
      <c r="C1212" s="276">
        <v>4</v>
      </c>
      <c r="D1212" s="278" t="s">
        <v>451</v>
      </c>
    </row>
    <row r="1213" spans="1:4" x14ac:dyDescent="0.35">
      <c r="A1213" s="275">
        <v>412049</v>
      </c>
      <c r="B1213" s="278" t="s">
        <v>1212</v>
      </c>
      <c r="C1213" s="276">
        <v>4</v>
      </c>
      <c r="D1213" s="278" t="s">
        <v>451</v>
      </c>
    </row>
    <row r="1214" spans="1:4" x14ac:dyDescent="0.35">
      <c r="A1214" s="275">
        <v>412050</v>
      </c>
      <c r="B1214" s="278" t="s">
        <v>1213</v>
      </c>
      <c r="C1214" s="276">
        <v>4</v>
      </c>
      <c r="D1214" s="278" t="s">
        <v>451</v>
      </c>
    </row>
    <row r="1215" spans="1:4" x14ac:dyDescent="0.35">
      <c r="A1215" s="275">
        <v>412051</v>
      </c>
      <c r="B1215" s="278" t="s">
        <v>1214</v>
      </c>
      <c r="C1215" s="276">
        <v>4</v>
      </c>
      <c r="D1215" s="278" t="s">
        <v>451</v>
      </c>
    </row>
    <row r="1216" spans="1:4" x14ac:dyDescent="0.35">
      <c r="A1216" s="275">
        <v>412052</v>
      </c>
      <c r="B1216" s="278" t="s">
        <v>1215</v>
      </c>
      <c r="C1216" s="276">
        <v>4</v>
      </c>
      <c r="D1216" s="278" t="s">
        <v>451</v>
      </c>
    </row>
    <row r="1217" spans="1:4" x14ac:dyDescent="0.35">
      <c r="A1217" s="275">
        <v>412053</v>
      </c>
      <c r="B1217" s="278" t="s">
        <v>1216</v>
      </c>
      <c r="C1217" s="276">
        <v>4</v>
      </c>
      <c r="D1217" s="278" t="s">
        <v>451</v>
      </c>
    </row>
    <row r="1218" spans="1:4" x14ac:dyDescent="0.35">
      <c r="A1218" s="275">
        <v>412054</v>
      </c>
      <c r="B1218" s="278" t="s">
        <v>1217</v>
      </c>
      <c r="C1218" s="276">
        <v>4</v>
      </c>
      <c r="D1218" s="278" t="s">
        <v>451</v>
      </c>
    </row>
    <row r="1219" spans="1:4" x14ac:dyDescent="0.35">
      <c r="A1219" s="275">
        <v>412055</v>
      </c>
      <c r="B1219" s="278" t="s">
        <v>1218</v>
      </c>
      <c r="C1219" s="276">
        <v>4</v>
      </c>
      <c r="D1219" s="278" t="s">
        <v>451</v>
      </c>
    </row>
    <row r="1220" spans="1:4" x14ac:dyDescent="0.35">
      <c r="A1220" s="275">
        <v>412056</v>
      </c>
      <c r="B1220" s="278" t="s">
        <v>1219</v>
      </c>
      <c r="C1220" s="276">
        <v>4</v>
      </c>
      <c r="D1220" s="278" t="s">
        <v>451</v>
      </c>
    </row>
    <row r="1221" spans="1:4" x14ac:dyDescent="0.35">
      <c r="A1221" s="275">
        <v>412057</v>
      </c>
      <c r="B1221" s="278" t="s">
        <v>1220</v>
      </c>
      <c r="C1221" s="276">
        <v>4</v>
      </c>
      <c r="D1221" s="278" t="s">
        <v>451</v>
      </c>
    </row>
    <row r="1222" spans="1:4" x14ac:dyDescent="0.35">
      <c r="A1222" s="275">
        <v>412058</v>
      </c>
      <c r="B1222" s="278" t="s">
        <v>1221</v>
      </c>
      <c r="C1222" s="276">
        <v>4</v>
      </c>
      <c r="D1222" s="278" t="s">
        <v>451</v>
      </c>
    </row>
    <row r="1223" spans="1:4" x14ac:dyDescent="0.35">
      <c r="A1223" s="275">
        <v>412059</v>
      </c>
      <c r="B1223" s="278" t="s">
        <v>1222</v>
      </c>
      <c r="C1223" s="276">
        <v>4</v>
      </c>
      <c r="D1223" s="278" t="s">
        <v>451</v>
      </c>
    </row>
    <row r="1224" spans="1:4" x14ac:dyDescent="0.35">
      <c r="A1224" s="275">
        <v>412060</v>
      </c>
      <c r="B1224" s="278" t="s">
        <v>1223</v>
      </c>
      <c r="C1224" s="276">
        <v>4</v>
      </c>
      <c r="D1224" s="278" t="s">
        <v>451</v>
      </c>
    </row>
    <row r="1225" spans="1:4" x14ac:dyDescent="0.35">
      <c r="A1225" s="275">
        <v>412061</v>
      </c>
      <c r="B1225" s="278" t="s">
        <v>1224</v>
      </c>
      <c r="C1225" s="276">
        <v>4</v>
      </c>
      <c r="D1225" s="278" t="s">
        <v>451</v>
      </c>
    </row>
    <row r="1226" spans="1:4" x14ac:dyDescent="0.35">
      <c r="A1226" s="275">
        <v>412062</v>
      </c>
      <c r="B1226" s="278" t="s">
        <v>1225</v>
      </c>
      <c r="C1226" s="276">
        <v>4</v>
      </c>
      <c r="D1226" s="278" t="s">
        <v>451</v>
      </c>
    </row>
    <row r="1227" spans="1:4" x14ac:dyDescent="0.35">
      <c r="A1227" s="275">
        <v>412063</v>
      </c>
      <c r="B1227" s="278" t="s">
        <v>1226</v>
      </c>
      <c r="C1227" s="276">
        <v>4</v>
      </c>
      <c r="D1227" s="278" t="s">
        <v>451</v>
      </c>
    </row>
    <row r="1228" spans="1:4" x14ac:dyDescent="0.35">
      <c r="A1228" s="275">
        <v>412064</v>
      </c>
      <c r="B1228" s="278" t="s">
        <v>1227</v>
      </c>
      <c r="C1228" s="276">
        <v>4</v>
      </c>
      <c r="D1228" s="278" t="s">
        <v>451</v>
      </c>
    </row>
    <row r="1229" spans="1:4" x14ac:dyDescent="0.35">
      <c r="A1229" s="275">
        <v>412065</v>
      </c>
      <c r="B1229" s="278" t="s">
        <v>1228</v>
      </c>
      <c r="C1229" s="276">
        <v>4</v>
      </c>
      <c r="D1229" s="278" t="s">
        <v>451</v>
      </c>
    </row>
    <row r="1230" spans="1:4" x14ac:dyDescent="0.35">
      <c r="A1230" s="275">
        <v>412066</v>
      </c>
      <c r="B1230" s="278" t="s">
        <v>1229</v>
      </c>
      <c r="C1230" s="276">
        <v>4</v>
      </c>
      <c r="D1230" s="278" t="s">
        <v>451</v>
      </c>
    </row>
    <row r="1231" spans="1:4" x14ac:dyDescent="0.35">
      <c r="A1231" s="275">
        <v>412067</v>
      </c>
      <c r="B1231" s="278" t="s">
        <v>1230</v>
      </c>
      <c r="C1231" s="276">
        <v>4</v>
      </c>
      <c r="D1231" s="278" t="s">
        <v>451</v>
      </c>
    </row>
    <row r="1232" spans="1:4" x14ac:dyDescent="0.35">
      <c r="A1232" s="275">
        <v>412068</v>
      </c>
      <c r="B1232" s="278" t="s">
        <v>1231</v>
      </c>
      <c r="C1232" s="276">
        <v>4</v>
      </c>
      <c r="D1232" s="278" t="s">
        <v>451</v>
      </c>
    </row>
    <row r="1233" spans="1:4" x14ac:dyDescent="0.35">
      <c r="A1233" s="275">
        <v>412069</v>
      </c>
      <c r="B1233" s="278" t="s">
        <v>1232</v>
      </c>
      <c r="C1233" s="276">
        <v>4</v>
      </c>
      <c r="D1233" s="278" t="s">
        <v>451</v>
      </c>
    </row>
    <row r="1234" spans="1:4" x14ac:dyDescent="0.35">
      <c r="A1234" s="275">
        <v>412070</v>
      </c>
      <c r="B1234" s="278" t="s">
        <v>1233</v>
      </c>
      <c r="C1234" s="276">
        <v>4</v>
      </c>
      <c r="D1234" s="278" t="s">
        <v>451</v>
      </c>
    </row>
    <row r="1235" spans="1:4" x14ac:dyDescent="0.35">
      <c r="A1235" s="275">
        <v>412071</v>
      </c>
      <c r="B1235" s="278" t="s">
        <v>1234</v>
      </c>
      <c r="C1235" s="276">
        <v>4</v>
      </c>
      <c r="D1235" s="278" t="s">
        <v>451</v>
      </c>
    </row>
    <row r="1236" spans="1:4" x14ac:dyDescent="0.35">
      <c r="A1236" s="275">
        <v>412072</v>
      </c>
      <c r="B1236" s="278" t="s">
        <v>1235</v>
      </c>
      <c r="C1236" s="276">
        <v>4</v>
      </c>
      <c r="D1236" s="278" t="s">
        <v>451</v>
      </c>
    </row>
    <row r="1237" spans="1:4" x14ac:dyDescent="0.35">
      <c r="A1237" s="275">
        <v>412073</v>
      </c>
      <c r="B1237" s="278" t="s">
        <v>1236</v>
      </c>
      <c r="C1237" s="276">
        <v>4</v>
      </c>
      <c r="D1237" s="278" t="s">
        <v>451</v>
      </c>
    </row>
    <row r="1238" spans="1:4" x14ac:dyDescent="0.35">
      <c r="A1238" s="275">
        <v>412074</v>
      </c>
      <c r="B1238" s="278" t="s">
        <v>1237</v>
      </c>
      <c r="C1238" s="276">
        <v>4</v>
      </c>
      <c r="D1238" s="278" t="s">
        <v>451</v>
      </c>
    </row>
    <row r="1239" spans="1:4" x14ac:dyDescent="0.35">
      <c r="A1239" s="275">
        <v>412075</v>
      </c>
      <c r="B1239" s="278" t="s">
        <v>1238</v>
      </c>
      <c r="C1239" s="276">
        <v>4</v>
      </c>
      <c r="D1239" s="278" t="s">
        <v>451</v>
      </c>
    </row>
    <row r="1240" spans="1:4" x14ac:dyDescent="0.35">
      <c r="A1240" s="275">
        <v>412076</v>
      </c>
      <c r="B1240" s="278" t="s">
        <v>1239</v>
      </c>
      <c r="C1240" s="276">
        <v>4</v>
      </c>
      <c r="D1240" s="278" t="s">
        <v>451</v>
      </c>
    </row>
    <row r="1241" spans="1:4" x14ac:dyDescent="0.35">
      <c r="A1241" s="275">
        <v>412077</v>
      </c>
      <c r="B1241" s="278" t="s">
        <v>1240</v>
      </c>
      <c r="C1241" s="276">
        <v>4</v>
      </c>
      <c r="D1241" s="278" t="s">
        <v>451</v>
      </c>
    </row>
    <row r="1242" spans="1:4" x14ac:dyDescent="0.35">
      <c r="A1242" s="275">
        <v>412078</v>
      </c>
      <c r="B1242" s="278" t="s">
        <v>1241</v>
      </c>
      <c r="C1242" s="276">
        <v>4</v>
      </c>
      <c r="D1242" s="278" t="s">
        <v>451</v>
      </c>
    </row>
    <row r="1243" spans="1:4" x14ac:dyDescent="0.35">
      <c r="A1243" s="275">
        <v>412079</v>
      </c>
      <c r="B1243" s="278" t="s">
        <v>1242</v>
      </c>
      <c r="C1243" s="276">
        <v>4</v>
      </c>
      <c r="D1243" s="278" t="s">
        <v>451</v>
      </c>
    </row>
    <row r="1244" spans="1:4" x14ac:dyDescent="0.35">
      <c r="A1244" s="275">
        <v>412080</v>
      </c>
      <c r="B1244" s="278" t="s">
        <v>1243</v>
      </c>
      <c r="C1244" s="276">
        <v>4</v>
      </c>
      <c r="D1244" s="278" t="s">
        <v>451</v>
      </c>
    </row>
    <row r="1245" spans="1:4" x14ac:dyDescent="0.35">
      <c r="A1245" s="275">
        <v>412081</v>
      </c>
      <c r="B1245" s="278" t="s">
        <v>1244</v>
      </c>
      <c r="C1245" s="276">
        <v>4</v>
      </c>
      <c r="D1245" s="278" t="s">
        <v>451</v>
      </c>
    </row>
    <row r="1246" spans="1:4" x14ac:dyDescent="0.35">
      <c r="A1246" s="275">
        <v>412082</v>
      </c>
      <c r="B1246" s="278" t="s">
        <v>1245</v>
      </c>
      <c r="C1246" s="276">
        <v>4</v>
      </c>
      <c r="D1246" s="278" t="s">
        <v>451</v>
      </c>
    </row>
    <row r="1247" spans="1:4" x14ac:dyDescent="0.35">
      <c r="A1247" s="275">
        <v>412083</v>
      </c>
      <c r="B1247" s="278" t="s">
        <v>1246</v>
      </c>
      <c r="C1247" s="276">
        <v>4</v>
      </c>
      <c r="D1247" s="278" t="s">
        <v>451</v>
      </c>
    </row>
    <row r="1248" spans="1:4" x14ac:dyDescent="0.35">
      <c r="A1248" s="275">
        <v>412084</v>
      </c>
      <c r="B1248" s="278" t="s">
        <v>1247</v>
      </c>
      <c r="C1248" s="276">
        <v>4</v>
      </c>
      <c r="D1248" s="278" t="s">
        <v>451</v>
      </c>
    </row>
    <row r="1249" spans="1:4" x14ac:dyDescent="0.35">
      <c r="A1249" s="275">
        <v>412085</v>
      </c>
      <c r="B1249" s="278" t="s">
        <v>1248</v>
      </c>
      <c r="C1249" s="276">
        <v>4</v>
      </c>
      <c r="D1249" s="278" t="s">
        <v>451</v>
      </c>
    </row>
    <row r="1250" spans="1:4" x14ac:dyDescent="0.35">
      <c r="A1250" s="275">
        <v>412086</v>
      </c>
      <c r="B1250" s="278" t="s">
        <v>1249</v>
      </c>
      <c r="C1250" s="276">
        <v>4</v>
      </c>
      <c r="D1250" s="278" t="s">
        <v>451</v>
      </c>
    </row>
    <row r="1251" spans="1:4" x14ac:dyDescent="0.35">
      <c r="A1251" s="275">
        <v>412087</v>
      </c>
      <c r="B1251" s="278" t="s">
        <v>1250</v>
      </c>
      <c r="C1251" s="276">
        <v>4</v>
      </c>
      <c r="D1251" s="278" t="s">
        <v>451</v>
      </c>
    </row>
    <row r="1252" spans="1:4" x14ac:dyDescent="0.35">
      <c r="A1252" s="275">
        <v>412088</v>
      </c>
      <c r="B1252" s="278" t="s">
        <v>1251</v>
      </c>
      <c r="C1252" s="276">
        <v>4</v>
      </c>
      <c r="D1252" s="278" t="s">
        <v>451</v>
      </c>
    </row>
    <row r="1253" spans="1:4" x14ac:dyDescent="0.35">
      <c r="A1253" s="275">
        <v>412089</v>
      </c>
      <c r="B1253" s="278" t="s">
        <v>1252</v>
      </c>
      <c r="C1253" s="276">
        <v>4</v>
      </c>
      <c r="D1253" s="278" t="s">
        <v>451</v>
      </c>
    </row>
    <row r="1254" spans="1:4" x14ac:dyDescent="0.35">
      <c r="A1254" s="275">
        <v>412090</v>
      </c>
      <c r="B1254" s="278" t="s">
        <v>1253</v>
      </c>
      <c r="C1254" s="276">
        <v>4</v>
      </c>
      <c r="D1254" s="278" t="s">
        <v>451</v>
      </c>
    </row>
    <row r="1255" spans="1:4" x14ac:dyDescent="0.35">
      <c r="A1255" s="275">
        <v>412091</v>
      </c>
      <c r="B1255" s="278" t="s">
        <v>1254</v>
      </c>
      <c r="C1255" s="276">
        <v>4</v>
      </c>
      <c r="D1255" s="278" t="s">
        <v>451</v>
      </c>
    </row>
    <row r="1256" spans="1:4" x14ac:dyDescent="0.35">
      <c r="A1256" s="275">
        <v>412095</v>
      </c>
      <c r="B1256" s="278" t="s">
        <v>1255</v>
      </c>
      <c r="C1256" s="276">
        <v>4</v>
      </c>
      <c r="D1256" s="278" t="s">
        <v>451</v>
      </c>
    </row>
    <row r="1257" spans="1:4" x14ac:dyDescent="0.35">
      <c r="A1257" s="275">
        <v>412099</v>
      </c>
      <c r="B1257" s="278" t="s">
        <v>567</v>
      </c>
      <c r="C1257" s="276">
        <v>4</v>
      </c>
      <c r="D1257" s="278" t="s">
        <v>451</v>
      </c>
    </row>
    <row r="1258" spans="1:4" x14ac:dyDescent="0.35">
      <c r="A1258" s="275">
        <v>4125</v>
      </c>
      <c r="B1258" s="278" t="s">
        <v>1256</v>
      </c>
      <c r="C1258" s="276">
        <v>3</v>
      </c>
      <c r="D1258" s="278" t="s">
        <v>451</v>
      </c>
    </row>
    <row r="1259" spans="1:4" x14ac:dyDescent="0.35">
      <c r="A1259" s="275">
        <v>412505</v>
      </c>
      <c r="B1259" s="278" t="s">
        <v>1257</v>
      </c>
      <c r="C1259" s="276">
        <v>4</v>
      </c>
      <c r="D1259" s="278" t="s">
        <v>451</v>
      </c>
    </row>
    <row r="1260" spans="1:4" x14ac:dyDescent="0.35">
      <c r="A1260" s="275">
        <v>412510</v>
      </c>
      <c r="B1260" s="278" t="s">
        <v>1258</v>
      </c>
      <c r="C1260" s="276">
        <v>4</v>
      </c>
      <c r="D1260" s="278" t="s">
        <v>451</v>
      </c>
    </row>
    <row r="1261" spans="1:4" x14ac:dyDescent="0.35">
      <c r="A1261" s="275">
        <v>412515</v>
      </c>
      <c r="B1261" s="278" t="s">
        <v>1259</v>
      </c>
      <c r="C1261" s="276">
        <v>4</v>
      </c>
      <c r="D1261" s="278" t="s">
        <v>451</v>
      </c>
    </row>
    <row r="1262" spans="1:4" x14ac:dyDescent="0.35">
      <c r="A1262" s="275">
        <v>412595</v>
      </c>
      <c r="B1262" s="278" t="s">
        <v>1147</v>
      </c>
      <c r="C1262" s="276">
        <v>4</v>
      </c>
      <c r="D1262" s="278" t="s">
        <v>451</v>
      </c>
    </row>
    <row r="1263" spans="1:4" x14ac:dyDescent="0.35">
      <c r="A1263" s="275">
        <v>412599</v>
      </c>
      <c r="B1263" s="278" t="s">
        <v>567</v>
      </c>
      <c r="C1263" s="276">
        <v>4</v>
      </c>
      <c r="D1263" s="278" t="s">
        <v>451</v>
      </c>
    </row>
    <row r="1264" spans="1:4" x14ac:dyDescent="0.35">
      <c r="A1264" s="275">
        <v>4130</v>
      </c>
      <c r="B1264" s="278" t="s">
        <v>1260</v>
      </c>
      <c r="C1264" s="276">
        <v>3</v>
      </c>
      <c r="D1264" s="278" t="s">
        <v>451</v>
      </c>
    </row>
    <row r="1265" spans="1:4" x14ac:dyDescent="0.35">
      <c r="A1265" s="275">
        <v>413005</v>
      </c>
      <c r="B1265" s="278" t="s">
        <v>1261</v>
      </c>
      <c r="C1265" s="276">
        <v>4</v>
      </c>
      <c r="D1265" s="278" t="s">
        <v>451</v>
      </c>
    </row>
    <row r="1266" spans="1:4" x14ac:dyDescent="0.35">
      <c r="A1266" s="275">
        <v>413010</v>
      </c>
      <c r="B1266" s="278" t="s">
        <v>1262</v>
      </c>
      <c r="C1266" s="276">
        <v>4</v>
      </c>
      <c r="D1266" s="278" t="s">
        <v>451</v>
      </c>
    </row>
    <row r="1267" spans="1:4" x14ac:dyDescent="0.35">
      <c r="A1267" s="275">
        <v>413015</v>
      </c>
      <c r="B1267" s="278" t="s">
        <v>1263</v>
      </c>
      <c r="C1267" s="276">
        <v>4</v>
      </c>
      <c r="D1267" s="278" t="s">
        <v>451</v>
      </c>
    </row>
    <row r="1268" spans="1:4" x14ac:dyDescent="0.35">
      <c r="A1268" s="275">
        <v>413020</v>
      </c>
      <c r="B1268" s="278" t="s">
        <v>1264</v>
      </c>
      <c r="C1268" s="276">
        <v>4</v>
      </c>
      <c r="D1268" s="278" t="s">
        <v>451</v>
      </c>
    </row>
    <row r="1269" spans="1:4" x14ac:dyDescent="0.35">
      <c r="A1269" s="275">
        <v>413025</v>
      </c>
      <c r="B1269" s="278" t="s">
        <v>1265</v>
      </c>
      <c r="C1269" s="276">
        <v>4</v>
      </c>
      <c r="D1269" s="278" t="s">
        <v>451</v>
      </c>
    </row>
    <row r="1270" spans="1:4" x14ac:dyDescent="0.35">
      <c r="A1270" s="275">
        <v>413095</v>
      </c>
      <c r="B1270" s="278" t="s">
        <v>1147</v>
      </c>
      <c r="C1270" s="276">
        <v>4</v>
      </c>
      <c r="D1270" s="278" t="s">
        <v>451</v>
      </c>
    </row>
    <row r="1271" spans="1:4" x14ac:dyDescent="0.35">
      <c r="A1271" s="275">
        <v>413099</v>
      </c>
      <c r="B1271" s="278" t="s">
        <v>567</v>
      </c>
      <c r="C1271" s="276">
        <v>4</v>
      </c>
      <c r="D1271" s="278" t="s">
        <v>451</v>
      </c>
    </row>
    <row r="1272" spans="1:4" x14ac:dyDescent="0.35">
      <c r="A1272" s="275">
        <v>4135</v>
      </c>
      <c r="B1272" s="278" t="s">
        <v>1266</v>
      </c>
      <c r="C1272" s="276">
        <v>3</v>
      </c>
      <c r="D1272" s="278" t="s">
        <v>451</v>
      </c>
    </row>
    <row r="1273" spans="1:4" x14ac:dyDescent="0.35">
      <c r="A1273" s="275">
        <v>413502</v>
      </c>
      <c r="B1273" s="278" t="s">
        <v>1267</v>
      </c>
      <c r="C1273" s="276">
        <v>4</v>
      </c>
      <c r="D1273" s="278" t="s">
        <v>451</v>
      </c>
    </row>
    <row r="1274" spans="1:4" x14ac:dyDescent="0.35">
      <c r="A1274" s="275">
        <v>413504</v>
      </c>
      <c r="B1274" s="278" t="s">
        <v>1268</v>
      </c>
      <c r="C1274" s="276">
        <v>4</v>
      </c>
      <c r="D1274" s="278" t="s">
        <v>451</v>
      </c>
    </row>
    <row r="1275" spans="1:4" x14ac:dyDescent="0.35">
      <c r="A1275" s="275">
        <v>413506</v>
      </c>
      <c r="B1275" s="278" t="s">
        <v>1269</v>
      </c>
      <c r="C1275" s="276">
        <v>4</v>
      </c>
      <c r="D1275" s="278" t="s">
        <v>451</v>
      </c>
    </row>
    <row r="1276" spans="1:4" x14ac:dyDescent="0.35">
      <c r="A1276" s="275">
        <v>413508</v>
      </c>
      <c r="B1276" s="278" t="s">
        <v>1270</v>
      </c>
      <c r="C1276" s="276">
        <v>4</v>
      </c>
      <c r="D1276" s="278" t="s">
        <v>451</v>
      </c>
    </row>
    <row r="1277" spans="1:4" x14ac:dyDescent="0.35">
      <c r="A1277" s="275">
        <v>413510</v>
      </c>
      <c r="B1277" s="278" t="s">
        <v>1271</v>
      </c>
      <c r="C1277" s="276">
        <v>4</v>
      </c>
      <c r="D1277" s="278" t="s">
        <v>451</v>
      </c>
    </row>
    <row r="1278" spans="1:4" x14ac:dyDescent="0.35">
      <c r="A1278" s="275">
        <v>413512</v>
      </c>
      <c r="B1278" s="278" t="s">
        <v>1272</v>
      </c>
      <c r="C1278" s="276">
        <v>4</v>
      </c>
      <c r="D1278" s="278" t="s">
        <v>451</v>
      </c>
    </row>
    <row r="1279" spans="1:4" x14ac:dyDescent="0.35">
      <c r="A1279" s="275">
        <v>413514</v>
      </c>
      <c r="B1279" s="278" t="s">
        <v>1273</v>
      </c>
      <c r="C1279" s="276">
        <v>4</v>
      </c>
      <c r="D1279" s="278" t="s">
        <v>451</v>
      </c>
    </row>
    <row r="1280" spans="1:4" x14ac:dyDescent="0.35">
      <c r="A1280" s="275">
        <v>413516</v>
      </c>
      <c r="B1280" s="278" t="s">
        <v>1274</v>
      </c>
      <c r="C1280" s="276">
        <v>4</v>
      </c>
      <c r="D1280" s="278" t="s">
        <v>451</v>
      </c>
    </row>
    <row r="1281" spans="1:4" x14ac:dyDescent="0.35">
      <c r="A1281" s="275">
        <v>413518</v>
      </c>
      <c r="B1281" s="278" t="s">
        <v>1275</v>
      </c>
      <c r="C1281" s="276">
        <v>4</v>
      </c>
      <c r="D1281" s="278" t="s">
        <v>451</v>
      </c>
    </row>
    <row r="1282" spans="1:4" x14ac:dyDescent="0.35">
      <c r="A1282" s="275">
        <v>413520</v>
      </c>
      <c r="B1282" s="278" t="s">
        <v>1276</v>
      </c>
      <c r="C1282" s="276">
        <v>4</v>
      </c>
      <c r="D1282" s="278" t="s">
        <v>451</v>
      </c>
    </row>
    <row r="1283" spans="1:4" x14ac:dyDescent="0.35">
      <c r="A1283" s="275">
        <v>413522</v>
      </c>
      <c r="B1283" s="278" t="s">
        <v>1277</v>
      </c>
      <c r="C1283" s="276">
        <v>4</v>
      </c>
      <c r="D1283" s="278" t="s">
        <v>451</v>
      </c>
    </row>
    <row r="1284" spans="1:4" x14ac:dyDescent="0.35">
      <c r="A1284" s="275">
        <v>413524</v>
      </c>
      <c r="B1284" s="278" t="s">
        <v>1278</v>
      </c>
      <c r="C1284" s="276">
        <v>4</v>
      </c>
      <c r="D1284" s="278" t="s">
        <v>451</v>
      </c>
    </row>
    <row r="1285" spans="1:4" x14ac:dyDescent="0.35">
      <c r="A1285" s="275">
        <v>413526</v>
      </c>
      <c r="B1285" s="278" t="s">
        <v>1279</v>
      </c>
      <c r="C1285" s="276">
        <v>4</v>
      </c>
      <c r="D1285" s="278" t="s">
        <v>451</v>
      </c>
    </row>
    <row r="1286" spans="1:4" x14ac:dyDescent="0.35">
      <c r="A1286" s="275">
        <v>413528</v>
      </c>
      <c r="B1286" s="278" t="s">
        <v>1280</v>
      </c>
      <c r="C1286" s="276">
        <v>4</v>
      </c>
      <c r="D1286" s="278" t="s">
        <v>451</v>
      </c>
    </row>
    <row r="1287" spans="1:4" x14ac:dyDescent="0.35">
      <c r="A1287" s="275">
        <v>413530</v>
      </c>
      <c r="B1287" s="278" t="s">
        <v>1281</v>
      </c>
      <c r="C1287" s="276">
        <v>4</v>
      </c>
      <c r="D1287" s="278" t="s">
        <v>451</v>
      </c>
    </row>
    <row r="1288" spans="1:4" x14ac:dyDescent="0.35">
      <c r="A1288" s="275">
        <v>413532</v>
      </c>
      <c r="B1288" s="278" t="s">
        <v>1282</v>
      </c>
      <c r="C1288" s="276">
        <v>4</v>
      </c>
      <c r="D1288" s="278" t="s">
        <v>451</v>
      </c>
    </row>
    <row r="1289" spans="1:4" x14ac:dyDescent="0.35">
      <c r="A1289" s="275">
        <v>413534</v>
      </c>
      <c r="B1289" s="278" t="s">
        <v>1283</v>
      </c>
      <c r="C1289" s="276">
        <v>4</v>
      </c>
      <c r="D1289" s="278" t="s">
        <v>451</v>
      </c>
    </row>
    <row r="1290" spans="1:4" x14ac:dyDescent="0.35">
      <c r="A1290" s="275">
        <v>413536</v>
      </c>
      <c r="B1290" s="278" t="s">
        <v>1284</v>
      </c>
      <c r="C1290" s="276">
        <v>4</v>
      </c>
      <c r="D1290" s="278" t="s">
        <v>451</v>
      </c>
    </row>
    <row r="1291" spans="1:4" x14ac:dyDescent="0.35">
      <c r="A1291" s="275">
        <v>413538</v>
      </c>
      <c r="B1291" s="278" t="s">
        <v>1285</v>
      </c>
      <c r="C1291" s="276">
        <v>4</v>
      </c>
      <c r="D1291" s="278" t="s">
        <v>451</v>
      </c>
    </row>
    <row r="1292" spans="1:4" x14ac:dyDescent="0.35">
      <c r="A1292" s="275">
        <v>413540</v>
      </c>
      <c r="B1292" s="278" t="s">
        <v>1286</v>
      </c>
      <c r="C1292" s="276">
        <v>4</v>
      </c>
      <c r="D1292" s="278" t="s">
        <v>451</v>
      </c>
    </row>
    <row r="1293" spans="1:4" x14ac:dyDescent="0.35">
      <c r="A1293" s="275">
        <v>413542</v>
      </c>
      <c r="B1293" s="278" t="s">
        <v>1287</v>
      </c>
      <c r="C1293" s="276">
        <v>4</v>
      </c>
      <c r="D1293" s="278" t="s">
        <v>451</v>
      </c>
    </row>
    <row r="1294" spans="1:4" x14ac:dyDescent="0.35">
      <c r="A1294" s="275">
        <v>413544</v>
      </c>
      <c r="B1294" s="278" t="s">
        <v>1288</v>
      </c>
      <c r="C1294" s="276">
        <v>4</v>
      </c>
      <c r="D1294" s="278" t="s">
        <v>451</v>
      </c>
    </row>
    <row r="1295" spans="1:4" x14ac:dyDescent="0.35">
      <c r="A1295" s="275">
        <v>413546</v>
      </c>
      <c r="B1295" s="278" t="s">
        <v>1289</v>
      </c>
      <c r="C1295" s="276">
        <v>4</v>
      </c>
      <c r="D1295" s="278" t="s">
        <v>451</v>
      </c>
    </row>
    <row r="1296" spans="1:4" x14ac:dyDescent="0.35">
      <c r="A1296" s="275">
        <v>413548</v>
      </c>
      <c r="B1296" s="278" t="s">
        <v>1290</v>
      </c>
      <c r="C1296" s="276">
        <v>4</v>
      </c>
      <c r="D1296" s="278" t="s">
        <v>451</v>
      </c>
    </row>
    <row r="1297" spans="1:4" x14ac:dyDescent="0.35">
      <c r="A1297" s="275">
        <v>413550</v>
      </c>
      <c r="B1297" s="278" t="s">
        <v>1291</v>
      </c>
      <c r="C1297" s="276">
        <v>4</v>
      </c>
      <c r="D1297" s="278" t="s">
        <v>451</v>
      </c>
    </row>
    <row r="1298" spans="1:4" x14ac:dyDescent="0.35">
      <c r="A1298" s="275">
        <v>413552</v>
      </c>
      <c r="B1298" s="278" t="s">
        <v>1292</v>
      </c>
      <c r="C1298" s="276">
        <v>4</v>
      </c>
      <c r="D1298" s="278" t="s">
        <v>451</v>
      </c>
    </row>
    <row r="1299" spans="1:4" x14ac:dyDescent="0.35">
      <c r="A1299" s="275">
        <v>413554</v>
      </c>
      <c r="B1299" s="278" t="s">
        <v>1293</v>
      </c>
      <c r="C1299" s="276">
        <v>4</v>
      </c>
      <c r="D1299" s="278" t="s">
        <v>451</v>
      </c>
    </row>
    <row r="1300" spans="1:4" x14ac:dyDescent="0.35">
      <c r="A1300" s="275">
        <v>413556</v>
      </c>
      <c r="B1300" s="278" t="s">
        <v>1294</v>
      </c>
      <c r="C1300" s="276">
        <v>4</v>
      </c>
      <c r="D1300" s="278" t="s">
        <v>451</v>
      </c>
    </row>
    <row r="1301" spans="1:4" x14ac:dyDescent="0.35">
      <c r="A1301" s="275">
        <v>413558</v>
      </c>
      <c r="B1301" s="278" t="s">
        <v>1295</v>
      </c>
      <c r="C1301" s="276">
        <v>4</v>
      </c>
      <c r="D1301" s="278" t="s">
        <v>451</v>
      </c>
    </row>
    <row r="1302" spans="1:4" x14ac:dyDescent="0.35">
      <c r="A1302" s="275">
        <v>413560</v>
      </c>
      <c r="B1302" s="278" t="s">
        <v>1296</v>
      </c>
      <c r="C1302" s="276">
        <v>4</v>
      </c>
      <c r="D1302" s="278" t="s">
        <v>451</v>
      </c>
    </row>
    <row r="1303" spans="1:4" x14ac:dyDescent="0.35">
      <c r="A1303" s="275">
        <v>413562</v>
      </c>
      <c r="B1303" s="278" t="s">
        <v>1297</v>
      </c>
      <c r="C1303" s="276">
        <v>4</v>
      </c>
      <c r="D1303" s="278" t="s">
        <v>451</v>
      </c>
    </row>
    <row r="1304" spans="1:4" x14ac:dyDescent="0.35">
      <c r="A1304" s="275">
        <v>413564</v>
      </c>
      <c r="B1304" s="278" t="s">
        <v>1298</v>
      </c>
      <c r="C1304" s="276">
        <v>4</v>
      </c>
      <c r="D1304" s="278" t="s">
        <v>451</v>
      </c>
    </row>
    <row r="1305" spans="1:4" x14ac:dyDescent="0.35">
      <c r="A1305" s="275">
        <v>413566</v>
      </c>
      <c r="B1305" s="278" t="s">
        <v>1299</v>
      </c>
      <c r="C1305" s="276">
        <v>4</v>
      </c>
      <c r="D1305" s="278" t="s">
        <v>451</v>
      </c>
    </row>
    <row r="1306" spans="1:4" x14ac:dyDescent="0.35">
      <c r="A1306" s="275">
        <v>413568</v>
      </c>
      <c r="B1306" s="278" t="s">
        <v>1300</v>
      </c>
      <c r="C1306" s="276">
        <v>4</v>
      </c>
      <c r="D1306" s="278" t="s">
        <v>451</v>
      </c>
    </row>
    <row r="1307" spans="1:4" x14ac:dyDescent="0.35">
      <c r="A1307" s="275">
        <v>413570</v>
      </c>
      <c r="B1307" s="278" t="s">
        <v>1301</v>
      </c>
      <c r="C1307" s="276">
        <v>4</v>
      </c>
      <c r="D1307" s="278" t="s">
        <v>451</v>
      </c>
    </row>
    <row r="1308" spans="1:4" x14ac:dyDescent="0.35">
      <c r="A1308" s="275">
        <v>413572</v>
      </c>
      <c r="B1308" s="278" t="s">
        <v>1302</v>
      </c>
      <c r="C1308" s="276">
        <v>4</v>
      </c>
      <c r="D1308" s="278" t="s">
        <v>451</v>
      </c>
    </row>
    <row r="1309" spans="1:4" x14ac:dyDescent="0.35">
      <c r="A1309" s="275">
        <v>413595</v>
      </c>
      <c r="B1309" s="278" t="s">
        <v>1303</v>
      </c>
      <c r="C1309" s="276">
        <v>4</v>
      </c>
      <c r="D1309" s="278" t="s">
        <v>451</v>
      </c>
    </row>
    <row r="1310" spans="1:4" x14ac:dyDescent="0.35">
      <c r="A1310" s="275">
        <v>413599</v>
      </c>
      <c r="B1310" s="278" t="s">
        <v>567</v>
      </c>
      <c r="C1310" s="276">
        <v>4</v>
      </c>
      <c r="D1310" s="278" t="s">
        <v>451</v>
      </c>
    </row>
    <row r="1311" spans="1:4" x14ac:dyDescent="0.35">
      <c r="A1311" s="275">
        <v>4140</v>
      </c>
      <c r="B1311" s="278" t="s">
        <v>1304</v>
      </c>
      <c r="C1311" s="276">
        <v>3</v>
      </c>
      <c r="D1311" s="278" t="s">
        <v>451</v>
      </c>
    </row>
    <row r="1312" spans="1:4" x14ac:dyDescent="0.35">
      <c r="A1312" s="275">
        <v>414005</v>
      </c>
      <c r="B1312" s="278" t="s">
        <v>1305</v>
      </c>
      <c r="C1312" s="276">
        <v>4</v>
      </c>
      <c r="D1312" s="278" t="s">
        <v>451</v>
      </c>
    </row>
    <row r="1313" spans="1:4" x14ac:dyDescent="0.35">
      <c r="A1313" s="275">
        <v>414010</v>
      </c>
      <c r="B1313" s="278" t="s">
        <v>1306</v>
      </c>
      <c r="C1313" s="276">
        <v>4</v>
      </c>
      <c r="D1313" s="278" t="s">
        <v>451</v>
      </c>
    </row>
    <row r="1314" spans="1:4" x14ac:dyDescent="0.35">
      <c r="A1314" s="275">
        <v>414015</v>
      </c>
      <c r="B1314" s="278" t="s">
        <v>1307</v>
      </c>
      <c r="C1314" s="276">
        <v>4</v>
      </c>
      <c r="D1314" s="278" t="s">
        <v>451</v>
      </c>
    </row>
    <row r="1315" spans="1:4" x14ac:dyDescent="0.35">
      <c r="A1315" s="275">
        <v>414020</v>
      </c>
      <c r="B1315" s="278" t="s">
        <v>1308</v>
      </c>
      <c r="C1315" s="276">
        <v>4</v>
      </c>
      <c r="D1315" s="278" t="s">
        <v>451</v>
      </c>
    </row>
    <row r="1316" spans="1:4" x14ac:dyDescent="0.35">
      <c r="A1316" s="275">
        <v>414095</v>
      </c>
      <c r="B1316" s="278" t="s">
        <v>1147</v>
      </c>
      <c r="C1316" s="276">
        <v>4</v>
      </c>
      <c r="D1316" s="278" t="s">
        <v>451</v>
      </c>
    </row>
    <row r="1317" spans="1:4" x14ac:dyDescent="0.35">
      <c r="A1317" s="275">
        <v>414099</v>
      </c>
      <c r="B1317" s="278" t="s">
        <v>567</v>
      </c>
      <c r="C1317" s="276">
        <v>4</v>
      </c>
      <c r="D1317" s="278" t="s">
        <v>451</v>
      </c>
    </row>
    <row r="1318" spans="1:4" x14ac:dyDescent="0.35">
      <c r="A1318" s="275">
        <v>4145</v>
      </c>
      <c r="B1318" s="278" t="s">
        <v>1309</v>
      </c>
      <c r="C1318" s="276">
        <v>3</v>
      </c>
      <c r="D1318" s="278" t="s">
        <v>451</v>
      </c>
    </row>
    <row r="1319" spans="1:4" x14ac:dyDescent="0.35">
      <c r="A1319" s="275">
        <v>414505</v>
      </c>
      <c r="B1319" s="278" t="s">
        <v>1310</v>
      </c>
      <c r="C1319" s="276">
        <v>4</v>
      </c>
      <c r="D1319" s="278" t="s">
        <v>451</v>
      </c>
    </row>
    <row r="1320" spans="1:4" x14ac:dyDescent="0.35">
      <c r="A1320" s="275">
        <v>414510</v>
      </c>
      <c r="B1320" s="278" t="s">
        <v>1311</v>
      </c>
      <c r="C1320" s="276">
        <v>4</v>
      </c>
      <c r="D1320" s="278" t="s">
        <v>451</v>
      </c>
    </row>
    <row r="1321" spans="1:4" x14ac:dyDescent="0.35">
      <c r="A1321" s="275">
        <v>414515</v>
      </c>
      <c r="B1321" s="278" t="s">
        <v>1312</v>
      </c>
      <c r="C1321" s="276">
        <v>4</v>
      </c>
      <c r="D1321" s="278" t="s">
        <v>451</v>
      </c>
    </row>
    <row r="1322" spans="1:4" x14ac:dyDescent="0.35">
      <c r="A1322" s="275">
        <v>414520</v>
      </c>
      <c r="B1322" s="278" t="s">
        <v>1313</v>
      </c>
      <c r="C1322" s="276">
        <v>4</v>
      </c>
      <c r="D1322" s="278" t="s">
        <v>451</v>
      </c>
    </row>
    <row r="1323" spans="1:4" x14ac:dyDescent="0.35">
      <c r="A1323" s="275">
        <v>414525</v>
      </c>
      <c r="B1323" s="278" t="s">
        <v>1314</v>
      </c>
      <c r="C1323" s="276">
        <v>4</v>
      </c>
      <c r="D1323" s="278" t="s">
        <v>451</v>
      </c>
    </row>
    <row r="1324" spans="1:4" x14ac:dyDescent="0.35">
      <c r="A1324" s="275">
        <v>414530</v>
      </c>
      <c r="B1324" s="278" t="s">
        <v>1315</v>
      </c>
      <c r="C1324" s="276">
        <v>4</v>
      </c>
      <c r="D1324" s="278" t="s">
        <v>451</v>
      </c>
    </row>
    <row r="1325" spans="1:4" x14ac:dyDescent="0.35">
      <c r="A1325" s="275">
        <v>414535</v>
      </c>
      <c r="B1325" s="278" t="s">
        <v>1316</v>
      </c>
      <c r="C1325" s="276">
        <v>4</v>
      </c>
      <c r="D1325" s="278" t="s">
        <v>451</v>
      </c>
    </row>
    <row r="1326" spans="1:4" x14ac:dyDescent="0.35">
      <c r="A1326" s="275">
        <v>414540</v>
      </c>
      <c r="B1326" s="278" t="s">
        <v>1317</v>
      </c>
      <c r="C1326" s="276">
        <v>4</v>
      </c>
      <c r="D1326" s="278" t="s">
        <v>451</v>
      </c>
    </row>
    <row r="1327" spans="1:4" x14ac:dyDescent="0.35">
      <c r="A1327" s="275">
        <v>414545</v>
      </c>
      <c r="B1327" s="278" t="s">
        <v>1318</v>
      </c>
      <c r="C1327" s="276">
        <v>4</v>
      </c>
      <c r="D1327" s="278" t="s">
        <v>451</v>
      </c>
    </row>
    <row r="1328" spans="1:4" x14ac:dyDescent="0.35">
      <c r="A1328" s="275">
        <v>414550</v>
      </c>
      <c r="B1328" s="278" t="s">
        <v>1319</v>
      </c>
      <c r="C1328" s="276">
        <v>4</v>
      </c>
      <c r="D1328" s="278" t="s">
        <v>451</v>
      </c>
    </row>
    <row r="1329" spans="1:4" x14ac:dyDescent="0.35">
      <c r="A1329" s="275">
        <v>414555</v>
      </c>
      <c r="B1329" s="278" t="s">
        <v>1320</v>
      </c>
      <c r="C1329" s="276">
        <v>4</v>
      </c>
      <c r="D1329" s="278" t="s">
        <v>451</v>
      </c>
    </row>
    <row r="1330" spans="1:4" x14ac:dyDescent="0.35">
      <c r="A1330" s="275">
        <v>414560</v>
      </c>
      <c r="B1330" s="278" t="s">
        <v>1321</v>
      </c>
      <c r="C1330" s="276">
        <v>4</v>
      </c>
      <c r="D1330" s="278" t="s">
        <v>451</v>
      </c>
    </row>
    <row r="1331" spans="1:4" x14ac:dyDescent="0.35">
      <c r="A1331" s="275">
        <v>414565</v>
      </c>
      <c r="B1331" s="278" t="s">
        <v>1322</v>
      </c>
      <c r="C1331" s="276">
        <v>4</v>
      </c>
      <c r="D1331" s="278" t="s">
        <v>451</v>
      </c>
    </row>
    <row r="1332" spans="1:4" x14ac:dyDescent="0.35">
      <c r="A1332" s="275">
        <v>414570</v>
      </c>
      <c r="B1332" s="278" t="s">
        <v>1323</v>
      </c>
      <c r="C1332" s="276">
        <v>4</v>
      </c>
      <c r="D1332" s="278" t="s">
        <v>451</v>
      </c>
    </row>
    <row r="1333" spans="1:4" x14ac:dyDescent="0.35">
      <c r="A1333" s="275">
        <v>414575</v>
      </c>
      <c r="B1333" s="278" t="s">
        <v>1324</v>
      </c>
      <c r="C1333" s="276">
        <v>4</v>
      </c>
      <c r="D1333" s="278" t="s">
        <v>451</v>
      </c>
    </row>
    <row r="1334" spans="1:4" x14ac:dyDescent="0.35">
      <c r="A1334" s="275">
        <v>414580</v>
      </c>
      <c r="B1334" s="278" t="s">
        <v>1325</v>
      </c>
      <c r="C1334" s="276">
        <v>4</v>
      </c>
      <c r="D1334" s="278" t="s">
        <v>451</v>
      </c>
    </row>
    <row r="1335" spans="1:4" x14ac:dyDescent="0.35">
      <c r="A1335" s="275">
        <v>414595</v>
      </c>
      <c r="B1335" s="278" t="s">
        <v>1147</v>
      </c>
      <c r="C1335" s="276">
        <v>4</v>
      </c>
      <c r="D1335" s="278" t="s">
        <v>451</v>
      </c>
    </row>
    <row r="1336" spans="1:4" x14ac:dyDescent="0.35">
      <c r="A1336" s="275">
        <v>414599</v>
      </c>
      <c r="B1336" s="278" t="s">
        <v>567</v>
      </c>
      <c r="C1336" s="276">
        <v>4</v>
      </c>
      <c r="D1336" s="278" t="s">
        <v>451</v>
      </c>
    </row>
    <row r="1337" spans="1:4" x14ac:dyDescent="0.35">
      <c r="A1337" s="275">
        <v>4150</v>
      </c>
      <c r="B1337" s="278" t="s">
        <v>1326</v>
      </c>
      <c r="C1337" s="276">
        <v>3</v>
      </c>
      <c r="D1337" s="278" t="s">
        <v>451</v>
      </c>
    </row>
    <row r="1338" spans="1:4" x14ac:dyDescent="0.35">
      <c r="A1338" s="275">
        <v>415005</v>
      </c>
      <c r="B1338" s="278" t="s">
        <v>1327</v>
      </c>
      <c r="C1338" s="276">
        <v>4</v>
      </c>
      <c r="D1338" s="278" t="s">
        <v>451</v>
      </c>
    </row>
    <row r="1339" spans="1:4" x14ac:dyDescent="0.35">
      <c r="A1339" s="275">
        <v>415010</v>
      </c>
      <c r="B1339" s="278" t="s">
        <v>1328</v>
      </c>
      <c r="C1339" s="276">
        <v>4</v>
      </c>
      <c r="D1339" s="278" t="s">
        <v>451</v>
      </c>
    </row>
    <row r="1340" spans="1:4" x14ac:dyDescent="0.35">
      <c r="A1340" s="275">
        <v>415015</v>
      </c>
      <c r="B1340" s="278" t="s">
        <v>1329</v>
      </c>
      <c r="C1340" s="276">
        <v>4</v>
      </c>
      <c r="D1340" s="278" t="s">
        <v>451</v>
      </c>
    </row>
    <row r="1341" spans="1:4" x14ac:dyDescent="0.35">
      <c r="A1341" s="275">
        <v>415020</v>
      </c>
      <c r="B1341" s="278" t="s">
        <v>508</v>
      </c>
      <c r="C1341" s="276">
        <v>4</v>
      </c>
      <c r="D1341" s="278" t="s">
        <v>451</v>
      </c>
    </row>
    <row r="1342" spans="1:4" x14ac:dyDescent="0.35">
      <c r="A1342" s="275">
        <v>415025</v>
      </c>
      <c r="B1342" s="278" t="s">
        <v>1330</v>
      </c>
      <c r="C1342" s="276">
        <v>4</v>
      </c>
      <c r="D1342" s="278" t="s">
        <v>451</v>
      </c>
    </row>
    <row r="1343" spans="1:4" x14ac:dyDescent="0.35">
      <c r="A1343" s="275">
        <v>415030</v>
      </c>
      <c r="B1343" s="278" t="s">
        <v>509</v>
      </c>
      <c r="C1343" s="276">
        <v>4</v>
      </c>
      <c r="D1343" s="278" t="s">
        <v>451</v>
      </c>
    </row>
    <row r="1344" spans="1:4" x14ac:dyDescent="0.35">
      <c r="A1344" s="275">
        <v>415035</v>
      </c>
      <c r="B1344" s="278" t="s">
        <v>1331</v>
      </c>
      <c r="C1344" s="276">
        <v>4</v>
      </c>
      <c r="D1344" s="278" t="s">
        <v>451</v>
      </c>
    </row>
    <row r="1345" spans="1:4" x14ac:dyDescent="0.35">
      <c r="A1345" s="275">
        <v>415040</v>
      </c>
      <c r="B1345" s="278" t="s">
        <v>1332</v>
      </c>
      <c r="C1345" s="276">
        <v>4</v>
      </c>
      <c r="D1345" s="278" t="s">
        <v>451</v>
      </c>
    </row>
    <row r="1346" spans="1:4" x14ac:dyDescent="0.35">
      <c r="A1346" s="275">
        <v>415045</v>
      </c>
      <c r="B1346" s="278" t="s">
        <v>1333</v>
      </c>
      <c r="C1346" s="276">
        <v>4</v>
      </c>
      <c r="D1346" s="278" t="s">
        <v>451</v>
      </c>
    </row>
    <row r="1347" spans="1:4" x14ac:dyDescent="0.35">
      <c r="A1347" s="275">
        <v>415050</v>
      </c>
      <c r="B1347" s="278" t="s">
        <v>1334</v>
      </c>
      <c r="C1347" s="276">
        <v>4</v>
      </c>
      <c r="D1347" s="278" t="s">
        <v>451</v>
      </c>
    </row>
    <row r="1348" spans="1:4" x14ac:dyDescent="0.35">
      <c r="A1348" s="275">
        <v>415055</v>
      </c>
      <c r="B1348" s="278" t="s">
        <v>1335</v>
      </c>
      <c r="C1348" s="276">
        <v>4</v>
      </c>
      <c r="D1348" s="278" t="s">
        <v>451</v>
      </c>
    </row>
    <row r="1349" spans="1:4" x14ac:dyDescent="0.35">
      <c r="A1349" s="275">
        <v>415060</v>
      </c>
      <c r="B1349" s="278" t="s">
        <v>1336</v>
      </c>
      <c r="C1349" s="276">
        <v>4</v>
      </c>
      <c r="D1349" s="278" t="s">
        <v>451</v>
      </c>
    </row>
    <row r="1350" spans="1:4" x14ac:dyDescent="0.35">
      <c r="A1350" s="275">
        <v>415065</v>
      </c>
      <c r="B1350" s="278" t="s">
        <v>1337</v>
      </c>
      <c r="C1350" s="276">
        <v>4</v>
      </c>
      <c r="D1350" s="278" t="s">
        <v>451</v>
      </c>
    </row>
    <row r="1351" spans="1:4" x14ac:dyDescent="0.35">
      <c r="A1351" s="275">
        <v>415070</v>
      </c>
      <c r="B1351" s="278" t="s">
        <v>1338</v>
      </c>
      <c r="C1351" s="276">
        <v>4</v>
      </c>
      <c r="D1351" s="278" t="s">
        <v>451</v>
      </c>
    </row>
    <row r="1352" spans="1:4" x14ac:dyDescent="0.35">
      <c r="A1352" s="275">
        <v>415075</v>
      </c>
      <c r="B1352" s="278" t="s">
        <v>1339</v>
      </c>
      <c r="C1352" s="276">
        <v>4</v>
      </c>
      <c r="D1352" s="278" t="s">
        <v>451</v>
      </c>
    </row>
    <row r="1353" spans="1:4" x14ac:dyDescent="0.35">
      <c r="A1353" s="275">
        <v>415080</v>
      </c>
      <c r="B1353" s="278" t="s">
        <v>1340</v>
      </c>
      <c r="C1353" s="276">
        <v>4</v>
      </c>
      <c r="D1353" s="278" t="s">
        <v>451</v>
      </c>
    </row>
    <row r="1354" spans="1:4" x14ac:dyDescent="0.35">
      <c r="A1354" s="275">
        <v>415095</v>
      </c>
      <c r="B1354" s="278" t="s">
        <v>1147</v>
      </c>
      <c r="C1354" s="276">
        <v>4</v>
      </c>
      <c r="D1354" s="278" t="s">
        <v>451</v>
      </c>
    </row>
    <row r="1355" spans="1:4" x14ac:dyDescent="0.35">
      <c r="A1355" s="275">
        <v>415099</v>
      </c>
      <c r="B1355" s="278" t="s">
        <v>567</v>
      </c>
      <c r="C1355" s="276">
        <v>4</v>
      </c>
      <c r="D1355" s="278" t="s">
        <v>451</v>
      </c>
    </row>
    <row r="1356" spans="1:4" x14ac:dyDescent="0.35">
      <c r="A1356" s="275">
        <v>4155</v>
      </c>
      <c r="B1356" s="278" t="s">
        <v>1341</v>
      </c>
      <c r="C1356" s="276">
        <v>3</v>
      </c>
      <c r="D1356" s="278" t="s">
        <v>451</v>
      </c>
    </row>
    <row r="1357" spans="1:4" x14ac:dyDescent="0.35">
      <c r="A1357" s="275">
        <v>415505</v>
      </c>
      <c r="B1357" s="278" t="s">
        <v>1342</v>
      </c>
      <c r="C1357" s="276">
        <v>4</v>
      </c>
      <c r="D1357" s="278" t="s">
        <v>451</v>
      </c>
    </row>
    <row r="1358" spans="1:4" x14ac:dyDescent="0.35">
      <c r="A1358" s="275">
        <v>415510</v>
      </c>
      <c r="B1358" s="278" t="s">
        <v>1343</v>
      </c>
      <c r="C1358" s="276">
        <v>4</v>
      </c>
      <c r="D1358" s="278" t="s">
        <v>451</v>
      </c>
    </row>
    <row r="1359" spans="1:4" x14ac:dyDescent="0.35">
      <c r="A1359" s="275">
        <v>415515</v>
      </c>
      <c r="B1359" s="278" t="s">
        <v>1344</v>
      </c>
      <c r="C1359" s="276">
        <v>4</v>
      </c>
      <c r="D1359" s="278" t="s">
        <v>451</v>
      </c>
    </row>
    <row r="1360" spans="1:4" x14ac:dyDescent="0.35">
      <c r="A1360" s="275">
        <v>415520</v>
      </c>
      <c r="B1360" s="278" t="s">
        <v>1345</v>
      </c>
      <c r="C1360" s="276">
        <v>4</v>
      </c>
      <c r="D1360" s="278" t="s">
        <v>451</v>
      </c>
    </row>
    <row r="1361" spans="1:4" x14ac:dyDescent="0.35">
      <c r="A1361" s="275">
        <v>415525</v>
      </c>
      <c r="B1361" s="278" t="s">
        <v>1346</v>
      </c>
      <c r="C1361" s="276">
        <v>4</v>
      </c>
      <c r="D1361" s="278" t="s">
        <v>451</v>
      </c>
    </row>
    <row r="1362" spans="1:4" x14ac:dyDescent="0.35">
      <c r="A1362" s="275">
        <v>415530</v>
      </c>
      <c r="B1362" s="278" t="s">
        <v>1347</v>
      </c>
      <c r="C1362" s="276">
        <v>4</v>
      </c>
      <c r="D1362" s="278" t="s">
        <v>451</v>
      </c>
    </row>
    <row r="1363" spans="1:4" x14ac:dyDescent="0.35">
      <c r="A1363" s="275">
        <v>415535</v>
      </c>
      <c r="B1363" s="278" t="s">
        <v>1348</v>
      </c>
      <c r="C1363" s="276">
        <v>4</v>
      </c>
      <c r="D1363" s="278" t="s">
        <v>451</v>
      </c>
    </row>
    <row r="1364" spans="1:4" x14ac:dyDescent="0.35">
      <c r="A1364" s="275">
        <v>415540</v>
      </c>
      <c r="B1364" s="278" t="s">
        <v>1349</v>
      </c>
      <c r="C1364" s="276">
        <v>4</v>
      </c>
      <c r="D1364" s="278" t="s">
        <v>451</v>
      </c>
    </row>
    <row r="1365" spans="1:4" x14ac:dyDescent="0.35">
      <c r="A1365" s="275">
        <v>415545</v>
      </c>
      <c r="B1365" s="278" t="s">
        <v>1350</v>
      </c>
      <c r="C1365" s="276">
        <v>4</v>
      </c>
      <c r="D1365" s="278" t="s">
        <v>451</v>
      </c>
    </row>
    <row r="1366" spans="1:4" x14ac:dyDescent="0.35">
      <c r="A1366" s="275">
        <v>415550</v>
      </c>
      <c r="B1366" s="278" t="s">
        <v>1351</v>
      </c>
      <c r="C1366" s="276">
        <v>4</v>
      </c>
      <c r="D1366" s="278" t="s">
        <v>451</v>
      </c>
    </row>
    <row r="1367" spans="1:4" x14ac:dyDescent="0.35">
      <c r="A1367" s="275">
        <v>415555</v>
      </c>
      <c r="B1367" s="278" t="s">
        <v>1352</v>
      </c>
      <c r="C1367" s="276">
        <v>4</v>
      </c>
      <c r="D1367" s="278" t="s">
        <v>451</v>
      </c>
    </row>
    <row r="1368" spans="1:4" x14ac:dyDescent="0.35">
      <c r="A1368" s="275">
        <v>415560</v>
      </c>
      <c r="B1368" s="278" t="s">
        <v>1353</v>
      </c>
      <c r="C1368" s="276">
        <v>4</v>
      </c>
      <c r="D1368" s="278" t="s">
        <v>451</v>
      </c>
    </row>
    <row r="1369" spans="1:4" x14ac:dyDescent="0.35">
      <c r="A1369" s="275">
        <v>415565</v>
      </c>
      <c r="B1369" s="278" t="s">
        <v>1354</v>
      </c>
      <c r="C1369" s="276">
        <v>4</v>
      </c>
      <c r="D1369" s="278" t="s">
        <v>451</v>
      </c>
    </row>
    <row r="1370" spans="1:4" x14ac:dyDescent="0.35">
      <c r="A1370" s="275">
        <v>415570</v>
      </c>
      <c r="B1370" s="278" t="s">
        <v>1355</v>
      </c>
      <c r="C1370" s="276">
        <v>4</v>
      </c>
      <c r="D1370" s="278" t="s">
        <v>451</v>
      </c>
    </row>
    <row r="1371" spans="1:4" x14ac:dyDescent="0.35">
      <c r="A1371" s="275">
        <v>415575</v>
      </c>
      <c r="B1371" s="278" t="s">
        <v>1356</v>
      </c>
      <c r="C1371" s="276">
        <v>4</v>
      </c>
      <c r="D1371" s="278" t="s">
        <v>451</v>
      </c>
    </row>
    <row r="1372" spans="1:4" x14ac:dyDescent="0.35">
      <c r="A1372" s="275">
        <v>415580</v>
      </c>
      <c r="B1372" s="278" t="s">
        <v>1357</v>
      </c>
      <c r="C1372" s="276">
        <v>4</v>
      </c>
      <c r="D1372" s="278" t="s">
        <v>451</v>
      </c>
    </row>
    <row r="1373" spans="1:4" x14ac:dyDescent="0.35">
      <c r="A1373" s="275">
        <v>415585</v>
      </c>
      <c r="B1373" s="278" t="s">
        <v>1358</v>
      </c>
      <c r="C1373" s="276">
        <v>4</v>
      </c>
      <c r="D1373" s="278" t="s">
        <v>451</v>
      </c>
    </row>
    <row r="1374" spans="1:4" x14ac:dyDescent="0.35">
      <c r="A1374" s="275">
        <v>415590</v>
      </c>
      <c r="B1374" s="278" t="s">
        <v>1359</v>
      </c>
      <c r="C1374" s="276">
        <v>4</v>
      </c>
      <c r="D1374" s="278" t="s">
        <v>451</v>
      </c>
    </row>
    <row r="1375" spans="1:4" x14ac:dyDescent="0.35">
      <c r="A1375" s="275">
        <v>415595</v>
      </c>
      <c r="B1375" s="278" t="s">
        <v>1147</v>
      </c>
      <c r="C1375" s="276">
        <v>4</v>
      </c>
      <c r="D1375" s="278" t="s">
        <v>451</v>
      </c>
    </row>
    <row r="1376" spans="1:4" x14ac:dyDescent="0.35">
      <c r="A1376" s="275">
        <v>415599</v>
      </c>
      <c r="B1376" s="278" t="s">
        <v>567</v>
      </c>
      <c r="C1376" s="276">
        <v>4</v>
      </c>
      <c r="D1376" s="278" t="s">
        <v>451</v>
      </c>
    </row>
    <row r="1377" spans="1:4" x14ac:dyDescent="0.35">
      <c r="A1377" s="275">
        <v>4160</v>
      </c>
      <c r="B1377" s="278" t="s">
        <v>1360</v>
      </c>
      <c r="C1377" s="276">
        <v>3</v>
      </c>
      <c r="D1377" s="278" t="s">
        <v>451</v>
      </c>
    </row>
    <row r="1378" spans="1:4" x14ac:dyDescent="0.35">
      <c r="A1378" s="275">
        <v>416005</v>
      </c>
      <c r="B1378" s="278" t="s">
        <v>1361</v>
      </c>
      <c r="C1378" s="276">
        <v>4</v>
      </c>
      <c r="D1378" s="278" t="s">
        <v>451</v>
      </c>
    </row>
    <row r="1379" spans="1:4" x14ac:dyDescent="0.35">
      <c r="A1379" s="275">
        <v>416095</v>
      </c>
      <c r="B1379" s="278" t="s">
        <v>1147</v>
      </c>
      <c r="C1379" s="276">
        <v>4</v>
      </c>
      <c r="D1379" s="278" t="s">
        <v>451</v>
      </c>
    </row>
    <row r="1380" spans="1:4" x14ac:dyDescent="0.35">
      <c r="A1380" s="275">
        <v>416099</v>
      </c>
      <c r="B1380" s="278" t="s">
        <v>567</v>
      </c>
      <c r="C1380" s="276">
        <v>4</v>
      </c>
      <c r="D1380" s="278" t="s">
        <v>451</v>
      </c>
    </row>
    <row r="1381" spans="1:4" x14ac:dyDescent="0.35">
      <c r="A1381" s="275">
        <v>4165</v>
      </c>
      <c r="B1381" s="278" t="s">
        <v>1362</v>
      </c>
      <c r="C1381" s="276">
        <v>3</v>
      </c>
      <c r="D1381" s="278" t="s">
        <v>451</v>
      </c>
    </row>
    <row r="1382" spans="1:4" x14ac:dyDescent="0.35">
      <c r="A1382" s="275">
        <v>416505</v>
      </c>
      <c r="B1382" s="278" t="s">
        <v>1363</v>
      </c>
      <c r="C1382" s="276">
        <v>4</v>
      </c>
      <c r="D1382" s="278" t="s">
        <v>451</v>
      </c>
    </row>
    <row r="1383" spans="1:4" x14ac:dyDescent="0.35">
      <c r="A1383" s="275">
        <v>416510</v>
      </c>
      <c r="B1383" s="278" t="s">
        <v>1364</v>
      </c>
      <c r="C1383" s="276">
        <v>4</v>
      </c>
      <c r="D1383" s="278" t="s">
        <v>451</v>
      </c>
    </row>
    <row r="1384" spans="1:4" x14ac:dyDescent="0.35">
      <c r="A1384" s="275">
        <v>416515</v>
      </c>
      <c r="B1384" s="278" t="s">
        <v>1365</v>
      </c>
      <c r="C1384" s="276">
        <v>4</v>
      </c>
      <c r="D1384" s="278" t="s">
        <v>451</v>
      </c>
    </row>
    <row r="1385" spans="1:4" x14ac:dyDescent="0.35">
      <c r="A1385" s="275">
        <v>416520</v>
      </c>
      <c r="B1385" s="278" t="s">
        <v>1366</v>
      </c>
      <c r="C1385" s="276">
        <v>4</v>
      </c>
      <c r="D1385" s="278" t="s">
        <v>451</v>
      </c>
    </row>
    <row r="1386" spans="1:4" x14ac:dyDescent="0.35">
      <c r="A1386" s="275">
        <v>416525</v>
      </c>
      <c r="B1386" s="278" t="s">
        <v>1367</v>
      </c>
      <c r="C1386" s="276">
        <v>4</v>
      </c>
      <c r="D1386" s="278" t="s">
        <v>451</v>
      </c>
    </row>
    <row r="1387" spans="1:4" x14ac:dyDescent="0.35">
      <c r="A1387" s="275">
        <v>416530</v>
      </c>
      <c r="B1387" s="278" t="s">
        <v>1368</v>
      </c>
      <c r="C1387" s="276">
        <v>4</v>
      </c>
      <c r="D1387" s="278" t="s">
        <v>451</v>
      </c>
    </row>
    <row r="1388" spans="1:4" x14ac:dyDescent="0.35">
      <c r="A1388" s="275">
        <v>416595</v>
      </c>
      <c r="B1388" s="278" t="s">
        <v>1147</v>
      </c>
      <c r="C1388" s="276">
        <v>4</v>
      </c>
      <c r="D1388" s="278" t="s">
        <v>451</v>
      </c>
    </row>
    <row r="1389" spans="1:4" x14ac:dyDescent="0.35">
      <c r="A1389" s="275">
        <v>416599</v>
      </c>
      <c r="B1389" s="278" t="s">
        <v>567</v>
      </c>
      <c r="C1389" s="276">
        <v>4</v>
      </c>
      <c r="D1389" s="278" t="s">
        <v>451</v>
      </c>
    </row>
    <row r="1390" spans="1:4" x14ac:dyDescent="0.35">
      <c r="A1390" s="275">
        <v>4170</v>
      </c>
      <c r="B1390" s="278" t="s">
        <v>1369</v>
      </c>
      <c r="C1390" s="276">
        <v>3</v>
      </c>
      <c r="D1390" s="278" t="s">
        <v>451</v>
      </c>
    </row>
    <row r="1391" spans="1:4" x14ac:dyDescent="0.35">
      <c r="A1391" s="275">
        <v>417005</v>
      </c>
      <c r="B1391" s="278" t="s">
        <v>1370</v>
      </c>
      <c r="C1391" s="276">
        <v>4</v>
      </c>
      <c r="D1391" s="278" t="s">
        <v>451</v>
      </c>
    </row>
    <row r="1392" spans="1:4" x14ac:dyDescent="0.35">
      <c r="A1392" s="275">
        <v>417010</v>
      </c>
      <c r="B1392" s="278" t="s">
        <v>1371</v>
      </c>
      <c r="C1392" s="276">
        <v>4</v>
      </c>
      <c r="D1392" s="278" t="s">
        <v>451</v>
      </c>
    </row>
    <row r="1393" spans="1:4" x14ac:dyDescent="0.35">
      <c r="A1393" s="275">
        <v>417015</v>
      </c>
      <c r="B1393" s="278" t="s">
        <v>1372</v>
      </c>
      <c r="C1393" s="276">
        <v>4</v>
      </c>
      <c r="D1393" s="278" t="s">
        <v>451</v>
      </c>
    </row>
    <row r="1394" spans="1:4" x14ac:dyDescent="0.35">
      <c r="A1394" s="275">
        <v>417020</v>
      </c>
      <c r="B1394" s="278" t="s">
        <v>1373</v>
      </c>
      <c r="C1394" s="276">
        <v>4</v>
      </c>
      <c r="D1394" s="278" t="s">
        <v>451</v>
      </c>
    </row>
    <row r="1395" spans="1:4" x14ac:dyDescent="0.35">
      <c r="A1395" s="275">
        <v>417025</v>
      </c>
      <c r="B1395" s="278" t="s">
        <v>1374</v>
      </c>
      <c r="C1395" s="276">
        <v>4</v>
      </c>
      <c r="D1395" s="278" t="s">
        <v>451</v>
      </c>
    </row>
    <row r="1396" spans="1:4" x14ac:dyDescent="0.35">
      <c r="A1396" s="275">
        <v>417030</v>
      </c>
      <c r="B1396" s="278" t="s">
        <v>1375</v>
      </c>
      <c r="C1396" s="276">
        <v>4</v>
      </c>
      <c r="D1396" s="278" t="s">
        <v>451</v>
      </c>
    </row>
    <row r="1397" spans="1:4" x14ac:dyDescent="0.35">
      <c r="A1397" s="275">
        <v>417035</v>
      </c>
      <c r="B1397" s="278" t="s">
        <v>1376</v>
      </c>
      <c r="C1397" s="276">
        <v>4</v>
      </c>
      <c r="D1397" s="278" t="s">
        <v>451</v>
      </c>
    </row>
    <row r="1398" spans="1:4" x14ac:dyDescent="0.35">
      <c r="A1398" s="275">
        <v>417040</v>
      </c>
      <c r="B1398" s="278" t="s">
        <v>1377</v>
      </c>
      <c r="C1398" s="276">
        <v>4</v>
      </c>
      <c r="D1398" s="278" t="s">
        <v>451</v>
      </c>
    </row>
    <row r="1399" spans="1:4" x14ac:dyDescent="0.35">
      <c r="A1399" s="275">
        <v>417045</v>
      </c>
      <c r="B1399" s="278" t="s">
        <v>1378</v>
      </c>
      <c r="C1399" s="276">
        <v>4</v>
      </c>
      <c r="D1399" s="278" t="s">
        <v>451</v>
      </c>
    </row>
    <row r="1400" spans="1:4" x14ac:dyDescent="0.35">
      <c r="A1400" s="275">
        <v>417050</v>
      </c>
      <c r="B1400" s="278" t="s">
        <v>1379</v>
      </c>
      <c r="C1400" s="276">
        <v>4</v>
      </c>
      <c r="D1400" s="278" t="s">
        <v>451</v>
      </c>
    </row>
    <row r="1401" spans="1:4" x14ac:dyDescent="0.35">
      <c r="A1401" s="275">
        <v>417055</v>
      </c>
      <c r="B1401" s="278" t="s">
        <v>1380</v>
      </c>
      <c r="C1401" s="276">
        <v>4</v>
      </c>
      <c r="D1401" s="278" t="s">
        <v>451</v>
      </c>
    </row>
    <row r="1402" spans="1:4" x14ac:dyDescent="0.35">
      <c r="A1402" s="275">
        <v>417060</v>
      </c>
      <c r="B1402" s="278" t="s">
        <v>1381</v>
      </c>
      <c r="C1402" s="276">
        <v>4</v>
      </c>
      <c r="D1402" s="278" t="s">
        <v>451</v>
      </c>
    </row>
    <row r="1403" spans="1:4" x14ac:dyDescent="0.35">
      <c r="A1403" s="275">
        <v>417065</v>
      </c>
      <c r="B1403" s="278" t="s">
        <v>1382</v>
      </c>
      <c r="C1403" s="276">
        <v>4</v>
      </c>
      <c r="D1403" s="278" t="s">
        <v>451</v>
      </c>
    </row>
    <row r="1404" spans="1:4" x14ac:dyDescent="0.35">
      <c r="A1404" s="275">
        <v>417095</v>
      </c>
      <c r="B1404" s="278" t="s">
        <v>1147</v>
      </c>
      <c r="C1404" s="276">
        <v>4</v>
      </c>
      <c r="D1404" s="278" t="s">
        <v>451</v>
      </c>
    </row>
    <row r="1405" spans="1:4" x14ac:dyDescent="0.35">
      <c r="A1405" s="275">
        <v>417099</v>
      </c>
      <c r="B1405" s="278" t="s">
        <v>567</v>
      </c>
      <c r="C1405" s="276">
        <v>4</v>
      </c>
      <c r="D1405" s="278" t="s">
        <v>451</v>
      </c>
    </row>
    <row r="1406" spans="1:4" x14ac:dyDescent="0.35">
      <c r="A1406" s="275">
        <v>4175</v>
      </c>
      <c r="B1406" s="278" t="s">
        <v>1383</v>
      </c>
      <c r="C1406" s="276">
        <v>3</v>
      </c>
      <c r="D1406" s="278" t="s">
        <v>345</v>
      </c>
    </row>
    <row r="1407" spans="1:4" x14ac:dyDescent="0.35">
      <c r="A1407" s="275">
        <v>417599</v>
      </c>
      <c r="B1407" s="278" t="s">
        <v>567</v>
      </c>
      <c r="C1407" s="276">
        <v>4</v>
      </c>
      <c r="D1407" s="278" t="s">
        <v>345</v>
      </c>
    </row>
    <row r="1408" spans="1:4" x14ac:dyDescent="0.35">
      <c r="A1408" s="275">
        <v>42</v>
      </c>
      <c r="B1408" s="278" t="s">
        <v>1384</v>
      </c>
      <c r="C1408" s="276">
        <v>2</v>
      </c>
      <c r="D1408" s="278" t="s">
        <v>451</v>
      </c>
    </row>
    <row r="1409" spans="1:4" x14ac:dyDescent="0.35">
      <c r="A1409" s="275">
        <v>4205</v>
      </c>
      <c r="B1409" s="278" t="s">
        <v>1385</v>
      </c>
      <c r="C1409" s="276">
        <v>3</v>
      </c>
      <c r="D1409" s="278" t="s">
        <v>451</v>
      </c>
    </row>
    <row r="1410" spans="1:4" x14ac:dyDescent="0.35">
      <c r="A1410" s="275">
        <v>420505</v>
      </c>
      <c r="B1410" s="278" t="s">
        <v>1386</v>
      </c>
      <c r="C1410" s="276">
        <v>4</v>
      </c>
      <c r="D1410" s="278" t="s">
        <v>451</v>
      </c>
    </row>
    <row r="1411" spans="1:4" x14ac:dyDescent="0.35">
      <c r="A1411" s="275">
        <v>420510</v>
      </c>
      <c r="B1411" s="278" t="s">
        <v>1387</v>
      </c>
      <c r="C1411" s="276">
        <v>4</v>
      </c>
      <c r="D1411" s="278" t="s">
        <v>451</v>
      </c>
    </row>
    <row r="1412" spans="1:4" x14ac:dyDescent="0.35">
      <c r="A1412" s="275">
        <v>420515</v>
      </c>
      <c r="B1412" s="278" t="s">
        <v>1388</v>
      </c>
      <c r="C1412" s="276">
        <v>4</v>
      </c>
      <c r="D1412" s="278" t="s">
        <v>451</v>
      </c>
    </row>
    <row r="1413" spans="1:4" x14ac:dyDescent="0.35">
      <c r="A1413" s="275">
        <v>420520</v>
      </c>
      <c r="B1413" s="278" t="s">
        <v>1389</v>
      </c>
      <c r="C1413" s="276">
        <v>4</v>
      </c>
      <c r="D1413" s="278" t="s">
        <v>451</v>
      </c>
    </row>
    <row r="1414" spans="1:4" x14ac:dyDescent="0.35">
      <c r="A1414" s="275">
        <v>420525</v>
      </c>
      <c r="B1414" s="278" t="s">
        <v>1390</v>
      </c>
      <c r="C1414" s="276">
        <v>4</v>
      </c>
      <c r="D1414" s="278" t="s">
        <v>451</v>
      </c>
    </row>
    <row r="1415" spans="1:4" x14ac:dyDescent="0.35">
      <c r="A1415" s="275">
        <v>420530</v>
      </c>
      <c r="B1415" s="278" t="s">
        <v>725</v>
      </c>
      <c r="C1415" s="276">
        <v>4</v>
      </c>
      <c r="D1415" s="278" t="s">
        <v>451</v>
      </c>
    </row>
    <row r="1416" spans="1:4" x14ac:dyDescent="0.35">
      <c r="A1416" s="275">
        <v>420535</v>
      </c>
      <c r="B1416" s="278" t="s">
        <v>1391</v>
      </c>
      <c r="C1416" s="276">
        <v>4</v>
      </c>
      <c r="D1416" s="278" t="s">
        <v>451</v>
      </c>
    </row>
    <row r="1417" spans="1:4" x14ac:dyDescent="0.35">
      <c r="A1417" s="275">
        <v>420540</v>
      </c>
      <c r="B1417" s="278" t="s">
        <v>1392</v>
      </c>
      <c r="C1417" s="276">
        <v>4</v>
      </c>
      <c r="D1417" s="278" t="s">
        <v>451</v>
      </c>
    </row>
    <row r="1418" spans="1:4" x14ac:dyDescent="0.35">
      <c r="A1418" s="275">
        <v>420545</v>
      </c>
      <c r="B1418" s="278" t="s">
        <v>1393</v>
      </c>
      <c r="C1418" s="276">
        <v>4</v>
      </c>
      <c r="D1418" s="278" t="s">
        <v>451</v>
      </c>
    </row>
    <row r="1419" spans="1:4" x14ac:dyDescent="0.35">
      <c r="A1419" s="275">
        <v>420550</v>
      </c>
      <c r="B1419" s="278" t="s">
        <v>1394</v>
      </c>
      <c r="C1419" s="276">
        <v>4</v>
      </c>
      <c r="D1419" s="278" t="s">
        <v>451</v>
      </c>
    </row>
    <row r="1420" spans="1:4" x14ac:dyDescent="0.35">
      <c r="A1420" s="275">
        <v>420599</v>
      </c>
      <c r="B1420" s="278" t="s">
        <v>567</v>
      </c>
      <c r="C1420" s="276">
        <v>4</v>
      </c>
      <c r="D1420" s="278" t="s">
        <v>451</v>
      </c>
    </row>
    <row r="1421" spans="1:4" x14ac:dyDescent="0.35">
      <c r="A1421" s="275">
        <v>4210</v>
      </c>
      <c r="B1421" s="278" t="s">
        <v>1395</v>
      </c>
      <c r="C1421" s="276">
        <v>3</v>
      </c>
      <c r="D1421" s="278" t="s">
        <v>451</v>
      </c>
    </row>
    <row r="1422" spans="1:4" x14ac:dyDescent="0.35">
      <c r="A1422" s="275">
        <v>421005</v>
      </c>
      <c r="B1422" s="278" t="s">
        <v>508</v>
      </c>
      <c r="C1422" s="276">
        <v>4</v>
      </c>
      <c r="D1422" s="278" t="s">
        <v>451</v>
      </c>
    </row>
    <row r="1423" spans="1:4" x14ac:dyDescent="0.35">
      <c r="A1423" s="275">
        <v>421010</v>
      </c>
      <c r="B1423" s="278" t="s">
        <v>1330</v>
      </c>
      <c r="C1423" s="276">
        <v>4</v>
      </c>
      <c r="D1423" s="278" t="s">
        <v>451</v>
      </c>
    </row>
    <row r="1424" spans="1:4" x14ac:dyDescent="0.35">
      <c r="A1424" s="275">
        <v>421015</v>
      </c>
      <c r="B1424" s="278" t="s">
        <v>1396</v>
      </c>
      <c r="C1424" s="276">
        <v>4</v>
      </c>
      <c r="D1424" s="278" t="s">
        <v>451</v>
      </c>
    </row>
    <row r="1425" spans="1:4" x14ac:dyDescent="0.35">
      <c r="A1425" s="275">
        <v>421020</v>
      </c>
      <c r="B1425" s="278" t="s">
        <v>1397</v>
      </c>
      <c r="C1425" s="276">
        <v>4</v>
      </c>
      <c r="D1425" s="278" t="s">
        <v>451</v>
      </c>
    </row>
    <row r="1426" spans="1:4" x14ac:dyDescent="0.35">
      <c r="A1426" s="275">
        <v>421025</v>
      </c>
      <c r="B1426" s="278" t="s">
        <v>1398</v>
      </c>
      <c r="C1426" s="276">
        <v>4</v>
      </c>
      <c r="D1426" s="278" t="s">
        <v>451</v>
      </c>
    </row>
    <row r="1427" spans="1:4" x14ac:dyDescent="0.35">
      <c r="A1427" s="275">
        <v>421030</v>
      </c>
      <c r="B1427" s="278" t="s">
        <v>1399</v>
      </c>
      <c r="C1427" s="276">
        <v>4</v>
      </c>
      <c r="D1427" s="278" t="s">
        <v>451</v>
      </c>
    </row>
    <row r="1428" spans="1:4" x14ac:dyDescent="0.35">
      <c r="A1428" s="275">
        <v>421035</v>
      </c>
      <c r="B1428" s="278" t="s">
        <v>832</v>
      </c>
      <c r="C1428" s="276">
        <v>4</v>
      </c>
      <c r="D1428" s="278" t="s">
        <v>451</v>
      </c>
    </row>
    <row r="1429" spans="1:4" x14ac:dyDescent="0.35">
      <c r="A1429" s="275">
        <v>421040</v>
      </c>
      <c r="B1429" s="278" t="s">
        <v>1400</v>
      </c>
      <c r="C1429" s="276">
        <v>4</v>
      </c>
      <c r="D1429" s="278" t="s">
        <v>451</v>
      </c>
    </row>
    <row r="1430" spans="1:4" x14ac:dyDescent="0.35">
      <c r="A1430" s="275">
        <v>421045</v>
      </c>
      <c r="B1430" s="278" t="s">
        <v>1401</v>
      </c>
      <c r="C1430" s="276">
        <v>4</v>
      </c>
      <c r="D1430" s="278" t="s">
        <v>451</v>
      </c>
    </row>
    <row r="1431" spans="1:4" x14ac:dyDescent="0.35">
      <c r="A1431" s="275">
        <v>421050</v>
      </c>
      <c r="B1431" s="278" t="s">
        <v>1402</v>
      </c>
      <c r="C1431" s="276">
        <v>4</v>
      </c>
      <c r="D1431" s="278" t="s">
        <v>451</v>
      </c>
    </row>
    <row r="1432" spans="1:4" x14ac:dyDescent="0.35">
      <c r="A1432" s="275">
        <v>421055</v>
      </c>
      <c r="B1432" s="278" t="s">
        <v>1403</v>
      </c>
      <c r="C1432" s="276">
        <v>4</v>
      </c>
      <c r="D1432" s="278" t="s">
        <v>451</v>
      </c>
    </row>
    <row r="1433" spans="1:4" x14ac:dyDescent="0.35">
      <c r="A1433" s="275">
        <v>421060</v>
      </c>
      <c r="B1433" s="278" t="s">
        <v>1404</v>
      </c>
      <c r="C1433" s="276">
        <v>4</v>
      </c>
      <c r="D1433" s="278" t="s">
        <v>451</v>
      </c>
    </row>
    <row r="1434" spans="1:4" x14ac:dyDescent="0.35">
      <c r="A1434" s="275">
        <v>421095</v>
      </c>
      <c r="B1434" s="278" t="s">
        <v>388</v>
      </c>
      <c r="C1434" s="276">
        <v>4</v>
      </c>
      <c r="D1434" s="278" t="s">
        <v>451</v>
      </c>
    </row>
    <row r="1435" spans="1:4" x14ac:dyDescent="0.35">
      <c r="A1435" s="275">
        <v>421099</v>
      </c>
      <c r="B1435" s="278" t="s">
        <v>567</v>
      </c>
      <c r="C1435" s="276">
        <v>4</v>
      </c>
      <c r="D1435" s="278" t="s">
        <v>451</v>
      </c>
    </row>
    <row r="1436" spans="1:4" x14ac:dyDescent="0.35">
      <c r="A1436" s="275">
        <v>4215</v>
      </c>
      <c r="B1436" s="278" t="s">
        <v>1405</v>
      </c>
      <c r="C1436" s="276">
        <v>3</v>
      </c>
      <c r="D1436" s="278" t="s">
        <v>451</v>
      </c>
    </row>
    <row r="1437" spans="1:4" x14ac:dyDescent="0.35">
      <c r="A1437" s="275">
        <v>421505</v>
      </c>
      <c r="B1437" s="278" t="s">
        <v>1406</v>
      </c>
      <c r="C1437" s="276">
        <v>4</v>
      </c>
      <c r="D1437" s="278" t="s">
        <v>451</v>
      </c>
    </row>
    <row r="1438" spans="1:4" x14ac:dyDescent="0.35">
      <c r="A1438" s="275">
        <v>421510</v>
      </c>
      <c r="B1438" s="278" t="s">
        <v>1407</v>
      </c>
      <c r="C1438" s="276">
        <v>4</v>
      </c>
      <c r="D1438" s="278" t="s">
        <v>451</v>
      </c>
    </row>
    <row r="1439" spans="1:4" x14ac:dyDescent="0.35">
      <c r="A1439" s="275">
        <v>421599</v>
      </c>
      <c r="B1439" s="278" t="s">
        <v>567</v>
      </c>
      <c r="C1439" s="276">
        <v>4</v>
      </c>
      <c r="D1439" s="278" t="s">
        <v>451</v>
      </c>
    </row>
    <row r="1440" spans="1:4" x14ac:dyDescent="0.35">
      <c r="A1440" s="275">
        <v>4218</v>
      </c>
      <c r="B1440" s="278" t="s">
        <v>1408</v>
      </c>
      <c r="C1440" s="276">
        <v>3</v>
      </c>
      <c r="D1440" s="278" t="s">
        <v>451</v>
      </c>
    </row>
    <row r="1441" spans="1:4" x14ac:dyDescent="0.35">
      <c r="A1441" s="275">
        <v>421805</v>
      </c>
      <c r="B1441" s="278" t="s">
        <v>1406</v>
      </c>
      <c r="C1441" s="276">
        <v>4</v>
      </c>
      <c r="D1441" s="278" t="s">
        <v>451</v>
      </c>
    </row>
    <row r="1442" spans="1:4" x14ac:dyDescent="0.35">
      <c r="A1442" s="275">
        <v>421810</v>
      </c>
      <c r="B1442" s="278" t="s">
        <v>1407</v>
      </c>
      <c r="C1442" s="276">
        <v>4</v>
      </c>
      <c r="D1442" s="278" t="s">
        <v>451</v>
      </c>
    </row>
    <row r="1443" spans="1:4" x14ac:dyDescent="0.35">
      <c r="A1443" s="275">
        <v>4220</v>
      </c>
      <c r="B1443" s="278" t="s">
        <v>1409</v>
      </c>
      <c r="C1443" s="276">
        <v>3</v>
      </c>
      <c r="D1443" s="278" t="s">
        <v>451</v>
      </c>
    </row>
    <row r="1444" spans="1:4" x14ac:dyDescent="0.35">
      <c r="A1444" s="275">
        <v>422005</v>
      </c>
      <c r="B1444" s="278" t="s">
        <v>735</v>
      </c>
      <c r="C1444" s="276">
        <v>4</v>
      </c>
      <c r="D1444" s="278" t="s">
        <v>451</v>
      </c>
    </row>
    <row r="1445" spans="1:4" x14ac:dyDescent="0.35">
      <c r="A1445" s="275">
        <v>422010</v>
      </c>
      <c r="B1445" s="278" t="s">
        <v>1410</v>
      </c>
      <c r="C1445" s="276">
        <v>4</v>
      </c>
      <c r="D1445" s="278" t="s">
        <v>451</v>
      </c>
    </row>
    <row r="1446" spans="1:4" x14ac:dyDescent="0.35">
      <c r="A1446" s="275">
        <v>422015</v>
      </c>
      <c r="B1446" s="278" t="s">
        <v>608</v>
      </c>
      <c r="C1446" s="276">
        <v>4</v>
      </c>
      <c r="D1446" s="278" t="s">
        <v>451</v>
      </c>
    </row>
    <row r="1447" spans="1:4" x14ac:dyDescent="0.35">
      <c r="A1447" s="275">
        <v>422020</v>
      </c>
      <c r="B1447" s="278" t="s">
        <v>609</v>
      </c>
      <c r="C1447" s="276">
        <v>4</v>
      </c>
      <c r="D1447" s="278" t="s">
        <v>451</v>
      </c>
    </row>
    <row r="1448" spans="1:4" x14ac:dyDescent="0.35">
      <c r="A1448" s="275">
        <v>422025</v>
      </c>
      <c r="B1448" s="278" t="s">
        <v>610</v>
      </c>
      <c r="C1448" s="276">
        <v>4</v>
      </c>
      <c r="D1448" s="278" t="s">
        <v>451</v>
      </c>
    </row>
    <row r="1449" spans="1:4" x14ac:dyDescent="0.35">
      <c r="A1449" s="275">
        <v>422030</v>
      </c>
      <c r="B1449" s="278" t="s">
        <v>611</v>
      </c>
      <c r="C1449" s="276">
        <v>4</v>
      </c>
      <c r="D1449" s="278" t="s">
        <v>451</v>
      </c>
    </row>
    <row r="1450" spans="1:4" x14ac:dyDescent="0.35">
      <c r="A1450" s="275">
        <v>422035</v>
      </c>
      <c r="B1450" s="278" t="s">
        <v>612</v>
      </c>
      <c r="C1450" s="276">
        <v>4</v>
      </c>
      <c r="D1450" s="278" t="s">
        <v>451</v>
      </c>
    </row>
    <row r="1451" spans="1:4" x14ac:dyDescent="0.35">
      <c r="A1451" s="275">
        <v>422040</v>
      </c>
      <c r="B1451" s="278" t="s">
        <v>613</v>
      </c>
      <c r="C1451" s="276">
        <v>4</v>
      </c>
      <c r="D1451" s="278" t="s">
        <v>451</v>
      </c>
    </row>
    <row r="1452" spans="1:4" x14ac:dyDescent="0.35">
      <c r="A1452" s="275">
        <v>422045</v>
      </c>
      <c r="B1452" s="278" t="s">
        <v>614</v>
      </c>
      <c r="C1452" s="276">
        <v>4</v>
      </c>
      <c r="D1452" s="278" t="s">
        <v>451</v>
      </c>
    </row>
    <row r="1453" spans="1:4" x14ac:dyDescent="0.35">
      <c r="A1453" s="275">
        <v>422050</v>
      </c>
      <c r="B1453" s="278" t="s">
        <v>615</v>
      </c>
      <c r="C1453" s="276">
        <v>4</v>
      </c>
      <c r="D1453" s="278" t="s">
        <v>451</v>
      </c>
    </row>
    <row r="1454" spans="1:4" x14ac:dyDescent="0.35">
      <c r="A1454" s="275">
        <v>422055</v>
      </c>
      <c r="B1454" s="278" t="s">
        <v>616</v>
      </c>
      <c r="C1454" s="276">
        <v>4</v>
      </c>
      <c r="D1454" s="278" t="s">
        <v>451</v>
      </c>
    </row>
    <row r="1455" spans="1:4" x14ac:dyDescent="0.35">
      <c r="A1455" s="275">
        <v>422060</v>
      </c>
      <c r="B1455" s="278" t="s">
        <v>602</v>
      </c>
      <c r="C1455" s="276">
        <v>4</v>
      </c>
      <c r="D1455" s="278" t="s">
        <v>451</v>
      </c>
    </row>
    <row r="1456" spans="1:4" x14ac:dyDescent="0.35">
      <c r="A1456" s="275">
        <v>422062</v>
      </c>
      <c r="B1456" s="278" t="s">
        <v>725</v>
      </c>
      <c r="C1456" s="276">
        <v>4</v>
      </c>
      <c r="D1456" s="278" t="s">
        <v>451</v>
      </c>
    </row>
    <row r="1457" spans="1:4" x14ac:dyDescent="0.35">
      <c r="A1457" s="275">
        <v>422065</v>
      </c>
      <c r="B1457" s="278" t="s">
        <v>731</v>
      </c>
      <c r="C1457" s="276">
        <v>4</v>
      </c>
      <c r="D1457" s="278" t="s">
        <v>451</v>
      </c>
    </row>
    <row r="1458" spans="1:4" x14ac:dyDescent="0.35">
      <c r="A1458" s="275">
        <v>422070</v>
      </c>
      <c r="B1458" s="278" t="s">
        <v>716</v>
      </c>
      <c r="C1458" s="276">
        <v>4</v>
      </c>
      <c r="D1458" s="278" t="s">
        <v>451</v>
      </c>
    </row>
    <row r="1459" spans="1:4" x14ac:dyDescent="0.35">
      <c r="A1459" s="275">
        <v>422075</v>
      </c>
      <c r="B1459" s="278" t="s">
        <v>724</v>
      </c>
      <c r="C1459" s="276">
        <v>4</v>
      </c>
      <c r="D1459" s="278" t="s">
        <v>451</v>
      </c>
    </row>
    <row r="1460" spans="1:4" x14ac:dyDescent="0.35">
      <c r="A1460" s="275">
        <v>422099</v>
      </c>
      <c r="B1460" s="278" t="s">
        <v>567</v>
      </c>
      <c r="C1460" s="276">
        <v>4</v>
      </c>
      <c r="D1460" s="278" t="s">
        <v>451</v>
      </c>
    </row>
    <row r="1461" spans="1:4" x14ac:dyDescent="0.35">
      <c r="A1461" s="275">
        <v>4225</v>
      </c>
      <c r="B1461" s="278" t="s">
        <v>1411</v>
      </c>
      <c r="C1461" s="276">
        <v>3</v>
      </c>
      <c r="D1461" s="278" t="s">
        <v>451</v>
      </c>
    </row>
    <row r="1462" spans="1:4" x14ac:dyDescent="0.35">
      <c r="A1462" s="275">
        <v>422505</v>
      </c>
      <c r="B1462" s="278" t="s">
        <v>1412</v>
      </c>
      <c r="C1462" s="276">
        <v>4</v>
      </c>
      <c r="D1462" s="278" t="s">
        <v>451</v>
      </c>
    </row>
    <row r="1463" spans="1:4" x14ac:dyDescent="0.35">
      <c r="A1463" s="275">
        <v>422510</v>
      </c>
      <c r="B1463" s="278" t="s">
        <v>1413</v>
      </c>
      <c r="C1463" s="276">
        <v>4</v>
      </c>
      <c r="D1463" s="278" t="s">
        <v>451</v>
      </c>
    </row>
    <row r="1464" spans="1:4" x14ac:dyDescent="0.35">
      <c r="A1464" s="275">
        <v>422515</v>
      </c>
      <c r="B1464" s="278" t="s">
        <v>1414</v>
      </c>
      <c r="C1464" s="276">
        <v>4</v>
      </c>
      <c r="D1464" s="278" t="s">
        <v>451</v>
      </c>
    </row>
    <row r="1465" spans="1:4" x14ac:dyDescent="0.35">
      <c r="A1465" s="275">
        <v>422520</v>
      </c>
      <c r="B1465" s="278" t="s">
        <v>1415</v>
      </c>
      <c r="C1465" s="276">
        <v>4</v>
      </c>
      <c r="D1465" s="278" t="s">
        <v>451</v>
      </c>
    </row>
    <row r="1466" spans="1:4" x14ac:dyDescent="0.35">
      <c r="A1466" s="275">
        <v>422525</v>
      </c>
      <c r="B1466" s="278" t="s">
        <v>1416</v>
      </c>
      <c r="C1466" s="276">
        <v>4</v>
      </c>
      <c r="D1466" s="278" t="s">
        <v>451</v>
      </c>
    </row>
    <row r="1467" spans="1:4" x14ac:dyDescent="0.35">
      <c r="A1467" s="275">
        <v>422530</v>
      </c>
      <c r="B1467" s="278" t="s">
        <v>1417</v>
      </c>
      <c r="C1467" s="276">
        <v>4</v>
      </c>
      <c r="D1467" s="278" t="s">
        <v>451</v>
      </c>
    </row>
    <row r="1468" spans="1:4" x14ac:dyDescent="0.35">
      <c r="A1468" s="275">
        <v>422535</v>
      </c>
      <c r="B1468" s="278" t="s">
        <v>1418</v>
      </c>
      <c r="C1468" s="276">
        <v>4</v>
      </c>
      <c r="D1468" s="278" t="s">
        <v>451</v>
      </c>
    </row>
    <row r="1469" spans="1:4" x14ac:dyDescent="0.35">
      <c r="A1469" s="275">
        <v>422540</v>
      </c>
      <c r="B1469" s="278" t="s">
        <v>752</v>
      </c>
      <c r="C1469" s="276">
        <v>4</v>
      </c>
      <c r="D1469" s="278" t="s">
        <v>451</v>
      </c>
    </row>
    <row r="1470" spans="1:4" x14ac:dyDescent="0.35">
      <c r="A1470" s="275">
        <v>422545</v>
      </c>
      <c r="B1470" s="278" t="s">
        <v>1419</v>
      </c>
      <c r="C1470" s="276">
        <v>4</v>
      </c>
      <c r="D1470" s="278" t="s">
        <v>451</v>
      </c>
    </row>
    <row r="1471" spans="1:4" x14ac:dyDescent="0.35">
      <c r="A1471" s="275">
        <v>422599</v>
      </c>
      <c r="B1471" s="278" t="s">
        <v>567</v>
      </c>
      <c r="C1471" s="276">
        <v>4</v>
      </c>
      <c r="D1471" s="278" t="s">
        <v>451</v>
      </c>
    </row>
    <row r="1472" spans="1:4" x14ac:dyDescent="0.35">
      <c r="A1472" s="275">
        <v>4230</v>
      </c>
      <c r="B1472" s="278" t="s">
        <v>1420</v>
      </c>
      <c r="C1472" s="276">
        <v>3</v>
      </c>
      <c r="D1472" s="278" t="s">
        <v>451</v>
      </c>
    </row>
    <row r="1473" spans="1:4" x14ac:dyDescent="0.35">
      <c r="A1473" s="275">
        <v>423005</v>
      </c>
      <c r="B1473" s="278" t="s">
        <v>1421</v>
      </c>
      <c r="C1473" s="276">
        <v>4</v>
      </c>
      <c r="D1473" s="278" t="s">
        <v>451</v>
      </c>
    </row>
    <row r="1474" spans="1:4" x14ac:dyDescent="0.35">
      <c r="A1474" s="275">
        <v>423010</v>
      </c>
      <c r="B1474" s="278" t="s">
        <v>1422</v>
      </c>
      <c r="C1474" s="276">
        <v>4</v>
      </c>
      <c r="D1474" s="278" t="s">
        <v>451</v>
      </c>
    </row>
    <row r="1475" spans="1:4" x14ac:dyDescent="0.35">
      <c r="A1475" s="275">
        <v>423015</v>
      </c>
      <c r="B1475" s="278" t="s">
        <v>1423</v>
      </c>
      <c r="C1475" s="276">
        <v>4</v>
      </c>
      <c r="D1475" s="278" t="s">
        <v>451</v>
      </c>
    </row>
    <row r="1476" spans="1:4" x14ac:dyDescent="0.35">
      <c r="A1476" s="275">
        <v>423099</v>
      </c>
      <c r="B1476" s="278" t="s">
        <v>567</v>
      </c>
      <c r="C1476" s="276">
        <v>4</v>
      </c>
      <c r="D1476" s="278" t="s">
        <v>451</v>
      </c>
    </row>
    <row r="1477" spans="1:4" x14ac:dyDescent="0.35">
      <c r="A1477" s="275">
        <v>4235</v>
      </c>
      <c r="B1477" s="278" t="s">
        <v>1424</v>
      </c>
      <c r="C1477" s="276">
        <v>3</v>
      </c>
      <c r="D1477" s="278" t="s">
        <v>451</v>
      </c>
    </row>
    <row r="1478" spans="1:4" x14ac:dyDescent="0.35">
      <c r="A1478" s="275">
        <v>423505</v>
      </c>
      <c r="B1478" s="278" t="s">
        <v>1425</v>
      </c>
      <c r="C1478" s="276">
        <v>4</v>
      </c>
      <c r="D1478" s="278" t="s">
        <v>451</v>
      </c>
    </row>
    <row r="1479" spans="1:4" x14ac:dyDescent="0.35">
      <c r="A1479" s="275">
        <v>423510</v>
      </c>
      <c r="B1479" s="278" t="s">
        <v>1426</v>
      </c>
      <c r="C1479" s="276">
        <v>4</v>
      </c>
      <c r="D1479" s="278" t="s">
        <v>451</v>
      </c>
    </row>
    <row r="1480" spans="1:4" x14ac:dyDescent="0.35">
      <c r="A1480" s="275">
        <v>423515</v>
      </c>
      <c r="B1480" s="278" t="s">
        <v>1427</v>
      </c>
      <c r="C1480" s="276">
        <v>4</v>
      </c>
      <c r="D1480" s="278" t="s">
        <v>451</v>
      </c>
    </row>
    <row r="1481" spans="1:4" x14ac:dyDescent="0.35">
      <c r="A1481" s="275">
        <v>423520</v>
      </c>
      <c r="B1481" s="278" t="s">
        <v>988</v>
      </c>
      <c r="C1481" s="276">
        <v>4</v>
      </c>
      <c r="D1481" s="278" t="s">
        <v>451</v>
      </c>
    </row>
    <row r="1482" spans="1:4" x14ac:dyDescent="0.35">
      <c r="A1482" s="275">
        <v>423525</v>
      </c>
      <c r="B1482" s="278" t="s">
        <v>1428</v>
      </c>
      <c r="C1482" s="276">
        <v>4</v>
      </c>
      <c r="D1482" s="278" t="s">
        <v>451</v>
      </c>
    </row>
    <row r="1483" spans="1:4" x14ac:dyDescent="0.35">
      <c r="A1483" s="275">
        <v>423530</v>
      </c>
      <c r="B1483" s="278" t="s">
        <v>1429</v>
      </c>
      <c r="C1483" s="276">
        <v>4</v>
      </c>
      <c r="D1483" s="278" t="s">
        <v>451</v>
      </c>
    </row>
    <row r="1484" spans="1:4" x14ac:dyDescent="0.35">
      <c r="A1484" s="275">
        <v>423535</v>
      </c>
      <c r="B1484" s="278" t="s">
        <v>1430</v>
      </c>
      <c r="C1484" s="276">
        <v>4</v>
      </c>
      <c r="D1484" s="278" t="s">
        <v>451</v>
      </c>
    </row>
    <row r="1485" spans="1:4" x14ac:dyDescent="0.35">
      <c r="A1485" s="275">
        <v>423540</v>
      </c>
      <c r="B1485" s="278" t="s">
        <v>1431</v>
      </c>
      <c r="C1485" s="276">
        <v>4</v>
      </c>
      <c r="D1485" s="278" t="s">
        <v>451</v>
      </c>
    </row>
    <row r="1486" spans="1:4" x14ac:dyDescent="0.35">
      <c r="A1486" s="275">
        <v>423545</v>
      </c>
      <c r="B1486" s="278" t="s">
        <v>1432</v>
      </c>
      <c r="C1486" s="276">
        <v>4</v>
      </c>
      <c r="D1486" s="278" t="s">
        <v>451</v>
      </c>
    </row>
    <row r="1487" spans="1:4" x14ac:dyDescent="0.35">
      <c r="A1487" s="275">
        <v>423550</v>
      </c>
      <c r="B1487" s="278" t="s">
        <v>1433</v>
      </c>
      <c r="C1487" s="276">
        <v>4</v>
      </c>
      <c r="D1487" s="278" t="s">
        <v>451</v>
      </c>
    </row>
    <row r="1488" spans="1:4" x14ac:dyDescent="0.35">
      <c r="A1488" s="275">
        <v>423555</v>
      </c>
      <c r="B1488" s="278" t="s">
        <v>1434</v>
      </c>
      <c r="C1488" s="276">
        <v>4</v>
      </c>
      <c r="D1488" s="278" t="s">
        <v>451</v>
      </c>
    </row>
    <row r="1489" spans="1:4" x14ac:dyDescent="0.35">
      <c r="A1489" s="275">
        <v>423560</v>
      </c>
      <c r="B1489" s="278" t="s">
        <v>1435</v>
      </c>
      <c r="C1489" s="276">
        <v>4</v>
      </c>
      <c r="D1489" s="278" t="s">
        <v>451</v>
      </c>
    </row>
    <row r="1490" spans="1:4" x14ac:dyDescent="0.35">
      <c r="A1490" s="275">
        <v>423565</v>
      </c>
      <c r="B1490" s="278" t="s">
        <v>1436</v>
      </c>
      <c r="C1490" s="276">
        <v>4</v>
      </c>
      <c r="D1490" s="278" t="s">
        <v>451</v>
      </c>
    </row>
    <row r="1491" spans="1:4" x14ac:dyDescent="0.35">
      <c r="A1491" s="275">
        <v>423570</v>
      </c>
      <c r="B1491" s="278" t="s">
        <v>1437</v>
      </c>
      <c r="C1491" s="276">
        <v>4</v>
      </c>
      <c r="D1491" s="278" t="s">
        <v>451</v>
      </c>
    </row>
    <row r="1492" spans="1:4" x14ac:dyDescent="0.35">
      <c r="A1492" s="275">
        <v>423575</v>
      </c>
      <c r="B1492" s="278" t="s">
        <v>1438</v>
      </c>
      <c r="C1492" s="276">
        <v>4</v>
      </c>
      <c r="D1492" s="278" t="s">
        <v>451</v>
      </c>
    </row>
    <row r="1493" spans="1:4" x14ac:dyDescent="0.35">
      <c r="A1493" s="275">
        <v>423580</v>
      </c>
      <c r="B1493" s="278" t="s">
        <v>1439</v>
      </c>
      <c r="C1493" s="276">
        <v>4</v>
      </c>
      <c r="D1493" s="278" t="s">
        <v>451</v>
      </c>
    </row>
    <row r="1494" spans="1:4" x14ac:dyDescent="0.35">
      <c r="A1494" s="275">
        <v>423585</v>
      </c>
      <c r="B1494" s="278" t="s">
        <v>1440</v>
      </c>
      <c r="C1494" s="276">
        <v>4</v>
      </c>
      <c r="D1494" s="278" t="s">
        <v>451</v>
      </c>
    </row>
    <row r="1495" spans="1:4" x14ac:dyDescent="0.35">
      <c r="A1495" s="275">
        <v>423595</v>
      </c>
      <c r="B1495" s="278" t="s">
        <v>388</v>
      </c>
      <c r="C1495" s="276">
        <v>4</v>
      </c>
      <c r="D1495" s="278" t="s">
        <v>451</v>
      </c>
    </row>
    <row r="1496" spans="1:4" x14ac:dyDescent="0.35">
      <c r="A1496" s="275">
        <v>423599</v>
      </c>
      <c r="B1496" s="278" t="s">
        <v>567</v>
      </c>
      <c r="C1496" s="276">
        <v>4</v>
      </c>
      <c r="D1496" s="278" t="s">
        <v>451</v>
      </c>
    </row>
    <row r="1497" spans="1:4" x14ac:dyDescent="0.35">
      <c r="A1497" s="275">
        <v>4240</v>
      </c>
      <c r="B1497" s="278" t="s">
        <v>1441</v>
      </c>
      <c r="C1497" s="276">
        <v>3</v>
      </c>
      <c r="D1497" s="278" t="s">
        <v>451</v>
      </c>
    </row>
    <row r="1498" spans="1:4" x14ac:dyDescent="0.35">
      <c r="A1498" s="275">
        <v>424005</v>
      </c>
      <c r="B1498" s="278" t="s">
        <v>431</v>
      </c>
      <c r="C1498" s="276">
        <v>4</v>
      </c>
      <c r="D1498" s="278" t="s">
        <v>451</v>
      </c>
    </row>
    <row r="1499" spans="1:4" x14ac:dyDescent="0.35">
      <c r="A1499" s="275">
        <v>424010</v>
      </c>
      <c r="B1499" s="278" t="s">
        <v>432</v>
      </c>
      <c r="C1499" s="276">
        <v>4</v>
      </c>
      <c r="D1499" s="278" t="s">
        <v>451</v>
      </c>
    </row>
    <row r="1500" spans="1:4" x14ac:dyDescent="0.35">
      <c r="A1500" s="275">
        <v>424015</v>
      </c>
      <c r="B1500" s="278" t="s">
        <v>433</v>
      </c>
      <c r="C1500" s="276">
        <v>4</v>
      </c>
      <c r="D1500" s="278" t="s">
        <v>451</v>
      </c>
    </row>
    <row r="1501" spans="1:4" x14ac:dyDescent="0.35">
      <c r="A1501" s="275">
        <v>424020</v>
      </c>
      <c r="B1501" s="278" t="s">
        <v>434</v>
      </c>
      <c r="C1501" s="276">
        <v>4</v>
      </c>
      <c r="D1501" s="278" t="s">
        <v>451</v>
      </c>
    </row>
    <row r="1502" spans="1:4" x14ac:dyDescent="0.35">
      <c r="A1502" s="275">
        <v>424025</v>
      </c>
      <c r="B1502" s="278" t="s">
        <v>435</v>
      </c>
      <c r="C1502" s="276">
        <v>4</v>
      </c>
      <c r="D1502" s="278" t="s">
        <v>451</v>
      </c>
    </row>
    <row r="1503" spans="1:4" x14ac:dyDescent="0.35">
      <c r="A1503" s="275">
        <v>424030</v>
      </c>
      <c r="B1503" s="278" t="s">
        <v>436</v>
      </c>
      <c r="C1503" s="276">
        <v>4</v>
      </c>
      <c r="D1503" s="278" t="s">
        <v>451</v>
      </c>
    </row>
    <row r="1504" spans="1:4" x14ac:dyDescent="0.35">
      <c r="A1504" s="275">
        <v>424035</v>
      </c>
      <c r="B1504" s="278" t="s">
        <v>437</v>
      </c>
      <c r="C1504" s="276">
        <v>4</v>
      </c>
      <c r="D1504" s="278" t="s">
        <v>451</v>
      </c>
    </row>
    <row r="1505" spans="1:4" x14ac:dyDescent="0.35">
      <c r="A1505" s="275">
        <v>424045</v>
      </c>
      <c r="B1505" s="278" t="s">
        <v>452</v>
      </c>
      <c r="C1505" s="276">
        <v>4</v>
      </c>
      <c r="D1505" s="278" t="s">
        <v>451</v>
      </c>
    </row>
    <row r="1506" spans="1:4" x14ac:dyDescent="0.35">
      <c r="A1506" s="275">
        <v>424050</v>
      </c>
      <c r="B1506" s="278" t="s">
        <v>454</v>
      </c>
      <c r="C1506" s="276">
        <v>4</v>
      </c>
      <c r="D1506" s="278" t="s">
        <v>451</v>
      </c>
    </row>
    <row r="1507" spans="1:4" x14ac:dyDescent="0.35">
      <c r="A1507" s="275">
        <v>424095</v>
      </c>
      <c r="B1507" s="278" t="s">
        <v>393</v>
      </c>
      <c r="C1507" s="276">
        <v>4</v>
      </c>
      <c r="D1507" s="278" t="s">
        <v>451</v>
      </c>
    </row>
    <row r="1508" spans="1:4" x14ac:dyDescent="0.35">
      <c r="A1508" s="275">
        <v>424099</v>
      </c>
      <c r="B1508" s="278" t="s">
        <v>567</v>
      </c>
      <c r="C1508" s="276">
        <v>4</v>
      </c>
      <c r="D1508" s="278" t="s">
        <v>451</v>
      </c>
    </row>
    <row r="1509" spans="1:4" x14ac:dyDescent="0.35">
      <c r="A1509" s="275">
        <v>4245</v>
      </c>
      <c r="B1509" s="278" t="s">
        <v>1442</v>
      </c>
      <c r="C1509" s="276">
        <v>3</v>
      </c>
      <c r="D1509" s="278" t="s">
        <v>451</v>
      </c>
    </row>
    <row r="1510" spans="1:4" x14ac:dyDescent="0.35">
      <c r="A1510" s="275">
        <v>424504</v>
      </c>
      <c r="B1510" s="278" t="s">
        <v>735</v>
      </c>
      <c r="C1510" s="276">
        <v>4</v>
      </c>
      <c r="D1510" s="278" t="s">
        <v>451</v>
      </c>
    </row>
    <row r="1511" spans="1:4" x14ac:dyDescent="0.35">
      <c r="A1511" s="275">
        <v>424506</v>
      </c>
      <c r="B1511" s="278" t="s">
        <v>1443</v>
      </c>
      <c r="C1511" s="276">
        <v>4</v>
      </c>
      <c r="D1511" s="278" t="s">
        <v>451</v>
      </c>
    </row>
    <row r="1512" spans="1:4" x14ac:dyDescent="0.35">
      <c r="A1512" s="275">
        <v>424508</v>
      </c>
      <c r="B1512" s="278" t="s">
        <v>737</v>
      </c>
      <c r="C1512" s="276">
        <v>4</v>
      </c>
      <c r="D1512" s="278" t="s">
        <v>451</v>
      </c>
    </row>
    <row r="1513" spans="1:4" x14ac:dyDescent="0.35">
      <c r="A1513" s="275">
        <v>424512</v>
      </c>
      <c r="B1513" s="278" t="s">
        <v>738</v>
      </c>
      <c r="C1513" s="276">
        <v>4</v>
      </c>
      <c r="D1513" s="278" t="s">
        <v>451</v>
      </c>
    </row>
    <row r="1514" spans="1:4" x14ac:dyDescent="0.35">
      <c r="A1514" s="275">
        <v>424516</v>
      </c>
      <c r="B1514" s="278" t="s">
        <v>601</v>
      </c>
      <c r="C1514" s="276">
        <v>4</v>
      </c>
      <c r="D1514" s="278" t="s">
        <v>451</v>
      </c>
    </row>
    <row r="1515" spans="1:4" x14ac:dyDescent="0.35">
      <c r="A1515" s="275">
        <v>424520</v>
      </c>
      <c r="B1515" s="278" t="s">
        <v>608</v>
      </c>
      <c r="C1515" s="276">
        <v>4</v>
      </c>
      <c r="D1515" s="278" t="s">
        <v>451</v>
      </c>
    </row>
    <row r="1516" spans="1:4" x14ac:dyDescent="0.35">
      <c r="A1516" s="275">
        <v>424524</v>
      </c>
      <c r="B1516" s="278" t="s">
        <v>609</v>
      </c>
      <c r="C1516" s="276">
        <v>4</v>
      </c>
      <c r="D1516" s="278" t="s">
        <v>451</v>
      </c>
    </row>
    <row r="1517" spans="1:4" x14ac:dyDescent="0.35">
      <c r="A1517" s="275">
        <v>424528</v>
      </c>
      <c r="B1517" s="278" t="s">
        <v>610</v>
      </c>
      <c r="C1517" s="276">
        <v>4</v>
      </c>
      <c r="D1517" s="278" t="s">
        <v>451</v>
      </c>
    </row>
    <row r="1518" spans="1:4" x14ac:dyDescent="0.35">
      <c r="A1518" s="275">
        <v>424532</v>
      </c>
      <c r="B1518" s="278" t="s">
        <v>611</v>
      </c>
      <c r="C1518" s="276">
        <v>4</v>
      </c>
      <c r="D1518" s="278" t="s">
        <v>451</v>
      </c>
    </row>
    <row r="1519" spans="1:4" x14ac:dyDescent="0.35">
      <c r="A1519" s="275">
        <v>424536</v>
      </c>
      <c r="B1519" s="278" t="s">
        <v>612</v>
      </c>
      <c r="C1519" s="276">
        <v>4</v>
      </c>
      <c r="D1519" s="278" t="s">
        <v>451</v>
      </c>
    </row>
    <row r="1520" spans="1:4" x14ac:dyDescent="0.35">
      <c r="A1520" s="275">
        <v>424540</v>
      </c>
      <c r="B1520" s="278" t="s">
        <v>613</v>
      </c>
      <c r="C1520" s="276">
        <v>4</v>
      </c>
      <c r="D1520" s="278" t="s">
        <v>451</v>
      </c>
    </row>
    <row r="1521" spans="1:4" x14ac:dyDescent="0.35">
      <c r="A1521" s="275">
        <v>424544</v>
      </c>
      <c r="B1521" s="278" t="s">
        <v>614</v>
      </c>
      <c r="C1521" s="276">
        <v>4</v>
      </c>
      <c r="D1521" s="278" t="s">
        <v>451</v>
      </c>
    </row>
    <row r="1522" spans="1:4" x14ac:dyDescent="0.35">
      <c r="A1522" s="275">
        <v>424548</v>
      </c>
      <c r="B1522" s="278" t="s">
        <v>615</v>
      </c>
      <c r="C1522" s="276">
        <v>4</v>
      </c>
      <c r="D1522" s="278" t="s">
        <v>451</v>
      </c>
    </row>
    <row r="1523" spans="1:4" x14ac:dyDescent="0.35">
      <c r="A1523" s="275">
        <v>424552</v>
      </c>
      <c r="B1523" s="278" t="s">
        <v>616</v>
      </c>
      <c r="C1523" s="276">
        <v>4</v>
      </c>
      <c r="D1523" s="278" t="s">
        <v>451</v>
      </c>
    </row>
    <row r="1524" spans="1:4" x14ac:dyDescent="0.35">
      <c r="A1524" s="275">
        <v>424556</v>
      </c>
      <c r="B1524" s="278" t="s">
        <v>602</v>
      </c>
      <c r="C1524" s="276">
        <v>4</v>
      </c>
      <c r="D1524" s="278" t="s">
        <v>451</v>
      </c>
    </row>
    <row r="1525" spans="1:4" x14ac:dyDescent="0.35">
      <c r="A1525" s="275">
        <v>424560</v>
      </c>
      <c r="B1525" s="278" t="s">
        <v>723</v>
      </c>
      <c r="C1525" s="276">
        <v>4</v>
      </c>
      <c r="D1525" s="278" t="s">
        <v>451</v>
      </c>
    </row>
    <row r="1526" spans="1:4" x14ac:dyDescent="0.35">
      <c r="A1526" s="275">
        <v>424562</v>
      </c>
      <c r="B1526" s="278" t="s">
        <v>725</v>
      </c>
      <c r="C1526" s="276">
        <v>4</v>
      </c>
      <c r="D1526" s="278" t="s">
        <v>451</v>
      </c>
    </row>
    <row r="1527" spans="1:4" x14ac:dyDescent="0.35">
      <c r="A1527" s="275">
        <v>424564</v>
      </c>
      <c r="B1527" s="278" t="s">
        <v>731</v>
      </c>
      <c r="C1527" s="276">
        <v>4</v>
      </c>
      <c r="D1527" s="278" t="s">
        <v>451</v>
      </c>
    </row>
    <row r="1528" spans="1:4" x14ac:dyDescent="0.35">
      <c r="A1528" s="275">
        <v>424568</v>
      </c>
      <c r="B1528" s="278" t="s">
        <v>603</v>
      </c>
      <c r="C1528" s="276">
        <v>4</v>
      </c>
      <c r="D1528" s="278" t="s">
        <v>451</v>
      </c>
    </row>
    <row r="1529" spans="1:4" x14ac:dyDescent="0.35">
      <c r="A1529" s="275">
        <v>424572</v>
      </c>
      <c r="B1529" s="278" t="s">
        <v>733</v>
      </c>
      <c r="C1529" s="276">
        <v>4</v>
      </c>
      <c r="D1529" s="278" t="s">
        <v>451</v>
      </c>
    </row>
    <row r="1530" spans="1:4" x14ac:dyDescent="0.35">
      <c r="A1530" s="275">
        <v>424580</v>
      </c>
      <c r="B1530" s="278" t="s">
        <v>604</v>
      </c>
      <c r="C1530" s="276">
        <v>4</v>
      </c>
      <c r="D1530" s="278" t="s">
        <v>451</v>
      </c>
    </row>
    <row r="1531" spans="1:4" x14ac:dyDescent="0.35">
      <c r="A1531" s="275">
        <v>424584</v>
      </c>
      <c r="B1531" s="278" t="s">
        <v>734</v>
      </c>
      <c r="C1531" s="276">
        <v>4</v>
      </c>
      <c r="D1531" s="278" t="s">
        <v>451</v>
      </c>
    </row>
    <row r="1532" spans="1:4" x14ac:dyDescent="0.35">
      <c r="A1532" s="275">
        <v>424588</v>
      </c>
      <c r="B1532" s="278" t="s">
        <v>724</v>
      </c>
      <c r="C1532" s="276">
        <v>4</v>
      </c>
      <c r="D1532" s="278" t="s">
        <v>451</v>
      </c>
    </row>
    <row r="1533" spans="1:4" x14ac:dyDescent="0.35">
      <c r="A1533" s="275">
        <v>424599</v>
      </c>
      <c r="B1533" s="278" t="s">
        <v>567</v>
      </c>
      <c r="C1533" s="276">
        <v>4</v>
      </c>
      <c r="D1533" s="278" t="s">
        <v>451</v>
      </c>
    </row>
    <row r="1534" spans="1:4" x14ac:dyDescent="0.35">
      <c r="A1534" s="275">
        <v>4248</v>
      </c>
      <c r="B1534" s="278" t="s">
        <v>1444</v>
      </c>
      <c r="C1534" s="276">
        <v>3</v>
      </c>
      <c r="D1534" s="278" t="s">
        <v>451</v>
      </c>
    </row>
    <row r="1535" spans="1:4" x14ac:dyDescent="0.35">
      <c r="A1535" s="275">
        <v>424805</v>
      </c>
      <c r="B1535" s="278" t="s">
        <v>1445</v>
      </c>
      <c r="C1535" s="276">
        <v>4</v>
      </c>
      <c r="D1535" s="278" t="s">
        <v>451</v>
      </c>
    </row>
    <row r="1536" spans="1:4" x14ac:dyDescent="0.35">
      <c r="A1536" s="275">
        <v>424810</v>
      </c>
      <c r="B1536" s="278" t="s">
        <v>1446</v>
      </c>
      <c r="C1536" s="276">
        <v>4</v>
      </c>
      <c r="D1536" s="278" t="s">
        <v>451</v>
      </c>
    </row>
    <row r="1537" spans="1:4" x14ac:dyDescent="0.35">
      <c r="A1537" s="275">
        <v>424899</v>
      </c>
      <c r="B1537" s="278" t="s">
        <v>567</v>
      </c>
      <c r="C1537" s="276">
        <v>4</v>
      </c>
      <c r="D1537" s="278" t="s">
        <v>451</v>
      </c>
    </row>
    <row r="1538" spans="1:4" x14ac:dyDescent="0.35">
      <c r="A1538" s="275">
        <v>4250</v>
      </c>
      <c r="B1538" s="278" t="s">
        <v>1447</v>
      </c>
      <c r="C1538" s="276">
        <v>3</v>
      </c>
      <c r="D1538" s="278" t="s">
        <v>451</v>
      </c>
    </row>
    <row r="1539" spans="1:4" x14ac:dyDescent="0.35">
      <c r="A1539" s="275">
        <v>425005</v>
      </c>
      <c r="B1539" s="278" t="s">
        <v>1448</v>
      </c>
      <c r="C1539" s="276">
        <v>4</v>
      </c>
      <c r="D1539" s="278" t="s">
        <v>451</v>
      </c>
    </row>
    <row r="1540" spans="1:4" x14ac:dyDescent="0.35">
      <c r="A1540" s="275">
        <v>425010</v>
      </c>
      <c r="B1540" s="278" t="s">
        <v>868</v>
      </c>
      <c r="C1540" s="276">
        <v>4</v>
      </c>
      <c r="D1540" s="278" t="s">
        <v>451</v>
      </c>
    </row>
    <row r="1541" spans="1:4" x14ac:dyDescent="0.35">
      <c r="A1541" s="275">
        <v>425015</v>
      </c>
      <c r="B1541" s="278" t="s">
        <v>984</v>
      </c>
      <c r="C1541" s="276">
        <v>4</v>
      </c>
      <c r="D1541" s="278" t="s">
        <v>451</v>
      </c>
    </row>
    <row r="1542" spans="1:4" x14ac:dyDescent="0.35">
      <c r="A1542" s="275">
        <v>425020</v>
      </c>
      <c r="B1542" s="278" t="s">
        <v>1449</v>
      </c>
      <c r="C1542" s="276">
        <v>4</v>
      </c>
      <c r="D1542" s="278" t="s">
        <v>451</v>
      </c>
    </row>
    <row r="1543" spans="1:4" x14ac:dyDescent="0.35">
      <c r="A1543" s="275">
        <v>425025</v>
      </c>
      <c r="B1543" s="278" t="s">
        <v>1450</v>
      </c>
      <c r="C1543" s="276">
        <v>4</v>
      </c>
      <c r="D1543" s="278" t="s">
        <v>451</v>
      </c>
    </row>
    <row r="1544" spans="1:4" x14ac:dyDescent="0.35">
      <c r="A1544" s="275">
        <v>425030</v>
      </c>
      <c r="B1544" s="278" t="s">
        <v>1451</v>
      </c>
      <c r="C1544" s="276">
        <v>4</v>
      </c>
      <c r="D1544" s="278" t="s">
        <v>451</v>
      </c>
    </row>
    <row r="1545" spans="1:4" x14ac:dyDescent="0.35">
      <c r="A1545" s="275">
        <v>425035</v>
      </c>
      <c r="B1545" s="278" t="s">
        <v>1452</v>
      </c>
      <c r="C1545" s="276">
        <v>4</v>
      </c>
      <c r="D1545" s="278" t="s">
        <v>451</v>
      </c>
    </row>
    <row r="1546" spans="1:4" x14ac:dyDescent="0.35">
      <c r="A1546" s="275">
        <v>425040</v>
      </c>
      <c r="B1546" s="278" t="s">
        <v>1453</v>
      </c>
      <c r="C1546" s="276">
        <v>4</v>
      </c>
      <c r="D1546" s="278" t="s">
        <v>451</v>
      </c>
    </row>
    <row r="1547" spans="1:4" x14ac:dyDescent="0.35">
      <c r="A1547" s="275">
        <v>425045</v>
      </c>
      <c r="B1547" s="278" t="s">
        <v>1454</v>
      </c>
      <c r="C1547" s="276">
        <v>4</v>
      </c>
      <c r="D1547" s="278" t="s">
        <v>451</v>
      </c>
    </row>
    <row r="1548" spans="1:4" x14ac:dyDescent="0.35">
      <c r="A1548" s="275">
        <v>425050</v>
      </c>
      <c r="B1548" s="278" t="s">
        <v>1455</v>
      </c>
      <c r="C1548" s="276">
        <v>4</v>
      </c>
      <c r="D1548" s="278" t="s">
        <v>451</v>
      </c>
    </row>
    <row r="1549" spans="1:4" x14ac:dyDescent="0.35">
      <c r="A1549" s="275">
        <v>425099</v>
      </c>
      <c r="B1549" s="278" t="s">
        <v>567</v>
      </c>
      <c r="C1549" s="276">
        <v>4</v>
      </c>
      <c r="D1549" s="278" t="s">
        <v>451</v>
      </c>
    </row>
    <row r="1550" spans="1:4" x14ac:dyDescent="0.35">
      <c r="A1550" s="275">
        <v>4255</v>
      </c>
      <c r="B1550" s="278" t="s">
        <v>1456</v>
      </c>
      <c r="C1550" s="276">
        <v>3</v>
      </c>
      <c r="D1550" s="278" t="s">
        <v>451</v>
      </c>
    </row>
    <row r="1551" spans="1:4" x14ac:dyDescent="0.35">
      <c r="A1551" s="275">
        <v>425505</v>
      </c>
      <c r="B1551" s="278" t="s">
        <v>1457</v>
      </c>
      <c r="C1551" s="276">
        <v>4</v>
      </c>
      <c r="D1551" s="278" t="s">
        <v>451</v>
      </c>
    </row>
    <row r="1552" spans="1:4" x14ac:dyDescent="0.35">
      <c r="A1552" s="275">
        <v>425510</v>
      </c>
      <c r="B1552" s="278" t="s">
        <v>1458</v>
      </c>
      <c r="C1552" s="276">
        <v>4</v>
      </c>
      <c r="D1552" s="278" t="s">
        <v>451</v>
      </c>
    </row>
    <row r="1553" spans="1:4" x14ac:dyDescent="0.35">
      <c r="A1553" s="275">
        <v>425515</v>
      </c>
      <c r="B1553" s="278" t="s">
        <v>1459</v>
      </c>
      <c r="C1553" s="276">
        <v>4</v>
      </c>
      <c r="D1553" s="278" t="s">
        <v>451</v>
      </c>
    </row>
    <row r="1554" spans="1:4" x14ac:dyDescent="0.35">
      <c r="A1554" s="275">
        <v>425520</v>
      </c>
      <c r="B1554" s="278" t="s">
        <v>1460</v>
      </c>
      <c r="C1554" s="276">
        <v>4</v>
      </c>
      <c r="D1554" s="278" t="s">
        <v>451</v>
      </c>
    </row>
    <row r="1555" spans="1:4" x14ac:dyDescent="0.35">
      <c r="A1555" s="275">
        <v>425525</v>
      </c>
      <c r="B1555" s="278" t="s">
        <v>1461</v>
      </c>
      <c r="C1555" s="276">
        <v>4</v>
      </c>
      <c r="D1555" s="278" t="s">
        <v>451</v>
      </c>
    </row>
    <row r="1556" spans="1:4" x14ac:dyDescent="0.35">
      <c r="A1556" s="275">
        <v>425530</v>
      </c>
      <c r="B1556" s="278" t="s">
        <v>1462</v>
      </c>
      <c r="C1556" s="276">
        <v>4</v>
      </c>
      <c r="D1556" s="278" t="s">
        <v>451</v>
      </c>
    </row>
    <row r="1557" spans="1:4" x14ac:dyDescent="0.35">
      <c r="A1557" s="275">
        <v>425535</v>
      </c>
      <c r="B1557" s="278" t="s">
        <v>1463</v>
      </c>
      <c r="C1557" s="276">
        <v>4</v>
      </c>
      <c r="D1557" s="278" t="s">
        <v>451</v>
      </c>
    </row>
    <row r="1558" spans="1:4" x14ac:dyDescent="0.35">
      <c r="A1558" s="275">
        <v>425540</v>
      </c>
      <c r="B1558" s="278" t="s">
        <v>1464</v>
      </c>
      <c r="C1558" s="276">
        <v>4</v>
      </c>
      <c r="D1558" s="278" t="s">
        <v>451</v>
      </c>
    </row>
    <row r="1559" spans="1:4" x14ac:dyDescent="0.35">
      <c r="A1559" s="275">
        <v>425590</v>
      </c>
      <c r="B1559" s="278" t="s">
        <v>393</v>
      </c>
      <c r="C1559" s="276">
        <v>4</v>
      </c>
      <c r="D1559" s="278" t="s">
        <v>451</v>
      </c>
    </row>
    <row r="1560" spans="1:4" x14ac:dyDescent="0.35">
      <c r="A1560" s="275">
        <v>425599</v>
      </c>
      <c r="B1560" s="278" t="s">
        <v>567</v>
      </c>
      <c r="C1560" s="276">
        <v>4</v>
      </c>
      <c r="D1560" s="278" t="s">
        <v>451</v>
      </c>
    </row>
    <row r="1561" spans="1:4" x14ac:dyDescent="0.35">
      <c r="A1561" s="275">
        <v>4260</v>
      </c>
      <c r="B1561" s="278" t="s">
        <v>1465</v>
      </c>
      <c r="C1561" s="276">
        <v>3</v>
      </c>
      <c r="D1561" s="278" t="s">
        <v>451</v>
      </c>
    </row>
    <row r="1562" spans="1:4" x14ac:dyDescent="0.35">
      <c r="A1562" s="275">
        <v>426099</v>
      </c>
      <c r="B1562" s="278" t="s">
        <v>567</v>
      </c>
      <c r="C1562" s="276">
        <v>4</v>
      </c>
      <c r="D1562" s="278" t="s">
        <v>451</v>
      </c>
    </row>
    <row r="1563" spans="1:4" x14ac:dyDescent="0.35">
      <c r="A1563" s="275">
        <v>4265</v>
      </c>
      <c r="B1563" s="278" t="s">
        <v>1466</v>
      </c>
      <c r="C1563" s="276">
        <v>3</v>
      </c>
      <c r="D1563" s="278" t="s">
        <v>451</v>
      </c>
    </row>
    <row r="1564" spans="1:4" x14ac:dyDescent="0.35">
      <c r="A1564" s="275">
        <v>426599</v>
      </c>
      <c r="B1564" s="278" t="s">
        <v>567</v>
      </c>
      <c r="C1564" s="276">
        <v>4</v>
      </c>
      <c r="D1564" s="278" t="s">
        <v>451</v>
      </c>
    </row>
    <row r="1565" spans="1:4" x14ac:dyDescent="0.35">
      <c r="A1565" s="275">
        <v>4275</v>
      </c>
      <c r="B1565" s="278" t="s">
        <v>1467</v>
      </c>
      <c r="C1565" s="276">
        <v>3</v>
      </c>
      <c r="D1565" s="278" t="s">
        <v>345</v>
      </c>
    </row>
    <row r="1566" spans="1:4" x14ac:dyDescent="0.35">
      <c r="A1566" s="275">
        <v>427599</v>
      </c>
      <c r="B1566" s="278" t="s">
        <v>567</v>
      </c>
      <c r="C1566" s="276">
        <v>4</v>
      </c>
      <c r="D1566" s="278" t="s">
        <v>345</v>
      </c>
    </row>
    <row r="1567" spans="1:4" x14ac:dyDescent="0.35">
      <c r="A1567" s="275">
        <v>4295</v>
      </c>
      <c r="B1567" s="278" t="s">
        <v>812</v>
      </c>
      <c r="C1567" s="276">
        <v>3</v>
      </c>
      <c r="D1567" s="278" t="s">
        <v>451</v>
      </c>
    </row>
    <row r="1568" spans="1:4" x14ac:dyDescent="0.35">
      <c r="A1568" s="275">
        <v>429503</v>
      </c>
      <c r="B1568" s="278" t="s">
        <v>1468</v>
      </c>
      <c r="C1568" s="276">
        <v>4</v>
      </c>
      <c r="D1568" s="278" t="s">
        <v>451</v>
      </c>
    </row>
    <row r="1569" spans="1:4" x14ac:dyDescent="0.35">
      <c r="A1569" s="275">
        <v>429505</v>
      </c>
      <c r="B1569" s="278" t="s">
        <v>1469</v>
      </c>
      <c r="C1569" s="276">
        <v>4</v>
      </c>
      <c r="D1569" s="278" t="s">
        <v>451</v>
      </c>
    </row>
    <row r="1570" spans="1:4" x14ac:dyDescent="0.35">
      <c r="A1570" s="275">
        <v>429507</v>
      </c>
      <c r="B1570" s="278" t="s">
        <v>950</v>
      </c>
      <c r="C1570" s="276">
        <v>4</v>
      </c>
      <c r="D1570" s="278" t="s">
        <v>451</v>
      </c>
    </row>
    <row r="1571" spans="1:4" x14ac:dyDescent="0.35">
      <c r="A1571" s="275">
        <v>429509</v>
      </c>
      <c r="B1571" s="278" t="s">
        <v>1470</v>
      </c>
      <c r="C1571" s="276">
        <v>4</v>
      </c>
      <c r="D1571" s="278" t="s">
        <v>451</v>
      </c>
    </row>
    <row r="1572" spans="1:4" x14ac:dyDescent="0.35">
      <c r="A1572" s="275">
        <v>429511</v>
      </c>
      <c r="B1572" s="278" t="s">
        <v>1471</v>
      </c>
      <c r="C1572" s="276">
        <v>4</v>
      </c>
      <c r="D1572" s="278" t="s">
        <v>451</v>
      </c>
    </row>
    <row r="1573" spans="1:4" x14ac:dyDescent="0.35">
      <c r="A1573" s="275">
        <v>429513</v>
      </c>
      <c r="B1573" s="278" t="s">
        <v>1472</v>
      </c>
      <c r="C1573" s="276">
        <v>4</v>
      </c>
      <c r="D1573" s="278" t="s">
        <v>451</v>
      </c>
    </row>
    <row r="1574" spans="1:4" x14ac:dyDescent="0.35">
      <c r="A1574" s="275">
        <v>429515</v>
      </c>
      <c r="B1574" s="278" t="s">
        <v>957</v>
      </c>
      <c r="C1574" s="276">
        <v>4</v>
      </c>
      <c r="D1574" s="278" t="s">
        <v>451</v>
      </c>
    </row>
    <row r="1575" spans="1:4" x14ac:dyDescent="0.35">
      <c r="A1575" s="275">
        <v>429517</v>
      </c>
      <c r="B1575" s="278" t="s">
        <v>1473</v>
      </c>
      <c r="C1575" s="276">
        <v>4</v>
      </c>
      <c r="D1575" s="278" t="s">
        <v>451</v>
      </c>
    </row>
    <row r="1576" spans="1:4" x14ac:dyDescent="0.35">
      <c r="A1576" s="275">
        <v>429519</v>
      </c>
      <c r="B1576" s="278" t="s">
        <v>1474</v>
      </c>
      <c r="C1576" s="276">
        <v>4</v>
      </c>
      <c r="D1576" s="278" t="s">
        <v>451</v>
      </c>
    </row>
    <row r="1577" spans="1:4" x14ac:dyDescent="0.35">
      <c r="A1577" s="275">
        <v>429521</v>
      </c>
      <c r="B1577" s="278" t="s">
        <v>1475</v>
      </c>
      <c r="C1577" s="276">
        <v>4</v>
      </c>
      <c r="D1577" s="278" t="s">
        <v>451</v>
      </c>
    </row>
    <row r="1578" spans="1:4" x14ac:dyDescent="0.35">
      <c r="A1578" s="275">
        <v>429525</v>
      </c>
      <c r="B1578" s="278" t="s">
        <v>1476</v>
      </c>
      <c r="C1578" s="276">
        <v>4</v>
      </c>
      <c r="D1578" s="278" t="s">
        <v>451</v>
      </c>
    </row>
    <row r="1579" spans="1:4" x14ac:dyDescent="0.35">
      <c r="A1579" s="275">
        <v>429530</v>
      </c>
      <c r="B1579" s="278" t="s">
        <v>1477</v>
      </c>
      <c r="C1579" s="276">
        <v>4</v>
      </c>
      <c r="D1579" s="278" t="s">
        <v>451</v>
      </c>
    </row>
    <row r="1580" spans="1:4" x14ac:dyDescent="0.35">
      <c r="A1580" s="275">
        <v>429533</v>
      </c>
      <c r="B1580" s="278" t="s">
        <v>1403</v>
      </c>
      <c r="C1580" s="276">
        <v>4</v>
      </c>
      <c r="D1580" s="278" t="s">
        <v>451</v>
      </c>
    </row>
    <row r="1581" spans="1:4" x14ac:dyDescent="0.35">
      <c r="A1581" s="275">
        <v>429535</v>
      </c>
      <c r="B1581" s="278" t="s">
        <v>1478</v>
      </c>
      <c r="C1581" s="276">
        <v>4</v>
      </c>
      <c r="D1581" s="278" t="s">
        <v>451</v>
      </c>
    </row>
    <row r="1582" spans="1:4" x14ac:dyDescent="0.35">
      <c r="A1582" s="275">
        <v>429537</v>
      </c>
      <c r="B1582" s="278" t="s">
        <v>984</v>
      </c>
      <c r="C1582" s="276">
        <v>4</v>
      </c>
      <c r="D1582" s="278" t="s">
        <v>451</v>
      </c>
    </row>
    <row r="1583" spans="1:4" x14ac:dyDescent="0.35">
      <c r="A1583" s="275">
        <v>429540</v>
      </c>
      <c r="B1583" s="278" t="s">
        <v>1479</v>
      </c>
      <c r="C1583" s="276">
        <v>4</v>
      </c>
      <c r="D1583" s="278" t="s">
        <v>451</v>
      </c>
    </row>
    <row r="1584" spans="1:4" x14ac:dyDescent="0.35">
      <c r="A1584" s="275">
        <v>429543</v>
      </c>
      <c r="B1584" s="278" t="s">
        <v>1480</v>
      </c>
      <c r="C1584" s="276">
        <v>4</v>
      </c>
      <c r="D1584" s="278" t="s">
        <v>451</v>
      </c>
    </row>
    <row r="1585" spans="1:4" x14ac:dyDescent="0.35">
      <c r="A1585" s="275">
        <v>429545</v>
      </c>
      <c r="B1585" s="278" t="s">
        <v>951</v>
      </c>
      <c r="C1585" s="276">
        <v>4</v>
      </c>
      <c r="D1585" s="278" t="s">
        <v>451</v>
      </c>
    </row>
    <row r="1586" spans="1:4" x14ac:dyDescent="0.35">
      <c r="A1586" s="275">
        <v>429547</v>
      </c>
      <c r="B1586" s="278" t="s">
        <v>1481</v>
      </c>
      <c r="C1586" s="276">
        <v>4</v>
      </c>
      <c r="D1586" s="278" t="s">
        <v>451</v>
      </c>
    </row>
    <row r="1587" spans="1:4" x14ac:dyDescent="0.35">
      <c r="A1587" s="275">
        <v>429549</v>
      </c>
      <c r="B1587" s="278" t="s">
        <v>1482</v>
      </c>
      <c r="C1587" s="276">
        <v>4</v>
      </c>
      <c r="D1587" s="278" t="s">
        <v>451</v>
      </c>
    </row>
    <row r="1588" spans="1:4" x14ac:dyDescent="0.35">
      <c r="A1588" s="275">
        <v>429551</v>
      </c>
      <c r="B1588" s="278" t="s">
        <v>1483</v>
      </c>
      <c r="C1588" s="276">
        <v>4</v>
      </c>
      <c r="D1588" s="278" t="s">
        <v>451</v>
      </c>
    </row>
    <row r="1589" spans="1:4" x14ac:dyDescent="0.35">
      <c r="A1589" s="275">
        <v>429553</v>
      </c>
      <c r="B1589" s="278" t="s">
        <v>1484</v>
      </c>
      <c r="C1589" s="276">
        <v>4</v>
      </c>
      <c r="D1589" s="278" t="s">
        <v>451</v>
      </c>
    </row>
    <row r="1590" spans="1:4" x14ac:dyDescent="0.35">
      <c r="A1590" s="275">
        <v>429555</v>
      </c>
      <c r="B1590" s="278" t="s">
        <v>1485</v>
      </c>
      <c r="C1590" s="276">
        <v>4</v>
      </c>
      <c r="D1590" s="278" t="s">
        <v>451</v>
      </c>
    </row>
    <row r="1591" spans="1:4" x14ac:dyDescent="0.35">
      <c r="A1591" s="275">
        <v>429557</v>
      </c>
      <c r="B1591" s="278" t="s">
        <v>1486</v>
      </c>
      <c r="C1591" s="276">
        <v>4</v>
      </c>
      <c r="D1591" s="278" t="s">
        <v>451</v>
      </c>
    </row>
    <row r="1592" spans="1:4" x14ac:dyDescent="0.35">
      <c r="A1592" s="275">
        <v>429559</v>
      </c>
      <c r="B1592" s="278" t="s">
        <v>1487</v>
      </c>
      <c r="C1592" s="276">
        <v>4</v>
      </c>
      <c r="D1592" s="278" t="s">
        <v>451</v>
      </c>
    </row>
    <row r="1593" spans="1:4" x14ac:dyDescent="0.35">
      <c r="A1593" s="275">
        <v>429561</v>
      </c>
      <c r="B1593" s="278" t="s">
        <v>1488</v>
      </c>
      <c r="C1593" s="276">
        <v>4</v>
      </c>
      <c r="D1593" s="278" t="s">
        <v>451</v>
      </c>
    </row>
    <row r="1594" spans="1:4" x14ac:dyDescent="0.35">
      <c r="A1594" s="275">
        <v>429563</v>
      </c>
      <c r="B1594" s="278" t="s">
        <v>1489</v>
      </c>
      <c r="C1594" s="276">
        <v>4</v>
      </c>
      <c r="D1594" s="278" t="s">
        <v>451</v>
      </c>
    </row>
    <row r="1595" spans="1:4" x14ac:dyDescent="0.35">
      <c r="A1595" s="275">
        <v>429567</v>
      </c>
      <c r="B1595" s="278" t="s">
        <v>1490</v>
      </c>
      <c r="C1595" s="276">
        <v>4</v>
      </c>
      <c r="D1595" s="278" t="s">
        <v>451</v>
      </c>
    </row>
    <row r="1596" spans="1:4" x14ac:dyDescent="0.35">
      <c r="A1596" s="275">
        <v>429571</v>
      </c>
      <c r="B1596" s="278" t="s">
        <v>1491</v>
      </c>
      <c r="C1596" s="276">
        <v>4</v>
      </c>
      <c r="D1596" s="278" t="s">
        <v>451</v>
      </c>
    </row>
    <row r="1597" spans="1:4" x14ac:dyDescent="0.35">
      <c r="A1597" s="275">
        <v>429573</v>
      </c>
      <c r="B1597" s="278" t="s">
        <v>1492</v>
      </c>
      <c r="C1597" s="276">
        <v>4</v>
      </c>
      <c r="D1597" s="278" t="s">
        <v>451</v>
      </c>
    </row>
    <row r="1598" spans="1:4" x14ac:dyDescent="0.35">
      <c r="A1598" s="275">
        <v>429575</v>
      </c>
      <c r="B1598" s="278" t="s">
        <v>1493</v>
      </c>
      <c r="C1598" s="276">
        <v>4</v>
      </c>
      <c r="D1598" s="278" t="s">
        <v>451</v>
      </c>
    </row>
    <row r="1599" spans="1:4" x14ac:dyDescent="0.35">
      <c r="A1599" s="275">
        <v>429579</v>
      </c>
      <c r="B1599" s="278" t="s">
        <v>1494</v>
      </c>
      <c r="C1599" s="276">
        <v>4</v>
      </c>
      <c r="D1599" s="278" t="s">
        <v>451</v>
      </c>
    </row>
    <row r="1600" spans="1:4" x14ac:dyDescent="0.35">
      <c r="A1600" s="275">
        <v>429581</v>
      </c>
      <c r="B1600" s="278" t="s">
        <v>1495</v>
      </c>
      <c r="C1600" s="276">
        <v>4</v>
      </c>
      <c r="D1600" s="278" t="s">
        <v>451</v>
      </c>
    </row>
    <row r="1601" spans="1:4" x14ac:dyDescent="0.35">
      <c r="A1601" s="275">
        <v>429583</v>
      </c>
      <c r="B1601" s="278" t="s">
        <v>1496</v>
      </c>
      <c r="C1601" s="276">
        <v>4</v>
      </c>
      <c r="D1601" s="278" t="s">
        <v>451</v>
      </c>
    </row>
    <row r="1602" spans="1:4" x14ac:dyDescent="0.35">
      <c r="A1602" s="275">
        <v>429599</v>
      </c>
      <c r="B1602" s="278" t="s">
        <v>567</v>
      </c>
      <c r="C1602" s="276">
        <v>4</v>
      </c>
      <c r="D1602" s="278" t="s">
        <v>451</v>
      </c>
    </row>
    <row r="1603" spans="1:4" x14ac:dyDescent="0.35">
      <c r="A1603" s="275">
        <v>47</v>
      </c>
      <c r="B1603" s="278" t="s">
        <v>1105</v>
      </c>
      <c r="C1603" s="276">
        <v>2</v>
      </c>
      <c r="D1603" s="278" t="s">
        <v>451</v>
      </c>
    </row>
    <row r="1604" spans="1:4" x14ac:dyDescent="0.35">
      <c r="A1604" s="275">
        <v>4705</v>
      </c>
      <c r="B1604" s="278" t="s">
        <v>1497</v>
      </c>
      <c r="C1604" s="276">
        <v>3</v>
      </c>
      <c r="D1604" s="278" t="s">
        <v>451</v>
      </c>
    </row>
    <row r="1605" spans="1:4" x14ac:dyDescent="0.35">
      <c r="A1605" s="275">
        <v>470505</v>
      </c>
      <c r="B1605" s="278" t="s">
        <v>1498</v>
      </c>
      <c r="C1605" s="276">
        <v>4</v>
      </c>
      <c r="D1605" s="278" t="s">
        <v>451</v>
      </c>
    </row>
    <row r="1606" spans="1:4" x14ac:dyDescent="0.35">
      <c r="A1606" s="275">
        <v>470510</v>
      </c>
      <c r="B1606" s="278" t="s">
        <v>1499</v>
      </c>
      <c r="C1606" s="276">
        <v>4</v>
      </c>
      <c r="D1606" s="278" t="s">
        <v>451</v>
      </c>
    </row>
    <row r="1607" spans="1:4" x14ac:dyDescent="0.35">
      <c r="A1607" s="275">
        <v>470515</v>
      </c>
      <c r="B1607" s="278" t="s">
        <v>1500</v>
      </c>
      <c r="C1607" s="276">
        <v>4</v>
      </c>
      <c r="D1607" s="278" t="s">
        <v>451</v>
      </c>
    </row>
    <row r="1608" spans="1:4" x14ac:dyDescent="0.35">
      <c r="A1608" s="275">
        <v>470520</v>
      </c>
      <c r="B1608" s="278" t="s">
        <v>1501</v>
      </c>
      <c r="C1608" s="276">
        <v>4</v>
      </c>
      <c r="D1608" s="278" t="s">
        <v>451</v>
      </c>
    </row>
    <row r="1609" spans="1:4" x14ac:dyDescent="0.35">
      <c r="A1609" s="275">
        <v>470525</v>
      </c>
      <c r="B1609" s="278" t="s">
        <v>1502</v>
      </c>
      <c r="C1609" s="276">
        <v>4</v>
      </c>
      <c r="D1609" s="278" t="s">
        <v>451</v>
      </c>
    </row>
    <row r="1610" spans="1:4" x14ac:dyDescent="0.35">
      <c r="A1610" s="275">
        <v>470530</v>
      </c>
      <c r="B1610" s="278" t="s">
        <v>1503</v>
      </c>
      <c r="C1610" s="276">
        <v>4</v>
      </c>
      <c r="D1610" s="278" t="s">
        <v>451</v>
      </c>
    </row>
    <row r="1611" spans="1:4" x14ac:dyDescent="0.35">
      <c r="A1611" s="275">
        <v>470535</v>
      </c>
      <c r="B1611" s="278" t="s">
        <v>1504</v>
      </c>
      <c r="C1611" s="276">
        <v>4</v>
      </c>
      <c r="D1611" s="278" t="s">
        <v>451</v>
      </c>
    </row>
    <row r="1612" spans="1:4" x14ac:dyDescent="0.35">
      <c r="A1612" s="275">
        <v>470540</v>
      </c>
      <c r="B1612" s="278" t="s">
        <v>1505</v>
      </c>
      <c r="C1612" s="276">
        <v>4</v>
      </c>
      <c r="D1612" s="278" t="s">
        <v>451</v>
      </c>
    </row>
    <row r="1613" spans="1:4" x14ac:dyDescent="0.35">
      <c r="A1613" s="275">
        <v>470545</v>
      </c>
      <c r="B1613" s="278" t="s">
        <v>1506</v>
      </c>
      <c r="C1613" s="276">
        <v>4</v>
      </c>
      <c r="D1613" s="278" t="s">
        <v>345</v>
      </c>
    </row>
    <row r="1614" spans="1:4" x14ac:dyDescent="0.35">
      <c r="A1614" s="275">
        <v>470550</v>
      </c>
      <c r="B1614" s="278" t="s">
        <v>1507</v>
      </c>
      <c r="C1614" s="276">
        <v>4</v>
      </c>
      <c r="D1614" s="278" t="s">
        <v>451</v>
      </c>
    </row>
    <row r="1615" spans="1:4" x14ac:dyDescent="0.35">
      <c r="A1615" s="275">
        <v>470555</v>
      </c>
      <c r="B1615" s="278" t="s">
        <v>1508</v>
      </c>
      <c r="C1615" s="276">
        <v>4</v>
      </c>
      <c r="D1615" s="278" t="s">
        <v>451</v>
      </c>
    </row>
    <row r="1616" spans="1:4" x14ac:dyDescent="0.35">
      <c r="A1616" s="275">
        <v>470560</v>
      </c>
      <c r="B1616" s="278" t="s">
        <v>1509</v>
      </c>
      <c r="C1616" s="276">
        <v>4</v>
      </c>
      <c r="D1616" s="278" t="s">
        <v>345</v>
      </c>
    </row>
    <row r="1617" spans="1:4" x14ac:dyDescent="0.35">
      <c r="A1617" s="275">
        <v>470565</v>
      </c>
      <c r="B1617" s="278" t="s">
        <v>1510</v>
      </c>
      <c r="C1617" s="276">
        <v>4</v>
      </c>
      <c r="D1617" s="278" t="s">
        <v>345</v>
      </c>
    </row>
    <row r="1618" spans="1:4" x14ac:dyDescent="0.35">
      <c r="A1618" s="275">
        <v>470568</v>
      </c>
      <c r="B1618" s="278" t="s">
        <v>1511</v>
      </c>
      <c r="C1618" s="276">
        <v>4</v>
      </c>
      <c r="D1618" s="278" t="s">
        <v>451</v>
      </c>
    </row>
    <row r="1619" spans="1:4" x14ac:dyDescent="0.35">
      <c r="A1619" s="275">
        <v>470570</v>
      </c>
      <c r="B1619" s="278" t="s">
        <v>1512</v>
      </c>
      <c r="C1619" s="276">
        <v>4</v>
      </c>
      <c r="D1619" s="278" t="s">
        <v>345</v>
      </c>
    </row>
    <row r="1620" spans="1:4" x14ac:dyDescent="0.35">
      <c r="A1620" s="275">
        <v>470575</v>
      </c>
      <c r="B1620" s="278" t="s">
        <v>1513</v>
      </c>
      <c r="C1620" s="276">
        <v>4</v>
      </c>
      <c r="D1620" s="278" t="s">
        <v>451</v>
      </c>
    </row>
    <row r="1621" spans="1:4" x14ac:dyDescent="0.35">
      <c r="A1621" s="275">
        <v>470580</v>
      </c>
      <c r="B1621" s="278" t="s">
        <v>1514</v>
      </c>
      <c r="C1621" s="276">
        <v>4</v>
      </c>
      <c r="D1621" s="278" t="s">
        <v>451</v>
      </c>
    </row>
    <row r="1622" spans="1:4" x14ac:dyDescent="0.35">
      <c r="A1622" s="275">
        <v>470585</v>
      </c>
      <c r="B1622" s="278" t="s">
        <v>1515</v>
      </c>
      <c r="C1622" s="276">
        <v>4</v>
      </c>
      <c r="D1622" s="278" t="s">
        <v>451</v>
      </c>
    </row>
    <row r="1623" spans="1:4" x14ac:dyDescent="0.35">
      <c r="A1623" s="275">
        <v>470590</v>
      </c>
      <c r="B1623" s="278" t="s">
        <v>1516</v>
      </c>
      <c r="C1623" s="276">
        <v>4</v>
      </c>
      <c r="D1623" s="278" t="s">
        <v>451</v>
      </c>
    </row>
    <row r="1624" spans="1:4" x14ac:dyDescent="0.35">
      <c r="A1624" s="275">
        <v>470591</v>
      </c>
      <c r="B1624" s="278" t="s">
        <v>1517</v>
      </c>
      <c r="C1624" s="276">
        <v>4</v>
      </c>
      <c r="D1624" s="278" t="s">
        <v>345</v>
      </c>
    </row>
    <row r="1625" spans="1:4" x14ac:dyDescent="0.35">
      <c r="A1625" s="275">
        <v>470592</v>
      </c>
      <c r="B1625" s="278" t="s">
        <v>1518</v>
      </c>
      <c r="C1625" s="276">
        <v>4</v>
      </c>
      <c r="D1625" s="278" t="s">
        <v>451</v>
      </c>
    </row>
    <row r="1626" spans="1:4" x14ac:dyDescent="0.35">
      <c r="A1626" s="275">
        <v>470594</v>
      </c>
      <c r="B1626" s="278" t="s">
        <v>1519</v>
      </c>
      <c r="C1626" s="276">
        <v>4</v>
      </c>
      <c r="D1626" s="278" t="s">
        <v>451</v>
      </c>
    </row>
    <row r="1627" spans="1:4" x14ac:dyDescent="0.35">
      <c r="A1627" s="275">
        <v>5</v>
      </c>
      <c r="B1627" s="278" t="s">
        <v>1520</v>
      </c>
      <c r="C1627" s="276">
        <v>1</v>
      </c>
      <c r="D1627" s="278" t="s">
        <v>345</v>
      </c>
    </row>
    <row r="1628" spans="1:4" x14ac:dyDescent="0.35">
      <c r="A1628" s="275">
        <v>51</v>
      </c>
      <c r="B1628" s="278" t="s">
        <v>1521</v>
      </c>
      <c r="C1628" s="276">
        <v>2</v>
      </c>
      <c r="D1628" s="278" t="s">
        <v>345</v>
      </c>
    </row>
    <row r="1629" spans="1:4" x14ac:dyDescent="0.35">
      <c r="A1629" s="275">
        <v>5105</v>
      </c>
      <c r="B1629" s="278" t="s">
        <v>1522</v>
      </c>
      <c r="C1629" s="276">
        <v>3</v>
      </c>
      <c r="D1629" s="278" t="s">
        <v>345</v>
      </c>
    </row>
    <row r="1630" spans="1:4" x14ac:dyDescent="0.35">
      <c r="A1630" s="275">
        <v>510503</v>
      </c>
      <c r="B1630" s="278" t="s">
        <v>1523</v>
      </c>
      <c r="C1630" s="276">
        <v>4</v>
      </c>
      <c r="D1630" s="278" t="s">
        <v>345</v>
      </c>
    </row>
    <row r="1631" spans="1:4" x14ac:dyDescent="0.35">
      <c r="A1631" s="275">
        <v>510506</v>
      </c>
      <c r="B1631" s="278" t="s">
        <v>1524</v>
      </c>
      <c r="C1631" s="276">
        <v>4</v>
      </c>
      <c r="D1631" s="278" t="s">
        <v>345</v>
      </c>
    </row>
    <row r="1632" spans="1:4" x14ac:dyDescent="0.35">
      <c r="A1632" s="275">
        <v>510512</v>
      </c>
      <c r="B1632" s="278" t="s">
        <v>1525</v>
      </c>
      <c r="C1632" s="276">
        <v>4</v>
      </c>
      <c r="D1632" s="278" t="s">
        <v>345</v>
      </c>
    </row>
    <row r="1633" spans="1:4" x14ac:dyDescent="0.35">
      <c r="A1633" s="275">
        <v>510515</v>
      </c>
      <c r="B1633" s="278" t="s">
        <v>1526</v>
      </c>
      <c r="C1633" s="276">
        <v>4</v>
      </c>
      <c r="D1633" s="278" t="s">
        <v>345</v>
      </c>
    </row>
    <row r="1634" spans="1:4" x14ac:dyDescent="0.35">
      <c r="A1634" s="275">
        <v>510518</v>
      </c>
      <c r="B1634" s="278" t="s">
        <v>509</v>
      </c>
      <c r="C1634" s="276">
        <v>4</v>
      </c>
      <c r="D1634" s="278" t="s">
        <v>345</v>
      </c>
    </row>
    <row r="1635" spans="1:4" x14ac:dyDescent="0.35">
      <c r="A1635" s="275">
        <v>510521</v>
      </c>
      <c r="B1635" s="278" t="s">
        <v>966</v>
      </c>
      <c r="C1635" s="276">
        <v>4</v>
      </c>
      <c r="D1635" s="278" t="s">
        <v>345</v>
      </c>
    </row>
    <row r="1636" spans="1:4" x14ac:dyDescent="0.35">
      <c r="A1636" s="275">
        <v>510524</v>
      </c>
      <c r="B1636" s="278" t="s">
        <v>1527</v>
      </c>
      <c r="C1636" s="276">
        <v>4</v>
      </c>
      <c r="D1636" s="278" t="s">
        <v>345</v>
      </c>
    </row>
    <row r="1637" spans="1:4" x14ac:dyDescent="0.35">
      <c r="A1637" s="275">
        <v>510527</v>
      </c>
      <c r="B1637" s="278" t="s">
        <v>1528</v>
      </c>
      <c r="C1637" s="276">
        <v>4</v>
      </c>
      <c r="D1637" s="278" t="s">
        <v>345</v>
      </c>
    </row>
    <row r="1638" spans="1:4" x14ac:dyDescent="0.35">
      <c r="A1638" s="275">
        <v>510530</v>
      </c>
      <c r="B1638" s="278" t="s">
        <v>961</v>
      </c>
      <c r="C1638" s="276">
        <v>4</v>
      </c>
      <c r="D1638" s="278" t="s">
        <v>345</v>
      </c>
    </row>
    <row r="1639" spans="1:4" x14ac:dyDescent="0.35">
      <c r="A1639" s="275">
        <v>510533</v>
      </c>
      <c r="B1639" s="278" t="s">
        <v>962</v>
      </c>
      <c r="C1639" s="276">
        <v>4</v>
      </c>
      <c r="D1639" s="278" t="s">
        <v>345</v>
      </c>
    </row>
    <row r="1640" spans="1:4" x14ac:dyDescent="0.35">
      <c r="A1640" s="275">
        <v>510536</v>
      </c>
      <c r="B1640" s="278" t="s">
        <v>964</v>
      </c>
      <c r="C1640" s="276">
        <v>4</v>
      </c>
      <c r="D1640" s="278" t="s">
        <v>345</v>
      </c>
    </row>
    <row r="1641" spans="1:4" x14ac:dyDescent="0.35">
      <c r="A1641" s="275">
        <v>510539</v>
      </c>
      <c r="B1641" s="278" t="s">
        <v>963</v>
      </c>
      <c r="C1641" s="276">
        <v>4</v>
      </c>
      <c r="D1641" s="278" t="s">
        <v>345</v>
      </c>
    </row>
    <row r="1642" spans="1:4" x14ac:dyDescent="0.35">
      <c r="A1642" s="275">
        <v>510542</v>
      </c>
      <c r="B1642" s="278" t="s">
        <v>1529</v>
      </c>
      <c r="C1642" s="276">
        <v>4</v>
      </c>
      <c r="D1642" s="278" t="s">
        <v>345</v>
      </c>
    </row>
    <row r="1643" spans="1:4" x14ac:dyDescent="0.35">
      <c r="A1643" s="275">
        <v>510545</v>
      </c>
      <c r="B1643" s="278" t="s">
        <v>950</v>
      </c>
      <c r="C1643" s="276">
        <v>4</v>
      </c>
      <c r="D1643" s="278" t="s">
        <v>345</v>
      </c>
    </row>
    <row r="1644" spans="1:4" x14ac:dyDescent="0.35">
      <c r="A1644" s="275">
        <v>510548</v>
      </c>
      <c r="B1644" s="278" t="s">
        <v>951</v>
      </c>
      <c r="C1644" s="276">
        <v>4</v>
      </c>
      <c r="D1644" s="278" t="s">
        <v>345</v>
      </c>
    </row>
    <row r="1645" spans="1:4" x14ac:dyDescent="0.35">
      <c r="A1645" s="275">
        <v>510551</v>
      </c>
      <c r="B1645" s="278" t="s">
        <v>789</v>
      </c>
      <c r="C1645" s="276">
        <v>4</v>
      </c>
      <c r="D1645" s="278" t="s">
        <v>345</v>
      </c>
    </row>
    <row r="1646" spans="1:4" x14ac:dyDescent="0.35">
      <c r="A1646" s="275">
        <v>510554</v>
      </c>
      <c r="B1646" s="278" t="s">
        <v>868</v>
      </c>
      <c r="C1646" s="276">
        <v>4</v>
      </c>
      <c r="D1646" s="278" t="s">
        <v>345</v>
      </c>
    </row>
    <row r="1647" spans="1:4" x14ac:dyDescent="0.35">
      <c r="A1647" s="275">
        <v>510557</v>
      </c>
      <c r="B1647" s="278" t="s">
        <v>1530</v>
      </c>
      <c r="C1647" s="276">
        <v>4</v>
      </c>
      <c r="D1647" s="278" t="s">
        <v>345</v>
      </c>
    </row>
    <row r="1648" spans="1:4" x14ac:dyDescent="0.35">
      <c r="A1648" s="275">
        <v>510558</v>
      </c>
      <c r="B1648" s="278" t="s">
        <v>1531</v>
      </c>
      <c r="C1648" s="276">
        <v>4</v>
      </c>
      <c r="D1648" s="278" t="s">
        <v>345</v>
      </c>
    </row>
    <row r="1649" spans="1:4" x14ac:dyDescent="0.35">
      <c r="A1649" s="275">
        <v>510559</v>
      </c>
      <c r="B1649" s="278" t="s">
        <v>1532</v>
      </c>
      <c r="C1649" s="276">
        <v>4</v>
      </c>
      <c r="D1649" s="278" t="s">
        <v>345</v>
      </c>
    </row>
    <row r="1650" spans="1:4" x14ac:dyDescent="0.35">
      <c r="A1650" s="275">
        <v>510560</v>
      </c>
      <c r="B1650" s="278" t="s">
        <v>1533</v>
      </c>
      <c r="C1650" s="276">
        <v>4</v>
      </c>
      <c r="D1650" s="278" t="s">
        <v>345</v>
      </c>
    </row>
    <row r="1651" spans="1:4" x14ac:dyDescent="0.35">
      <c r="A1651" s="275">
        <v>510561</v>
      </c>
      <c r="B1651" s="278" t="s">
        <v>1534</v>
      </c>
      <c r="C1651" s="276">
        <v>4</v>
      </c>
      <c r="D1651" s="278" t="s">
        <v>345</v>
      </c>
    </row>
    <row r="1652" spans="1:4" x14ac:dyDescent="0.35">
      <c r="A1652" s="275">
        <v>510562</v>
      </c>
      <c r="B1652" s="278" t="s">
        <v>1535</v>
      </c>
      <c r="C1652" s="276">
        <v>4</v>
      </c>
      <c r="D1652" s="278" t="s">
        <v>345</v>
      </c>
    </row>
    <row r="1653" spans="1:4" x14ac:dyDescent="0.35">
      <c r="A1653" s="275">
        <v>510563</v>
      </c>
      <c r="B1653" s="278" t="s">
        <v>1536</v>
      </c>
      <c r="C1653" s="276">
        <v>4</v>
      </c>
      <c r="D1653" s="278" t="s">
        <v>345</v>
      </c>
    </row>
    <row r="1654" spans="1:4" x14ac:dyDescent="0.35">
      <c r="A1654" s="275">
        <v>510566</v>
      </c>
      <c r="B1654" s="278" t="s">
        <v>1537</v>
      </c>
      <c r="C1654" s="276">
        <v>4</v>
      </c>
      <c r="D1654" s="278" t="s">
        <v>345</v>
      </c>
    </row>
    <row r="1655" spans="1:4" x14ac:dyDescent="0.35">
      <c r="A1655" s="275">
        <v>510568</v>
      </c>
      <c r="B1655" s="278" t="s">
        <v>897</v>
      </c>
      <c r="C1655" s="276">
        <v>4</v>
      </c>
      <c r="D1655" s="278" t="s">
        <v>345</v>
      </c>
    </row>
    <row r="1656" spans="1:4" x14ac:dyDescent="0.35">
      <c r="A1656" s="275">
        <v>510569</v>
      </c>
      <c r="B1656" s="278" t="s">
        <v>896</v>
      </c>
      <c r="C1656" s="276">
        <v>4</v>
      </c>
      <c r="D1656" s="278" t="s">
        <v>345</v>
      </c>
    </row>
    <row r="1657" spans="1:4" x14ac:dyDescent="0.35">
      <c r="A1657" s="275">
        <v>510570</v>
      </c>
      <c r="B1657" s="278" t="s">
        <v>1538</v>
      </c>
      <c r="C1657" s="276">
        <v>4</v>
      </c>
      <c r="D1657" s="278" t="s">
        <v>345</v>
      </c>
    </row>
    <row r="1658" spans="1:4" x14ac:dyDescent="0.35">
      <c r="A1658" s="275">
        <v>510572</v>
      </c>
      <c r="B1658" s="278" t="s">
        <v>1539</v>
      </c>
      <c r="C1658" s="276">
        <v>4</v>
      </c>
      <c r="D1658" s="278" t="s">
        <v>345</v>
      </c>
    </row>
    <row r="1659" spans="1:4" x14ac:dyDescent="0.35">
      <c r="A1659" s="275">
        <v>510575</v>
      </c>
      <c r="B1659" s="278" t="s">
        <v>1540</v>
      </c>
      <c r="C1659" s="276">
        <v>4</v>
      </c>
      <c r="D1659" s="278" t="s">
        <v>345</v>
      </c>
    </row>
    <row r="1660" spans="1:4" x14ac:dyDescent="0.35">
      <c r="A1660" s="275">
        <v>510578</v>
      </c>
      <c r="B1660" s="278" t="s">
        <v>1541</v>
      </c>
      <c r="C1660" s="276">
        <v>4</v>
      </c>
      <c r="D1660" s="278" t="s">
        <v>345</v>
      </c>
    </row>
    <row r="1661" spans="1:4" x14ac:dyDescent="0.35">
      <c r="A1661" s="275">
        <v>510581</v>
      </c>
      <c r="B1661" s="278" t="s">
        <v>1542</v>
      </c>
      <c r="C1661" s="276">
        <v>4</v>
      </c>
      <c r="D1661" s="278" t="s">
        <v>345</v>
      </c>
    </row>
    <row r="1662" spans="1:4" x14ac:dyDescent="0.35">
      <c r="A1662" s="275">
        <v>510584</v>
      </c>
      <c r="B1662" s="278" t="s">
        <v>1543</v>
      </c>
      <c r="C1662" s="276">
        <v>4</v>
      </c>
      <c r="D1662" s="278" t="s">
        <v>345</v>
      </c>
    </row>
    <row r="1663" spans="1:4" x14ac:dyDescent="0.35">
      <c r="A1663" s="275">
        <v>510595</v>
      </c>
      <c r="B1663" s="278" t="s">
        <v>388</v>
      </c>
      <c r="C1663" s="276">
        <v>4</v>
      </c>
      <c r="D1663" s="278" t="s">
        <v>345</v>
      </c>
    </row>
    <row r="1664" spans="1:4" x14ac:dyDescent="0.35">
      <c r="A1664" s="275">
        <v>510599</v>
      </c>
      <c r="B1664" s="278" t="s">
        <v>567</v>
      </c>
      <c r="C1664" s="276">
        <v>4</v>
      </c>
      <c r="D1664" s="278" t="s">
        <v>345</v>
      </c>
    </row>
    <row r="1665" spans="1:4" x14ac:dyDescent="0.35">
      <c r="A1665" s="275">
        <v>5110</v>
      </c>
      <c r="B1665" s="278" t="s">
        <v>1420</v>
      </c>
      <c r="C1665" s="276">
        <v>3</v>
      </c>
      <c r="D1665" s="278" t="s">
        <v>345</v>
      </c>
    </row>
    <row r="1666" spans="1:4" x14ac:dyDescent="0.35">
      <c r="A1666" s="275">
        <v>511005</v>
      </c>
      <c r="B1666" s="278" t="s">
        <v>1544</v>
      </c>
      <c r="C1666" s="276">
        <v>4</v>
      </c>
      <c r="D1666" s="278" t="s">
        <v>345</v>
      </c>
    </row>
    <row r="1667" spans="1:4" x14ac:dyDescent="0.35">
      <c r="A1667" s="275">
        <v>511010</v>
      </c>
      <c r="B1667" s="278" t="s">
        <v>1545</v>
      </c>
      <c r="C1667" s="276">
        <v>4</v>
      </c>
      <c r="D1667" s="278" t="s">
        <v>345</v>
      </c>
    </row>
    <row r="1668" spans="1:4" x14ac:dyDescent="0.35">
      <c r="A1668" s="275">
        <v>511015</v>
      </c>
      <c r="B1668" s="278" t="s">
        <v>1546</v>
      </c>
      <c r="C1668" s="276">
        <v>4</v>
      </c>
      <c r="D1668" s="278" t="s">
        <v>345</v>
      </c>
    </row>
    <row r="1669" spans="1:4" x14ac:dyDescent="0.35">
      <c r="A1669" s="275">
        <v>511020</v>
      </c>
      <c r="B1669" s="278" t="s">
        <v>1547</v>
      </c>
      <c r="C1669" s="276">
        <v>4</v>
      </c>
      <c r="D1669" s="278" t="s">
        <v>345</v>
      </c>
    </row>
    <row r="1670" spans="1:4" x14ac:dyDescent="0.35">
      <c r="A1670" s="275">
        <v>511025</v>
      </c>
      <c r="B1670" s="278" t="s">
        <v>1548</v>
      </c>
      <c r="C1670" s="276">
        <v>4</v>
      </c>
      <c r="D1670" s="278" t="s">
        <v>345</v>
      </c>
    </row>
    <row r="1671" spans="1:4" x14ac:dyDescent="0.35">
      <c r="A1671" s="275">
        <v>511030</v>
      </c>
      <c r="B1671" s="278" t="s">
        <v>1549</v>
      </c>
      <c r="C1671" s="276">
        <v>4</v>
      </c>
      <c r="D1671" s="278" t="s">
        <v>345</v>
      </c>
    </row>
    <row r="1672" spans="1:4" x14ac:dyDescent="0.35">
      <c r="A1672" s="275">
        <v>511035</v>
      </c>
      <c r="B1672" s="278" t="s">
        <v>1550</v>
      </c>
      <c r="C1672" s="276">
        <v>4</v>
      </c>
      <c r="D1672" s="278" t="s">
        <v>345</v>
      </c>
    </row>
    <row r="1673" spans="1:4" x14ac:dyDescent="0.35">
      <c r="A1673" s="275">
        <v>511095</v>
      </c>
      <c r="B1673" s="278" t="s">
        <v>388</v>
      </c>
      <c r="C1673" s="276">
        <v>4</v>
      </c>
      <c r="D1673" s="278" t="s">
        <v>345</v>
      </c>
    </row>
    <row r="1674" spans="1:4" x14ac:dyDescent="0.35">
      <c r="A1674" s="275">
        <v>511099</v>
      </c>
      <c r="B1674" s="278" t="s">
        <v>567</v>
      </c>
      <c r="C1674" s="276">
        <v>4</v>
      </c>
      <c r="D1674" s="278" t="s">
        <v>345</v>
      </c>
    </row>
    <row r="1675" spans="1:4" x14ac:dyDescent="0.35">
      <c r="A1675" s="275">
        <v>5115</v>
      </c>
      <c r="B1675" s="278" t="s">
        <v>1551</v>
      </c>
      <c r="C1675" s="276">
        <v>3</v>
      </c>
      <c r="D1675" s="278" t="s">
        <v>345</v>
      </c>
    </row>
    <row r="1676" spans="1:4" x14ac:dyDescent="0.35">
      <c r="A1676" s="275">
        <v>511505</v>
      </c>
      <c r="B1676" s="278" t="s">
        <v>1552</v>
      </c>
      <c r="C1676" s="276">
        <v>4</v>
      </c>
      <c r="D1676" s="278" t="s">
        <v>345</v>
      </c>
    </row>
    <row r="1677" spans="1:4" x14ac:dyDescent="0.35">
      <c r="A1677" s="275">
        <v>511510</v>
      </c>
      <c r="B1677" s="278" t="s">
        <v>1553</v>
      </c>
      <c r="C1677" s="276">
        <v>4</v>
      </c>
      <c r="D1677" s="278" t="s">
        <v>345</v>
      </c>
    </row>
    <row r="1678" spans="1:4" x14ac:dyDescent="0.35">
      <c r="A1678" s="275">
        <v>511515</v>
      </c>
      <c r="B1678" s="278" t="s">
        <v>1554</v>
      </c>
      <c r="C1678" s="276">
        <v>4</v>
      </c>
      <c r="D1678" s="278" t="s">
        <v>345</v>
      </c>
    </row>
    <row r="1679" spans="1:4" x14ac:dyDescent="0.35">
      <c r="A1679" s="275">
        <v>511520</v>
      </c>
      <c r="B1679" s="278" t="s">
        <v>1555</v>
      </c>
      <c r="C1679" s="276">
        <v>4</v>
      </c>
      <c r="D1679" s="278" t="s">
        <v>345</v>
      </c>
    </row>
    <row r="1680" spans="1:4" x14ac:dyDescent="0.35">
      <c r="A1680" s="275">
        <v>511525</v>
      </c>
      <c r="B1680" s="278" t="s">
        <v>1556</v>
      </c>
      <c r="C1680" s="276">
        <v>4</v>
      </c>
      <c r="D1680" s="278" t="s">
        <v>345</v>
      </c>
    </row>
    <row r="1681" spans="1:4" x14ac:dyDescent="0.35">
      <c r="A1681" s="275">
        <v>511530</v>
      </c>
      <c r="B1681" s="278" t="s">
        <v>1557</v>
      </c>
      <c r="C1681" s="276">
        <v>4</v>
      </c>
      <c r="D1681" s="278" t="s">
        <v>345</v>
      </c>
    </row>
    <row r="1682" spans="1:4" x14ac:dyDescent="0.35">
      <c r="A1682" s="275">
        <v>511535</v>
      </c>
      <c r="B1682" s="278" t="s">
        <v>970</v>
      </c>
      <c r="C1682" s="276">
        <v>4</v>
      </c>
      <c r="D1682" s="278" t="s">
        <v>345</v>
      </c>
    </row>
    <row r="1683" spans="1:4" x14ac:dyDescent="0.35">
      <c r="A1683" s="275">
        <v>511540</v>
      </c>
      <c r="B1683" s="278" t="s">
        <v>971</v>
      </c>
      <c r="C1683" s="276">
        <v>4</v>
      </c>
      <c r="D1683" s="278" t="s">
        <v>345</v>
      </c>
    </row>
    <row r="1684" spans="1:4" x14ac:dyDescent="0.35">
      <c r="A1684" s="275">
        <v>511545</v>
      </c>
      <c r="B1684" s="278" t="s">
        <v>1558</v>
      </c>
      <c r="C1684" s="276">
        <v>4</v>
      </c>
      <c r="D1684" s="278" t="s">
        <v>345</v>
      </c>
    </row>
    <row r="1685" spans="1:4" x14ac:dyDescent="0.35">
      <c r="A1685" s="275">
        <v>511550</v>
      </c>
      <c r="B1685" s="278" t="s">
        <v>1559</v>
      </c>
      <c r="C1685" s="276">
        <v>4</v>
      </c>
      <c r="D1685" s="278" t="s">
        <v>345</v>
      </c>
    </row>
    <row r="1686" spans="1:4" x14ac:dyDescent="0.35">
      <c r="A1686" s="275">
        <v>511570</v>
      </c>
      <c r="B1686" s="278" t="s">
        <v>1560</v>
      </c>
      <c r="C1686" s="276">
        <v>4</v>
      </c>
      <c r="D1686" s="278" t="s">
        <v>345</v>
      </c>
    </row>
    <row r="1687" spans="1:4" x14ac:dyDescent="0.35">
      <c r="A1687" s="275">
        <v>511595</v>
      </c>
      <c r="B1687" s="278" t="s">
        <v>388</v>
      </c>
      <c r="C1687" s="276">
        <v>4</v>
      </c>
      <c r="D1687" s="278" t="s">
        <v>345</v>
      </c>
    </row>
    <row r="1688" spans="1:4" x14ac:dyDescent="0.35">
      <c r="A1688" s="275">
        <v>511599</v>
      </c>
      <c r="B1688" s="278" t="s">
        <v>567</v>
      </c>
      <c r="C1688" s="276">
        <v>4</v>
      </c>
      <c r="D1688" s="278" t="s">
        <v>345</v>
      </c>
    </row>
    <row r="1689" spans="1:4" x14ac:dyDescent="0.35">
      <c r="A1689" s="275">
        <v>5120</v>
      </c>
      <c r="B1689" s="278" t="s">
        <v>1409</v>
      </c>
      <c r="C1689" s="276">
        <v>3</v>
      </c>
      <c r="D1689" s="278" t="s">
        <v>345</v>
      </c>
    </row>
    <row r="1690" spans="1:4" x14ac:dyDescent="0.35">
      <c r="A1690" s="275">
        <v>512005</v>
      </c>
      <c r="B1690" s="278" t="s">
        <v>735</v>
      </c>
      <c r="C1690" s="276">
        <v>4</v>
      </c>
      <c r="D1690" s="278" t="s">
        <v>345</v>
      </c>
    </row>
    <row r="1691" spans="1:4" x14ac:dyDescent="0.35">
      <c r="A1691" s="275">
        <v>512010</v>
      </c>
      <c r="B1691" s="278" t="s">
        <v>601</v>
      </c>
      <c r="C1691" s="276">
        <v>4</v>
      </c>
      <c r="D1691" s="278" t="s">
        <v>345</v>
      </c>
    </row>
    <row r="1692" spans="1:4" x14ac:dyDescent="0.35">
      <c r="A1692" s="275">
        <v>512015</v>
      </c>
      <c r="B1692" s="278" t="s">
        <v>608</v>
      </c>
      <c r="C1692" s="276">
        <v>4</v>
      </c>
      <c r="D1692" s="278" t="s">
        <v>345</v>
      </c>
    </row>
    <row r="1693" spans="1:4" x14ac:dyDescent="0.35">
      <c r="A1693" s="275">
        <v>512020</v>
      </c>
      <c r="B1693" s="278" t="s">
        <v>609</v>
      </c>
      <c r="C1693" s="276">
        <v>4</v>
      </c>
      <c r="D1693" s="278" t="s">
        <v>345</v>
      </c>
    </row>
    <row r="1694" spans="1:4" x14ac:dyDescent="0.35">
      <c r="A1694" s="275">
        <v>512025</v>
      </c>
      <c r="B1694" s="278" t="s">
        <v>610</v>
      </c>
      <c r="C1694" s="276">
        <v>4</v>
      </c>
      <c r="D1694" s="278" t="s">
        <v>345</v>
      </c>
    </row>
    <row r="1695" spans="1:4" x14ac:dyDescent="0.35">
      <c r="A1695" s="275">
        <v>512030</v>
      </c>
      <c r="B1695" s="278" t="s">
        <v>611</v>
      </c>
      <c r="C1695" s="276">
        <v>4</v>
      </c>
      <c r="D1695" s="278" t="s">
        <v>345</v>
      </c>
    </row>
    <row r="1696" spans="1:4" x14ac:dyDescent="0.35">
      <c r="A1696" s="275">
        <v>512035</v>
      </c>
      <c r="B1696" s="278" t="s">
        <v>612</v>
      </c>
      <c r="C1696" s="276">
        <v>4</v>
      </c>
      <c r="D1696" s="278" t="s">
        <v>345</v>
      </c>
    </row>
    <row r="1697" spans="1:4" x14ac:dyDescent="0.35">
      <c r="A1697" s="275">
        <v>512040</v>
      </c>
      <c r="B1697" s="278" t="s">
        <v>613</v>
      </c>
      <c r="C1697" s="276">
        <v>4</v>
      </c>
      <c r="D1697" s="278" t="s">
        <v>345</v>
      </c>
    </row>
    <row r="1698" spans="1:4" x14ac:dyDescent="0.35">
      <c r="A1698" s="275">
        <v>512045</v>
      </c>
      <c r="B1698" s="278" t="s">
        <v>614</v>
      </c>
      <c r="C1698" s="276">
        <v>4</v>
      </c>
      <c r="D1698" s="278" t="s">
        <v>345</v>
      </c>
    </row>
    <row r="1699" spans="1:4" x14ac:dyDescent="0.35">
      <c r="A1699" s="275">
        <v>512050</v>
      </c>
      <c r="B1699" s="278" t="s">
        <v>615</v>
      </c>
      <c r="C1699" s="276">
        <v>4</v>
      </c>
      <c r="D1699" s="278" t="s">
        <v>345</v>
      </c>
    </row>
    <row r="1700" spans="1:4" x14ac:dyDescent="0.35">
      <c r="A1700" s="275">
        <v>512055</v>
      </c>
      <c r="B1700" s="278" t="s">
        <v>616</v>
      </c>
      <c r="C1700" s="276">
        <v>4</v>
      </c>
      <c r="D1700" s="278" t="s">
        <v>345</v>
      </c>
    </row>
    <row r="1701" spans="1:4" x14ac:dyDescent="0.35">
      <c r="A1701" s="275">
        <v>512060</v>
      </c>
      <c r="B1701" s="278" t="s">
        <v>602</v>
      </c>
      <c r="C1701" s="276">
        <v>4</v>
      </c>
      <c r="D1701" s="278" t="s">
        <v>345</v>
      </c>
    </row>
    <row r="1702" spans="1:4" x14ac:dyDescent="0.35">
      <c r="A1702" s="275">
        <v>512065</v>
      </c>
      <c r="B1702" s="278" t="s">
        <v>716</v>
      </c>
      <c r="C1702" s="276">
        <v>4</v>
      </c>
      <c r="D1702" s="278" t="s">
        <v>345</v>
      </c>
    </row>
    <row r="1703" spans="1:4" x14ac:dyDescent="0.35">
      <c r="A1703" s="275">
        <v>512070</v>
      </c>
      <c r="B1703" s="278" t="s">
        <v>724</v>
      </c>
      <c r="C1703" s="276">
        <v>4</v>
      </c>
      <c r="D1703" s="278" t="s">
        <v>345</v>
      </c>
    </row>
    <row r="1704" spans="1:4" x14ac:dyDescent="0.35">
      <c r="A1704" s="275">
        <v>512095</v>
      </c>
      <c r="B1704" s="278" t="s">
        <v>388</v>
      </c>
      <c r="C1704" s="276">
        <v>4</v>
      </c>
      <c r="D1704" s="278" t="s">
        <v>345</v>
      </c>
    </row>
    <row r="1705" spans="1:4" x14ac:dyDescent="0.35">
      <c r="A1705" s="275">
        <v>512099</v>
      </c>
      <c r="B1705" s="278" t="s">
        <v>567</v>
      </c>
      <c r="C1705" s="276">
        <v>4</v>
      </c>
      <c r="D1705" s="278" t="s">
        <v>345</v>
      </c>
    </row>
    <row r="1706" spans="1:4" x14ac:dyDescent="0.35">
      <c r="A1706" s="275">
        <v>5125</v>
      </c>
      <c r="B1706" s="278" t="s">
        <v>1561</v>
      </c>
      <c r="C1706" s="276">
        <v>3</v>
      </c>
      <c r="D1706" s="278" t="s">
        <v>345</v>
      </c>
    </row>
    <row r="1707" spans="1:4" x14ac:dyDescent="0.35">
      <c r="A1707" s="275">
        <v>512505</v>
      </c>
      <c r="B1707" s="278" t="s">
        <v>524</v>
      </c>
      <c r="C1707" s="276">
        <v>4</v>
      </c>
      <c r="D1707" s="278" t="s">
        <v>345</v>
      </c>
    </row>
    <row r="1708" spans="1:4" x14ac:dyDescent="0.35">
      <c r="A1708" s="275">
        <v>512510</v>
      </c>
      <c r="B1708" s="278" t="s">
        <v>1562</v>
      </c>
      <c r="C1708" s="276">
        <v>4</v>
      </c>
      <c r="D1708" s="278" t="s">
        <v>345</v>
      </c>
    </row>
    <row r="1709" spans="1:4" x14ac:dyDescent="0.35">
      <c r="A1709" s="275">
        <v>512599</v>
      </c>
      <c r="B1709" s="278" t="s">
        <v>567</v>
      </c>
      <c r="C1709" s="276">
        <v>4</v>
      </c>
      <c r="D1709" s="278" t="s">
        <v>345</v>
      </c>
    </row>
    <row r="1710" spans="1:4" x14ac:dyDescent="0.35">
      <c r="A1710" s="275">
        <v>5130</v>
      </c>
      <c r="B1710" s="278" t="s">
        <v>1563</v>
      </c>
      <c r="C1710" s="276">
        <v>3</v>
      </c>
      <c r="D1710" s="278" t="s">
        <v>345</v>
      </c>
    </row>
    <row r="1711" spans="1:4" x14ac:dyDescent="0.35">
      <c r="A1711" s="275">
        <v>513005</v>
      </c>
      <c r="B1711" s="278" t="s">
        <v>1564</v>
      </c>
      <c r="C1711" s="276">
        <v>4</v>
      </c>
      <c r="D1711" s="278" t="s">
        <v>345</v>
      </c>
    </row>
    <row r="1712" spans="1:4" x14ac:dyDescent="0.35">
      <c r="A1712" s="275">
        <v>513010</v>
      </c>
      <c r="B1712" s="278" t="s">
        <v>1565</v>
      </c>
      <c r="C1712" s="276">
        <v>4</v>
      </c>
      <c r="D1712" s="278" t="s">
        <v>345</v>
      </c>
    </row>
    <row r="1713" spans="1:4" x14ac:dyDescent="0.35">
      <c r="A1713" s="275">
        <v>513015</v>
      </c>
      <c r="B1713" s="278" t="s">
        <v>1566</v>
      </c>
      <c r="C1713" s="276">
        <v>4</v>
      </c>
      <c r="D1713" s="278" t="s">
        <v>345</v>
      </c>
    </row>
    <row r="1714" spans="1:4" x14ac:dyDescent="0.35">
      <c r="A1714" s="275">
        <v>513020</v>
      </c>
      <c r="B1714" s="278" t="s">
        <v>1567</v>
      </c>
      <c r="C1714" s="276">
        <v>4</v>
      </c>
      <c r="D1714" s="278" t="s">
        <v>345</v>
      </c>
    </row>
    <row r="1715" spans="1:4" x14ac:dyDescent="0.35">
      <c r="A1715" s="275">
        <v>513025</v>
      </c>
      <c r="B1715" s="278" t="s">
        <v>1568</v>
      </c>
      <c r="C1715" s="276">
        <v>4</v>
      </c>
      <c r="D1715" s="278" t="s">
        <v>345</v>
      </c>
    </row>
    <row r="1716" spans="1:4" x14ac:dyDescent="0.35">
      <c r="A1716" s="275">
        <v>513030</v>
      </c>
      <c r="B1716" s="278" t="s">
        <v>1569</v>
      </c>
      <c r="C1716" s="276">
        <v>4</v>
      </c>
      <c r="D1716" s="278" t="s">
        <v>345</v>
      </c>
    </row>
    <row r="1717" spans="1:4" x14ac:dyDescent="0.35">
      <c r="A1717" s="275">
        <v>513035</v>
      </c>
      <c r="B1717" s="278" t="s">
        <v>1570</v>
      </c>
      <c r="C1717" s="276">
        <v>4</v>
      </c>
      <c r="D1717" s="278" t="s">
        <v>345</v>
      </c>
    </row>
    <row r="1718" spans="1:4" x14ac:dyDescent="0.35">
      <c r="A1718" s="275">
        <v>513040</v>
      </c>
      <c r="B1718" s="278" t="s">
        <v>613</v>
      </c>
      <c r="C1718" s="276">
        <v>4</v>
      </c>
      <c r="D1718" s="278" t="s">
        <v>345</v>
      </c>
    </row>
    <row r="1719" spans="1:4" x14ac:dyDescent="0.35">
      <c r="A1719" s="275">
        <v>513045</v>
      </c>
      <c r="B1719" s="278" t="s">
        <v>614</v>
      </c>
      <c r="C1719" s="276">
        <v>4</v>
      </c>
      <c r="D1719" s="278" t="s">
        <v>345</v>
      </c>
    </row>
    <row r="1720" spans="1:4" x14ac:dyDescent="0.35">
      <c r="A1720" s="275">
        <v>513050</v>
      </c>
      <c r="B1720" s="278" t="s">
        <v>615</v>
      </c>
      <c r="C1720" s="276">
        <v>4</v>
      </c>
      <c r="D1720" s="278" t="s">
        <v>345</v>
      </c>
    </row>
    <row r="1721" spans="1:4" x14ac:dyDescent="0.35">
      <c r="A1721" s="275">
        <v>513055</v>
      </c>
      <c r="B1721" s="278" t="s">
        <v>616</v>
      </c>
      <c r="C1721" s="276">
        <v>4</v>
      </c>
      <c r="D1721" s="278" t="s">
        <v>345</v>
      </c>
    </row>
    <row r="1722" spans="1:4" x14ac:dyDescent="0.35">
      <c r="A1722" s="275">
        <v>513060</v>
      </c>
      <c r="B1722" s="278" t="s">
        <v>1571</v>
      </c>
      <c r="C1722" s="276">
        <v>4</v>
      </c>
      <c r="D1722" s="278" t="s">
        <v>345</v>
      </c>
    </row>
    <row r="1723" spans="1:4" x14ac:dyDescent="0.35">
      <c r="A1723" s="275">
        <v>513065</v>
      </c>
      <c r="B1723" s="278" t="s">
        <v>1572</v>
      </c>
      <c r="C1723" s="276">
        <v>4</v>
      </c>
      <c r="D1723" s="278" t="s">
        <v>345</v>
      </c>
    </row>
    <row r="1724" spans="1:4" x14ac:dyDescent="0.35">
      <c r="A1724" s="275">
        <v>513070</v>
      </c>
      <c r="B1724" s="278" t="s">
        <v>1573</v>
      </c>
      <c r="C1724" s="276">
        <v>4</v>
      </c>
      <c r="D1724" s="278" t="s">
        <v>345</v>
      </c>
    </row>
    <row r="1725" spans="1:4" x14ac:dyDescent="0.35">
      <c r="A1725" s="275">
        <v>513075</v>
      </c>
      <c r="B1725" s="278" t="s">
        <v>1574</v>
      </c>
      <c r="C1725" s="276">
        <v>4</v>
      </c>
      <c r="D1725" s="278" t="s">
        <v>345</v>
      </c>
    </row>
    <row r="1726" spans="1:4" x14ac:dyDescent="0.35">
      <c r="A1726" s="275">
        <v>513080</v>
      </c>
      <c r="B1726" s="278" t="s">
        <v>1575</v>
      </c>
      <c r="C1726" s="276">
        <v>4</v>
      </c>
      <c r="D1726" s="278" t="s">
        <v>345</v>
      </c>
    </row>
    <row r="1727" spans="1:4" x14ac:dyDescent="0.35">
      <c r="A1727" s="275">
        <v>513085</v>
      </c>
      <c r="B1727" s="278" t="s">
        <v>1576</v>
      </c>
      <c r="C1727" s="276">
        <v>4</v>
      </c>
      <c r="D1727" s="278" t="s">
        <v>345</v>
      </c>
    </row>
    <row r="1728" spans="1:4" x14ac:dyDescent="0.35">
      <c r="A1728" s="275">
        <v>513095</v>
      </c>
      <c r="B1728" s="278" t="s">
        <v>388</v>
      </c>
      <c r="C1728" s="276">
        <v>4</v>
      </c>
      <c r="D1728" s="278" t="s">
        <v>345</v>
      </c>
    </row>
    <row r="1729" spans="1:4" x14ac:dyDescent="0.35">
      <c r="A1729" s="275">
        <v>513099</v>
      </c>
      <c r="B1729" s="278" t="s">
        <v>567</v>
      </c>
      <c r="C1729" s="276">
        <v>4</v>
      </c>
      <c r="D1729" s="278" t="s">
        <v>345</v>
      </c>
    </row>
    <row r="1730" spans="1:4" x14ac:dyDescent="0.35">
      <c r="A1730" s="275">
        <v>5135</v>
      </c>
      <c r="B1730" s="278" t="s">
        <v>1424</v>
      </c>
      <c r="C1730" s="276">
        <v>3</v>
      </c>
      <c r="D1730" s="278" t="s">
        <v>345</v>
      </c>
    </row>
    <row r="1731" spans="1:4" x14ac:dyDescent="0.35">
      <c r="A1731" s="275">
        <v>513505</v>
      </c>
      <c r="B1731" s="278" t="s">
        <v>1577</v>
      </c>
      <c r="C1731" s="276">
        <v>4</v>
      </c>
      <c r="D1731" s="278" t="s">
        <v>345</v>
      </c>
    </row>
    <row r="1732" spans="1:4" x14ac:dyDescent="0.35">
      <c r="A1732" s="275">
        <v>513510</v>
      </c>
      <c r="B1732" s="278" t="s">
        <v>1578</v>
      </c>
      <c r="C1732" s="276">
        <v>4</v>
      </c>
      <c r="D1732" s="278" t="s">
        <v>345</v>
      </c>
    </row>
    <row r="1733" spans="1:4" x14ac:dyDescent="0.35">
      <c r="A1733" s="275">
        <v>513515</v>
      </c>
      <c r="B1733" s="278" t="s">
        <v>1422</v>
      </c>
      <c r="C1733" s="276">
        <v>4</v>
      </c>
      <c r="D1733" s="278" t="s">
        <v>345</v>
      </c>
    </row>
    <row r="1734" spans="1:4" x14ac:dyDescent="0.35">
      <c r="A1734" s="275">
        <v>513520</v>
      </c>
      <c r="B1734" s="278" t="s">
        <v>1579</v>
      </c>
      <c r="C1734" s="276">
        <v>4</v>
      </c>
      <c r="D1734" s="278" t="s">
        <v>345</v>
      </c>
    </row>
    <row r="1735" spans="1:4" x14ac:dyDescent="0.35">
      <c r="A1735" s="275">
        <v>513525</v>
      </c>
      <c r="B1735" s="278" t="s">
        <v>977</v>
      </c>
      <c r="C1735" s="276">
        <v>4</v>
      </c>
      <c r="D1735" s="278" t="s">
        <v>345</v>
      </c>
    </row>
    <row r="1736" spans="1:4" x14ac:dyDescent="0.35">
      <c r="A1736" s="275">
        <v>513530</v>
      </c>
      <c r="B1736" s="278" t="s">
        <v>978</v>
      </c>
      <c r="C1736" s="276">
        <v>4</v>
      </c>
      <c r="D1736" s="278" t="s">
        <v>345</v>
      </c>
    </row>
    <row r="1737" spans="1:4" x14ac:dyDescent="0.35">
      <c r="A1737" s="275">
        <v>513535</v>
      </c>
      <c r="B1737" s="278" t="s">
        <v>1580</v>
      </c>
      <c r="C1737" s="276">
        <v>4</v>
      </c>
      <c r="D1737" s="278" t="s">
        <v>345</v>
      </c>
    </row>
    <row r="1738" spans="1:4" x14ac:dyDescent="0.35">
      <c r="A1738" s="275">
        <v>513540</v>
      </c>
      <c r="B1738" s="278" t="s">
        <v>1581</v>
      </c>
      <c r="C1738" s="276">
        <v>4</v>
      </c>
      <c r="D1738" s="278" t="s">
        <v>345</v>
      </c>
    </row>
    <row r="1739" spans="1:4" x14ac:dyDescent="0.35">
      <c r="A1739" s="275">
        <v>513545</v>
      </c>
      <c r="B1739" s="278" t="s">
        <v>1582</v>
      </c>
      <c r="C1739" s="276">
        <v>4</v>
      </c>
      <c r="D1739" s="278" t="s">
        <v>345</v>
      </c>
    </row>
    <row r="1740" spans="1:4" x14ac:dyDescent="0.35">
      <c r="A1740" s="275">
        <v>513550</v>
      </c>
      <c r="B1740" s="278" t="s">
        <v>1583</v>
      </c>
      <c r="C1740" s="276">
        <v>4</v>
      </c>
      <c r="D1740" s="278" t="s">
        <v>345</v>
      </c>
    </row>
    <row r="1741" spans="1:4" x14ac:dyDescent="0.35">
      <c r="A1741" s="275">
        <v>513555</v>
      </c>
      <c r="B1741" s="278" t="s">
        <v>1584</v>
      </c>
      <c r="C1741" s="276">
        <v>4</v>
      </c>
      <c r="D1741" s="278" t="s">
        <v>345</v>
      </c>
    </row>
    <row r="1742" spans="1:4" x14ac:dyDescent="0.35">
      <c r="A1742" s="275">
        <v>513595</v>
      </c>
      <c r="B1742" s="278" t="s">
        <v>388</v>
      </c>
      <c r="C1742" s="276">
        <v>4</v>
      </c>
      <c r="D1742" s="278" t="s">
        <v>345</v>
      </c>
    </row>
    <row r="1743" spans="1:4" x14ac:dyDescent="0.35">
      <c r="A1743" s="275">
        <v>513599</v>
      </c>
      <c r="B1743" s="278" t="s">
        <v>567</v>
      </c>
      <c r="C1743" s="276">
        <v>4</v>
      </c>
      <c r="D1743" s="278" t="s">
        <v>345</v>
      </c>
    </row>
    <row r="1744" spans="1:4" x14ac:dyDescent="0.35">
      <c r="A1744" s="275">
        <v>5140</v>
      </c>
      <c r="B1744" s="278" t="s">
        <v>1585</v>
      </c>
      <c r="C1744" s="276">
        <v>3</v>
      </c>
      <c r="D1744" s="278" t="s">
        <v>345</v>
      </c>
    </row>
    <row r="1745" spans="1:4" x14ac:dyDescent="0.35">
      <c r="A1745" s="275">
        <v>514005</v>
      </c>
      <c r="B1745" s="278" t="s">
        <v>1586</v>
      </c>
      <c r="C1745" s="276">
        <v>4</v>
      </c>
      <c r="D1745" s="278" t="s">
        <v>345</v>
      </c>
    </row>
    <row r="1746" spans="1:4" x14ac:dyDescent="0.35">
      <c r="A1746" s="275">
        <v>514010</v>
      </c>
      <c r="B1746" s="278" t="s">
        <v>1587</v>
      </c>
      <c r="C1746" s="276">
        <v>4</v>
      </c>
      <c r="D1746" s="278" t="s">
        <v>345</v>
      </c>
    </row>
    <row r="1747" spans="1:4" x14ac:dyDescent="0.35">
      <c r="A1747" s="275">
        <v>514015</v>
      </c>
      <c r="B1747" s="278" t="s">
        <v>1588</v>
      </c>
      <c r="C1747" s="276">
        <v>4</v>
      </c>
      <c r="D1747" s="278" t="s">
        <v>345</v>
      </c>
    </row>
    <row r="1748" spans="1:4" x14ac:dyDescent="0.35">
      <c r="A1748" s="275">
        <v>514020</v>
      </c>
      <c r="B1748" s="278" t="s">
        <v>1589</v>
      </c>
      <c r="C1748" s="276">
        <v>4</v>
      </c>
      <c r="D1748" s="278" t="s">
        <v>345</v>
      </c>
    </row>
    <row r="1749" spans="1:4" x14ac:dyDescent="0.35">
      <c r="A1749" s="275">
        <v>514025</v>
      </c>
      <c r="B1749" s="278" t="s">
        <v>1590</v>
      </c>
      <c r="C1749" s="276">
        <v>4</v>
      </c>
      <c r="D1749" s="278" t="s">
        <v>345</v>
      </c>
    </row>
    <row r="1750" spans="1:4" x14ac:dyDescent="0.35">
      <c r="A1750" s="275">
        <v>514095</v>
      </c>
      <c r="B1750" s="278" t="s">
        <v>388</v>
      </c>
      <c r="C1750" s="276">
        <v>4</v>
      </c>
      <c r="D1750" s="278" t="s">
        <v>345</v>
      </c>
    </row>
    <row r="1751" spans="1:4" x14ac:dyDescent="0.35">
      <c r="A1751" s="275">
        <v>514099</v>
      </c>
      <c r="B1751" s="278" t="s">
        <v>567</v>
      </c>
      <c r="C1751" s="276">
        <v>4</v>
      </c>
      <c r="D1751" s="278" t="s">
        <v>345</v>
      </c>
    </row>
    <row r="1752" spans="1:4" x14ac:dyDescent="0.35">
      <c r="A1752" s="275">
        <v>5145</v>
      </c>
      <c r="B1752" s="278" t="s">
        <v>1591</v>
      </c>
      <c r="C1752" s="276">
        <v>3</v>
      </c>
      <c r="D1752" s="278" t="s">
        <v>345</v>
      </c>
    </row>
    <row r="1753" spans="1:4" x14ac:dyDescent="0.35">
      <c r="A1753" s="275">
        <v>514505</v>
      </c>
      <c r="B1753" s="278" t="s">
        <v>735</v>
      </c>
      <c r="C1753" s="276">
        <v>4</v>
      </c>
      <c r="D1753" s="278" t="s">
        <v>345</v>
      </c>
    </row>
    <row r="1754" spans="1:4" x14ac:dyDescent="0.35">
      <c r="A1754" s="275">
        <v>514510</v>
      </c>
      <c r="B1754" s="278" t="s">
        <v>601</v>
      </c>
      <c r="C1754" s="276">
        <v>4</v>
      </c>
      <c r="D1754" s="278" t="s">
        <v>345</v>
      </c>
    </row>
    <row r="1755" spans="1:4" x14ac:dyDescent="0.35">
      <c r="A1755" s="275">
        <v>514515</v>
      </c>
      <c r="B1755" s="278" t="s">
        <v>608</v>
      </c>
      <c r="C1755" s="276">
        <v>4</v>
      </c>
      <c r="D1755" s="278" t="s">
        <v>345</v>
      </c>
    </row>
    <row r="1756" spans="1:4" x14ac:dyDescent="0.35">
      <c r="A1756" s="275">
        <v>514520</v>
      </c>
      <c r="B1756" s="278" t="s">
        <v>609</v>
      </c>
      <c r="C1756" s="276">
        <v>4</v>
      </c>
      <c r="D1756" s="278" t="s">
        <v>345</v>
      </c>
    </row>
    <row r="1757" spans="1:4" x14ac:dyDescent="0.35">
      <c r="A1757" s="275">
        <v>514525</v>
      </c>
      <c r="B1757" s="278" t="s">
        <v>610</v>
      </c>
      <c r="C1757" s="276">
        <v>4</v>
      </c>
      <c r="D1757" s="278" t="s">
        <v>345</v>
      </c>
    </row>
    <row r="1758" spans="1:4" x14ac:dyDescent="0.35">
      <c r="A1758" s="275">
        <v>514530</v>
      </c>
      <c r="B1758" s="278" t="s">
        <v>611</v>
      </c>
      <c r="C1758" s="276">
        <v>4</v>
      </c>
      <c r="D1758" s="278" t="s">
        <v>345</v>
      </c>
    </row>
    <row r="1759" spans="1:4" x14ac:dyDescent="0.35">
      <c r="A1759" s="275">
        <v>514535</v>
      </c>
      <c r="B1759" s="278" t="s">
        <v>612</v>
      </c>
      <c r="C1759" s="276">
        <v>4</v>
      </c>
      <c r="D1759" s="278" t="s">
        <v>345</v>
      </c>
    </row>
    <row r="1760" spans="1:4" x14ac:dyDescent="0.35">
      <c r="A1760" s="275">
        <v>514540</v>
      </c>
      <c r="B1760" s="278" t="s">
        <v>613</v>
      </c>
      <c r="C1760" s="276">
        <v>4</v>
      </c>
      <c r="D1760" s="278" t="s">
        <v>345</v>
      </c>
    </row>
    <row r="1761" spans="1:4" x14ac:dyDescent="0.35">
      <c r="A1761" s="275">
        <v>514545</v>
      </c>
      <c r="B1761" s="278" t="s">
        <v>614</v>
      </c>
      <c r="C1761" s="276">
        <v>4</v>
      </c>
      <c r="D1761" s="278" t="s">
        <v>345</v>
      </c>
    </row>
    <row r="1762" spans="1:4" x14ac:dyDescent="0.35">
      <c r="A1762" s="275">
        <v>514550</v>
      </c>
      <c r="B1762" s="278" t="s">
        <v>615</v>
      </c>
      <c r="C1762" s="276">
        <v>4</v>
      </c>
      <c r="D1762" s="278" t="s">
        <v>345</v>
      </c>
    </row>
    <row r="1763" spans="1:4" x14ac:dyDescent="0.35">
      <c r="A1763" s="275">
        <v>514555</v>
      </c>
      <c r="B1763" s="278" t="s">
        <v>616</v>
      </c>
      <c r="C1763" s="276">
        <v>4</v>
      </c>
      <c r="D1763" s="278" t="s">
        <v>345</v>
      </c>
    </row>
    <row r="1764" spans="1:4" x14ac:dyDescent="0.35">
      <c r="A1764" s="275">
        <v>514560</v>
      </c>
      <c r="B1764" s="278" t="s">
        <v>602</v>
      </c>
      <c r="C1764" s="276">
        <v>4</v>
      </c>
      <c r="D1764" s="278" t="s">
        <v>345</v>
      </c>
    </row>
    <row r="1765" spans="1:4" x14ac:dyDescent="0.35">
      <c r="A1765" s="275">
        <v>514565</v>
      </c>
      <c r="B1765" s="278" t="s">
        <v>723</v>
      </c>
      <c r="C1765" s="276">
        <v>4</v>
      </c>
      <c r="D1765" s="278" t="s">
        <v>345</v>
      </c>
    </row>
    <row r="1766" spans="1:4" x14ac:dyDescent="0.35">
      <c r="A1766" s="275">
        <v>514570</v>
      </c>
      <c r="B1766" s="278" t="s">
        <v>603</v>
      </c>
      <c r="C1766" s="276">
        <v>4</v>
      </c>
      <c r="D1766" s="278" t="s">
        <v>345</v>
      </c>
    </row>
    <row r="1767" spans="1:4" x14ac:dyDescent="0.35">
      <c r="A1767" s="275">
        <v>514599</v>
      </c>
      <c r="B1767" s="278" t="s">
        <v>567</v>
      </c>
      <c r="C1767" s="276">
        <v>4</v>
      </c>
      <c r="D1767" s="278" t="s">
        <v>345</v>
      </c>
    </row>
    <row r="1768" spans="1:4" x14ac:dyDescent="0.35">
      <c r="A1768" s="275">
        <v>5150</v>
      </c>
      <c r="B1768" s="278" t="s">
        <v>1592</v>
      </c>
      <c r="C1768" s="276">
        <v>3</v>
      </c>
      <c r="D1768" s="278" t="s">
        <v>345</v>
      </c>
    </row>
    <row r="1769" spans="1:4" x14ac:dyDescent="0.35">
      <c r="A1769" s="275">
        <v>515005</v>
      </c>
      <c r="B1769" s="278" t="s">
        <v>1593</v>
      </c>
      <c r="C1769" s="276">
        <v>4</v>
      </c>
      <c r="D1769" s="278" t="s">
        <v>345</v>
      </c>
    </row>
    <row r="1770" spans="1:4" x14ac:dyDescent="0.35">
      <c r="A1770" s="275">
        <v>515010</v>
      </c>
      <c r="B1770" s="278" t="s">
        <v>1594</v>
      </c>
      <c r="C1770" s="276">
        <v>4</v>
      </c>
      <c r="D1770" s="278" t="s">
        <v>345</v>
      </c>
    </row>
    <row r="1771" spans="1:4" x14ac:dyDescent="0.35">
      <c r="A1771" s="275">
        <v>515015</v>
      </c>
      <c r="B1771" s="278" t="s">
        <v>1595</v>
      </c>
      <c r="C1771" s="276">
        <v>4</v>
      </c>
      <c r="D1771" s="278" t="s">
        <v>345</v>
      </c>
    </row>
    <row r="1772" spans="1:4" x14ac:dyDescent="0.35">
      <c r="A1772" s="275">
        <v>515095</v>
      </c>
      <c r="B1772" s="278" t="s">
        <v>388</v>
      </c>
      <c r="C1772" s="276">
        <v>4</v>
      </c>
      <c r="D1772" s="278" t="s">
        <v>345</v>
      </c>
    </row>
    <row r="1773" spans="1:4" x14ac:dyDescent="0.35">
      <c r="A1773" s="275">
        <v>515099</v>
      </c>
      <c r="B1773" s="278" t="s">
        <v>567</v>
      </c>
      <c r="C1773" s="276">
        <v>4</v>
      </c>
      <c r="D1773" s="278" t="s">
        <v>345</v>
      </c>
    </row>
    <row r="1774" spans="1:4" x14ac:dyDescent="0.35">
      <c r="A1774" s="275">
        <v>5155</v>
      </c>
      <c r="B1774" s="278" t="s">
        <v>1596</v>
      </c>
      <c r="C1774" s="276">
        <v>3</v>
      </c>
      <c r="D1774" s="278" t="s">
        <v>345</v>
      </c>
    </row>
    <row r="1775" spans="1:4" x14ac:dyDescent="0.35">
      <c r="A1775" s="275">
        <v>515505</v>
      </c>
      <c r="B1775" s="278" t="s">
        <v>1597</v>
      </c>
      <c r="C1775" s="276">
        <v>4</v>
      </c>
      <c r="D1775" s="278" t="s">
        <v>345</v>
      </c>
    </row>
    <row r="1776" spans="1:4" x14ac:dyDescent="0.35">
      <c r="A1776" s="275">
        <v>515510</v>
      </c>
      <c r="B1776" s="278" t="s">
        <v>1598</v>
      </c>
      <c r="C1776" s="276">
        <v>4</v>
      </c>
      <c r="D1776" s="278" t="s">
        <v>345</v>
      </c>
    </row>
    <row r="1777" spans="1:4" x14ac:dyDescent="0.35">
      <c r="A1777" s="275">
        <v>515515</v>
      </c>
      <c r="B1777" s="278" t="s">
        <v>1599</v>
      </c>
      <c r="C1777" s="276">
        <v>4</v>
      </c>
      <c r="D1777" s="278" t="s">
        <v>345</v>
      </c>
    </row>
    <row r="1778" spans="1:4" x14ac:dyDescent="0.35">
      <c r="A1778" s="275">
        <v>515520</v>
      </c>
      <c r="B1778" s="278" t="s">
        <v>1600</v>
      </c>
      <c r="C1778" s="276">
        <v>4</v>
      </c>
      <c r="D1778" s="278" t="s">
        <v>345</v>
      </c>
    </row>
    <row r="1779" spans="1:4" x14ac:dyDescent="0.35">
      <c r="A1779" s="275">
        <v>515525</v>
      </c>
      <c r="B1779" s="278" t="s">
        <v>1601</v>
      </c>
      <c r="C1779" s="276">
        <v>4</v>
      </c>
      <c r="D1779" s="278" t="s">
        <v>345</v>
      </c>
    </row>
    <row r="1780" spans="1:4" x14ac:dyDescent="0.35">
      <c r="A1780" s="275">
        <v>515595</v>
      </c>
      <c r="B1780" s="278" t="s">
        <v>388</v>
      </c>
      <c r="C1780" s="276">
        <v>4</v>
      </c>
      <c r="D1780" s="278" t="s">
        <v>345</v>
      </c>
    </row>
    <row r="1781" spans="1:4" x14ac:dyDescent="0.35">
      <c r="A1781" s="275">
        <v>515599</v>
      </c>
      <c r="B1781" s="278" t="s">
        <v>567</v>
      </c>
      <c r="C1781" s="276">
        <v>4</v>
      </c>
      <c r="D1781" s="278" t="s">
        <v>345</v>
      </c>
    </row>
    <row r="1782" spans="1:4" x14ac:dyDescent="0.35">
      <c r="A1782" s="275">
        <v>5160</v>
      </c>
      <c r="B1782" s="278" t="s">
        <v>1602</v>
      </c>
      <c r="C1782" s="276">
        <v>3</v>
      </c>
      <c r="D1782" s="278" t="s">
        <v>345</v>
      </c>
    </row>
    <row r="1783" spans="1:4" x14ac:dyDescent="0.35">
      <c r="A1783" s="275">
        <v>516005</v>
      </c>
      <c r="B1783" s="278" t="s">
        <v>601</v>
      </c>
      <c r="C1783" s="276">
        <v>4</v>
      </c>
      <c r="D1783" s="278" t="s">
        <v>345</v>
      </c>
    </row>
    <row r="1784" spans="1:4" x14ac:dyDescent="0.35">
      <c r="A1784" s="275">
        <v>516010</v>
      </c>
      <c r="B1784" s="278" t="s">
        <v>608</v>
      </c>
      <c r="C1784" s="276">
        <v>4</v>
      </c>
      <c r="D1784" s="278" t="s">
        <v>345</v>
      </c>
    </row>
    <row r="1785" spans="1:4" x14ac:dyDescent="0.35">
      <c r="A1785" s="275">
        <v>516015</v>
      </c>
      <c r="B1785" s="278" t="s">
        <v>609</v>
      </c>
      <c r="C1785" s="276">
        <v>4</v>
      </c>
      <c r="D1785" s="278" t="s">
        <v>345</v>
      </c>
    </row>
    <row r="1786" spans="1:4" x14ac:dyDescent="0.35">
      <c r="A1786" s="275">
        <v>516020</v>
      </c>
      <c r="B1786" s="278" t="s">
        <v>610</v>
      </c>
      <c r="C1786" s="276">
        <v>4</v>
      </c>
      <c r="D1786" s="278" t="s">
        <v>345</v>
      </c>
    </row>
    <row r="1787" spans="1:4" x14ac:dyDescent="0.35">
      <c r="A1787" s="275">
        <v>516025</v>
      </c>
      <c r="B1787" s="278" t="s">
        <v>611</v>
      </c>
      <c r="C1787" s="276">
        <v>4</v>
      </c>
      <c r="D1787" s="278" t="s">
        <v>345</v>
      </c>
    </row>
    <row r="1788" spans="1:4" x14ac:dyDescent="0.35">
      <c r="A1788" s="275">
        <v>516030</v>
      </c>
      <c r="B1788" s="278" t="s">
        <v>612</v>
      </c>
      <c r="C1788" s="276">
        <v>4</v>
      </c>
      <c r="D1788" s="278" t="s">
        <v>345</v>
      </c>
    </row>
    <row r="1789" spans="1:4" x14ac:dyDescent="0.35">
      <c r="A1789" s="275">
        <v>516035</v>
      </c>
      <c r="B1789" s="278" t="s">
        <v>613</v>
      </c>
      <c r="C1789" s="276">
        <v>4</v>
      </c>
      <c r="D1789" s="278" t="s">
        <v>345</v>
      </c>
    </row>
    <row r="1790" spans="1:4" x14ac:dyDescent="0.35">
      <c r="A1790" s="275">
        <v>516040</v>
      </c>
      <c r="B1790" s="278" t="s">
        <v>614</v>
      </c>
      <c r="C1790" s="276">
        <v>4</v>
      </c>
      <c r="D1790" s="278" t="s">
        <v>345</v>
      </c>
    </row>
    <row r="1791" spans="1:4" x14ac:dyDescent="0.35">
      <c r="A1791" s="275">
        <v>516045</v>
      </c>
      <c r="B1791" s="278" t="s">
        <v>615</v>
      </c>
      <c r="C1791" s="276">
        <v>4</v>
      </c>
      <c r="D1791" s="278" t="s">
        <v>345</v>
      </c>
    </row>
    <row r="1792" spans="1:4" x14ac:dyDescent="0.35">
      <c r="A1792" s="275">
        <v>516050</v>
      </c>
      <c r="B1792" s="278" t="s">
        <v>616</v>
      </c>
      <c r="C1792" s="276">
        <v>4</v>
      </c>
      <c r="D1792" s="278" t="s">
        <v>345</v>
      </c>
    </row>
    <row r="1793" spans="1:4" x14ac:dyDescent="0.35">
      <c r="A1793" s="275">
        <v>516055</v>
      </c>
      <c r="B1793" s="278" t="s">
        <v>602</v>
      </c>
      <c r="C1793" s="276">
        <v>4</v>
      </c>
      <c r="D1793" s="278" t="s">
        <v>345</v>
      </c>
    </row>
    <row r="1794" spans="1:4" x14ac:dyDescent="0.35">
      <c r="A1794" s="275">
        <v>516060</v>
      </c>
      <c r="B1794" s="278" t="s">
        <v>723</v>
      </c>
      <c r="C1794" s="276">
        <v>4</v>
      </c>
      <c r="D1794" s="278" t="s">
        <v>345</v>
      </c>
    </row>
    <row r="1795" spans="1:4" x14ac:dyDescent="0.35">
      <c r="A1795" s="275">
        <v>516099</v>
      </c>
      <c r="B1795" s="278" t="s">
        <v>567</v>
      </c>
      <c r="C1795" s="276">
        <v>4</v>
      </c>
      <c r="D1795" s="278" t="s">
        <v>345</v>
      </c>
    </row>
    <row r="1796" spans="1:4" x14ac:dyDescent="0.35">
      <c r="A1796" s="275">
        <v>5165</v>
      </c>
      <c r="B1796" s="278" t="s">
        <v>1603</v>
      </c>
      <c r="C1796" s="276">
        <v>3</v>
      </c>
      <c r="D1796" s="278" t="s">
        <v>345</v>
      </c>
    </row>
    <row r="1797" spans="1:4" x14ac:dyDescent="0.35">
      <c r="A1797" s="275">
        <v>516505</v>
      </c>
      <c r="B1797" s="278" t="s">
        <v>603</v>
      </c>
      <c r="C1797" s="276">
        <v>4</v>
      </c>
      <c r="D1797" s="278" t="s">
        <v>345</v>
      </c>
    </row>
    <row r="1798" spans="1:4" x14ac:dyDescent="0.35">
      <c r="A1798" s="275">
        <v>516510</v>
      </c>
      <c r="B1798" s="278" t="s">
        <v>1604</v>
      </c>
      <c r="C1798" s="276">
        <v>4</v>
      </c>
      <c r="D1798" s="278" t="s">
        <v>345</v>
      </c>
    </row>
    <row r="1799" spans="1:4" x14ac:dyDescent="0.35">
      <c r="A1799" s="275">
        <v>516515</v>
      </c>
      <c r="B1799" s="278" t="s">
        <v>1605</v>
      </c>
      <c r="C1799" s="276">
        <v>4</v>
      </c>
      <c r="D1799" s="278" t="s">
        <v>345</v>
      </c>
    </row>
    <row r="1800" spans="1:4" x14ac:dyDescent="0.35">
      <c r="A1800" s="275">
        <v>516595</v>
      </c>
      <c r="B1800" s="278" t="s">
        <v>393</v>
      </c>
      <c r="C1800" s="276">
        <v>4</v>
      </c>
      <c r="D1800" s="278" t="s">
        <v>345</v>
      </c>
    </row>
    <row r="1801" spans="1:4" x14ac:dyDescent="0.35">
      <c r="A1801" s="275">
        <v>516599</v>
      </c>
      <c r="B1801" s="278" t="s">
        <v>567</v>
      </c>
      <c r="C1801" s="276">
        <v>4</v>
      </c>
      <c r="D1801" s="278" t="s">
        <v>345</v>
      </c>
    </row>
    <row r="1802" spans="1:4" x14ac:dyDescent="0.35">
      <c r="A1802" s="275">
        <v>5195</v>
      </c>
      <c r="B1802" s="278" t="s">
        <v>812</v>
      </c>
      <c r="C1802" s="276">
        <v>3</v>
      </c>
      <c r="D1802" s="278" t="s">
        <v>345</v>
      </c>
    </row>
    <row r="1803" spans="1:4" x14ac:dyDescent="0.35">
      <c r="A1803" s="275">
        <v>519505</v>
      </c>
      <c r="B1803" s="278" t="s">
        <v>509</v>
      </c>
      <c r="C1803" s="276">
        <v>4</v>
      </c>
      <c r="D1803" s="278" t="s">
        <v>345</v>
      </c>
    </row>
    <row r="1804" spans="1:4" x14ac:dyDescent="0.35">
      <c r="A1804" s="275">
        <v>519510</v>
      </c>
      <c r="B1804" s="278" t="s">
        <v>863</v>
      </c>
      <c r="C1804" s="276">
        <v>4</v>
      </c>
      <c r="D1804" s="278" t="s">
        <v>345</v>
      </c>
    </row>
    <row r="1805" spans="1:4" x14ac:dyDescent="0.35">
      <c r="A1805" s="275">
        <v>519515</v>
      </c>
      <c r="B1805" s="278" t="s">
        <v>1606</v>
      </c>
      <c r="C1805" s="276">
        <v>4</v>
      </c>
      <c r="D1805" s="278" t="s">
        <v>345</v>
      </c>
    </row>
    <row r="1806" spans="1:4" x14ac:dyDescent="0.35">
      <c r="A1806" s="275">
        <v>519520</v>
      </c>
      <c r="B1806" s="278" t="s">
        <v>870</v>
      </c>
      <c r="C1806" s="276">
        <v>4</v>
      </c>
      <c r="D1806" s="278" t="s">
        <v>345</v>
      </c>
    </row>
    <row r="1807" spans="1:4" x14ac:dyDescent="0.35">
      <c r="A1807" s="275">
        <v>519525</v>
      </c>
      <c r="B1807" s="278" t="s">
        <v>786</v>
      </c>
      <c r="C1807" s="276">
        <v>4</v>
      </c>
      <c r="D1807" s="278" t="s">
        <v>345</v>
      </c>
    </row>
    <row r="1808" spans="1:4" x14ac:dyDescent="0.35">
      <c r="A1808" s="275">
        <v>519530</v>
      </c>
      <c r="B1808" s="278" t="s">
        <v>1490</v>
      </c>
      <c r="C1808" s="276">
        <v>4</v>
      </c>
      <c r="D1808" s="278" t="s">
        <v>345</v>
      </c>
    </row>
    <row r="1809" spans="1:4" x14ac:dyDescent="0.35">
      <c r="A1809" s="275">
        <v>519535</v>
      </c>
      <c r="B1809" s="278" t="s">
        <v>1394</v>
      </c>
      <c r="C1809" s="276">
        <v>4</v>
      </c>
      <c r="D1809" s="278" t="s">
        <v>345</v>
      </c>
    </row>
    <row r="1810" spans="1:4" x14ac:dyDescent="0.35">
      <c r="A1810" s="275">
        <v>519540</v>
      </c>
      <c r="B1810" s="278" t="s">
        <v>725</v>
      </c>
      <c r="C1810" s="276">
        <v>4</v>
      </c>
      <c r="D1810" s="278" t="s">
        <v>345</v>
      </c>
    </row>
    <row r="1811" spans="1:4" x14ac:dyDescent="0.35">
      <c r="A1811" s="275">
        <v>519545</v>
      </c>
      <c r="B1811" s="278" t="s">
        <v>1607</v>
      </c>
      <c r="C1811" s="276">
        <v>4</v>
      </c>
      <c r="D1811" s="278" t="s">
        <v>345</v>
      </c>
    </row>
    <row r="1812" spans="1:4" x14ac:dyDescent="0.35">
      <c r="A1812" s="275">
        <v>519550</v>
      </c>
      <c r="B1812" s="278" t="s">
        <v>818</v>
      </c>
      <c r="C1812" s="276">
        <v>4</v>
      </c>
      <c r="D1812" s="278" t="s">
        <v>345</v>
      </c>
    </row>
    <row r="1813" spans="1:4" x14ac:dyDescent="0.35">
      <c r="A1813" s="275">
        <v>519555</v>
      </c>
      <c r="B1813" s="278" t="s">
        <v>1608</v>
      </c>
      <c r="C1813" s="276">
        <v>4</v>
      </c>
      <c r="D1813" s="278" t="s">
        <v>345</v>
      </c>
    </row>
    <row r="1814" spans="1:4" x14ac:dyDescent="0.35">
      <c r="A1814" s="275">
        <v>519560</v>
      </c>
      <c r="B1814" s="278" t="s">
        <v>1609</v>
      </c>
      <c r="C1814" s="276">
        <v>4</v>
      </c>
      <c r="D1814" s="278" t="s">
        <v>345</v>
      </c>
    </row>
    <row r="1815" spans="1:4" x14ac:dyDescent="0.35">
      <c r="A1815" s="275">
        <v>519565</v>
      </c>
      <c r="B1815" s="278" t="s">
        <v>1610</v>
      </c>
      <c r="C1815" s="276">
        <v>4</v>
      </c>
      <c r="D1815" s="278" t="s">
        <v>345</v>
      </c>
    </row>
    <row r="1816" spans="1:4" x14ac:dyDescent="0.35">
      <c r="A1816" s="275">
        <v>519570</v>
      </c>
      <c r="B1816" s="278" t="s">
        <v>1611</v>
      </c>
      <c r="C1816" s="276">
        <v>4</v>
      </c>
      <c r="D1816" s="278" t="s">
        <v>345</v>
      </c>
    </row>
    <row r="1817" spans="1:4" x14ac:dyDescent="0.35">
      <c r="A1817" s="275">
        <v>519575</v>
      </c>
      <c r="B1817" s="278" t="s">
        <v>1612</v>
      </c>
      <c r="C1817" s="276">
        <v>4</v>
      </c>
      <c r="D1817" s="278" t="s">
        <v>345</v>
      </c>
    </row>
    <row r="1818" spans="1:4" x14ac:dyDescent="0.35">
      <c r="A1818" s="275">
        <v>519595</v>
      </c>
      <c r="B1818" s="278" t="s">
        <v>388</v>
      </c>
      <c r="C1818" s="276">
        <v>4</v>
      </c>
      <c r="D1818" s="278" t="s">
        <v>345</v>
      </c>
    </row>
    <row r="1819" spans="1:4" x14ac:dyDescent="0.35">
      <c r="A1819" s="275">
        <v>519599</v>
      </c>
      <c r="B1819" s="278" t="s">
        <v>567</v>
      </c>
      <c r="C1819" s="276">
        <v>4</v>
      </c>
      <c r="D1819" s="278" t="s">
        <v>345</v>
      </c>
    </row>
    <row r="1820" spans="1:4" x14ac:dyDescent="0.35">
      <c r="A1820" s="275">
        <v>5199</v>
      </c>
      <c r="B1820" s="278" t="s">
        <v>450</v>
      </c>
      <c r="C1820" s="276">
        <v>3</v>
      </c>
      <c r="D1820" s="278" t="s">
        <v>345</v>
      </c>
    </row>
    <row r="1821" spans="1:4" x14ac:dyDescent="0.35">
      <c r="A1821" s="275">
        <v>519905</v>
      </c>
      <c r="B1821" s="278" t="s">
        <v>1613</v>
      </c>
      <c r="C1821" s="276">
        <v>4</v>
      </c>
      <c r="D1821" s="278" t="s">
        <v>345</v>
      </c>
    </row>
    <row r="1822" spans="1:4" x14ac:dyDescent="0.35">
      <c r="A1822" s="275">
        <v>519910</v>
      </c>
      <c r="B1822" s="278" t="s">
        <v>1614</v>
      </c>
      <c r="C1822" s="276">
        <v>4</v>
      </c>
      <c r="D1822" s="278" t="s">
        <v>345</v>
      </c>
    </row>
    <row r="1823" spans="1:4" x14ac:dyDescent="0.35">
      <c r="A1823" s="275">
        <v>519915</v>
      </c>
      <c r="B1823" s="278" t="s">
        <v>1615</v>
      </c>
      <c r="C1823" s="276">
        <v>4</v>
      </c>
      <c r="D1823" s="278" t="s">
        <v>345</v>
      </c>
    </row>
    <row r="1824" spans="1:4" x14ac:dyDescent="0.35">
      <c r="A1824" s="275">
        <v>519995</v>
      </c>
      <c r="B1824" s="278" t="s">
        <v>1446</v>
      </c>
      <c r="C1824" s="276">
        <v>4</v>
      </c>
      <c r="D1824" s="278" t="s">
        <v>345</v>
      </c>
    </row>
    <row r="1825" spans="1:4" x14ac:dyDescent="0.35">
      <c r="A1825" s="275">
        <v>519999</v>
      </c>
      <c r="B1825" s="278" t="s">
        <v>567</v>
      </c>
      <c r="C1825" s="276">
        <v>4</v>
      </c>
      <c r="D1825" s="278" t="s">
        <v>345</v>
      </c>
    </row>
    <row r="1826" spans="1:4" x14ac:dyDescent="0.35">
      <c r="A1826" s="275">
        <v>52</v>
      </c>
      <c r="B1826" s="278" t="s">
        <v>1616</v>
      </c>
      <c r="C1826" s="276">
        <v>2</v>
      </c>
      <c r="D1826" s="278" t="s">
        <v>345</v>
      </c>
    </row>
    <row r="1827" spans="1:4" x14ac:dyDescent="0.35">
      <c r="A1827" s="275">
        <v>5205</v>
      </c>
      <c r="B1827" s="278" t="s">
        <v>1522</v>
      </c>
      <c r="C1827" s="276">
        <v>3</v>
      </c>
      <c r="D1827" s="278" t="s">
        <v>345</v>
      </c>
    </row>
    <row r="1828" spans="1:4" x14ac:dyDescent="0.35">
      <c r="A1828" s="275">
        <v>520503</v>
      </c>
      <c r="B1828" s="278" t="s">
        <v>1523</v>
      </c>
      <c r="C1828" s="276">
        <v>4</v>
      </c>
      <c r="D1828" s="278" t="s">
        <v>345</v>
      </c>
    </row>
    <row r="1829" spans="1:4" x14ac:dyDescent="0.35">
      <c r="A1829" s="275">
        <v>520506</v>
      </c>
      <c r="B1829" s="278" t="s">
        <v>1524</v>
      </c>
      <c r="C1829" s="276">
        <v>4</v>
      </c>
      <c r="D1829" s="278" t="s">
        <v>345</v>
      </c>
    </row>
    <row r="1830" spans="1:4" x14ac:dyDescent="0.35">
      <c r="A1830" s="275">
        <v>520512</v>
      </c>
      <c r="B1830" s="278" t="s">
        <v>1525</v>
      </c>
      <c r="C1830" s="276">
        <v>4</v>
      </c>
      <c r="D1830" s="278" t="s">
        <v>345</v>
      </c>
    </row>
    <row r="1831" spans="1:4" x14ac:dyDescent="0.35">
      <c r="A1831" s="275">
        <v>520515</v>
      </c>
      <c r="B1831" s="278" t="s">
        <v>1526</v>
      </c>
      <c r="C1831" s="276">
        <v>4</v>
      </c>
      <c r="D1831" s="278" t="s">
        <v>345</v>
      </c>
    </row>
    <row r="1832" spans="1:4" x14ac:dyDescent="0.35">
      <c r="A1832" s="275">
        <v>520518</v>
      </c>
      <c r="B1832" s="278" t="s">
        <v>509</v>
      </c>
      <c r="C1832" s="276">
        <v>4</v>
      </c>
      <c r="D1832" s="278" t="s">
        <v>345</v>
      </c>
    </row>
    <row r="1833" spans="1:4" x14ac:dyDescent="0.35">
      <c r="A1833" s="275">
        <v>520521</v>
      </c>
      <c r="B1833" s="278" t="s">
        <v>966</v>
      </c>
      <c r="C1833" s="276">
        <v>4</v>
      </c>
      <c r="D1833" s="278" t="s">
        <v>345</v>
      </c>
    </row>
    <row r="1834" spans="1:4" x14ac:dyDescent="0.35">
      <c r="A1834" s="275">
        <v>520524</v>
      </c>
      <c r="B1834" s="278" t="s">
        <v>1527</v>
      </c>
      <c r="C1834" s="276">
        <v>4</v>
      </c>
      <c r="D1834" s="278" t="s">
        <v>345</v>
      </c>
    </row>
    <row r="1835" spans="1:4" x14ac:dyDescent="0.35">
      <c r="A1835" s="275">
        <v>520527</v>
      </c>
      <c r="B1835" s="278" t="s">
        <v>1528</v>
      </c>
      <c r="C1835" s="276">
        <v>4</v>
      </c>
      <c r="D1835" s="278" t="s">
        <v>345</v>
      </c>
    </row>
    <row r="1836" spans="1:4" x14ac:dyDescent="0.35">
      <c r="A1836" s="275">
        <v>520530</v>
      </c>
      <c r="B1836" s="278" t="s">
        <v>961</v>
      </c>
      <c r="C1836" s="276">
        <v>4</v>
      </c>
      <c r="D1836" s="278" t="s">
        <v>345</v>
      </c>
    </row>
    <row r="1837" spans="1:4" x14ac:dyDescent="0.35">
      <c r="A1837" s="275">
        <v>520533</v>
      </c>
      <c r="B1837" s="278" t="s">
        <v>962</v>
      </c>
      <c r="C1837" s="276">
        <v>4</v>
      </c>
      <c r="D1837" s="278" t="s">
        <v>345</v>
      </c>
    </row>
    <row r="1838" spans="1:4" x14ac:dyDescent="0.35">
      <c r="A1838" s="275">
        <v>520536</v>
      </c>
      <c r="B1838" s="278" t="s">
        <v>1617</v>
      </c>
      <c r="C1838" s="276">
        <v>4</v>
      </c>
      <c r="D1838" s="278" t="s">
        <v>345</v>
      </c>
    </row>
    <row r="1839" spans="1:4" x14ac:dyDescent="0.35">
      <c r="A1839" s="275">
        <v>520539</v>
      </c>
      <c r="B1839" s="278" t="s">
        <v>963</v>
      </c>
      <c r="C1839" s="276">
        <v>4</v>
      </c>
      <c r="D1839" s="278" t="s">
        <v>345</v>
      </c>
    </row>
    <row r="1840" spans="1:4" x14ac:dyDescent="0.35">
      <c r="A1840" s="275">
        <v>520542</v>
      </c>
      <c r="B1840" s="278" t="s">
        <v>1529</v>
      </c>
      <c r="C1840" s="276">
        <v>4</v>
      </c>
      <c r="D1840" s="278" t="s">
        <v>345</v>
      </c>
    </row>
    <row r="1841" spans="1:4" x14ac:dyDescent="0.35">
      <c r="A1841" s="275">
        <v>520545</v>
      </c>
      <c r="B1841" s="278" t="s">
        <v>950</v>
      </c>
      <c r="C1841" s="276">
        <v>4</v>
      </c>
      <c r="D1841" s="278" t="s">
        <v>345</v>
      </c>
    </row>
    <row r="1842" spans="1:4" x14ac:dyDescent="0.35">
      <c r="A1842" s="275">
        <v>520548</v>
      </c>
      <c r="B1842" s="278" t="s">
        <v>951</v>
      </c>
      <c r="C1842" s="276">
        <v>4</v>
      </c>
      <c r="D1842" s="278" t="s">
        <v>345</v>
      </c>
    </row>
    <row r="1843" spans="1:4" x14ac:dyDescent="0.35">
      <c r="A1843" s="275">
        <v>520551</v>
      </c>
      <c r="B1843" s="278" t="s">
        <v>789</v>
      </c>
      <c r="C1843" s="276">
        <v>4</v>
      </c>
      <c r="D1843" s="278" t="s">
        <v>345</v>
      </c>
    </row>
    <row r="1844" spans="1:4" x14ac:dyDescent="0.35">
      <c r="A1844" s="275">
        <v>520554</v>
      </c>
      <c r="B1844" s="278" t="s">
        <v>868</v>
      </c>
      <c r="C1844" s="276">
        <v>4</v>
      </c>
      <c r="D1844" s="278" t="s">
        <v>345</v>
      </c>
    </row>
    <row r="1845" spans="1:4" x14ac:dyDescent="0.35">
      <c r="A1845" s="275">
        <v>520557</v>
      </c>
      <c r="B1845" s="278" t="s">
        <v>1530</v>
      </c>
      <c r="C1845" s="276">
        <v>4</v>
      </c>
      <c r="D1845" s="278" t="s">
        <v>345</v>
      </c>
    </row>
    <row r="1846" spans="1:4" x14ac:dyDescent="0.35">
      <c r="A1846" s="275">
        <v>520558</v>
      </c>
      <c r="B1846" s="278" t="s">
        <v>1531</v>
      </c>
      <c r="C1846" s="276">
        <v>4</v>
      </c>
      <c r="D1846" s="278" t="s">
        <v>345</v>
      </c>
    </row>
    <row r="1847" spans="1:4" x14ac:dyDescent="0.35">
      <c r="A1847" s="275">
        <v>520559</v>
      </c>
      <c r="B1847" s="278" t="s">
        <v>1532</v>
      </c>
      <c r="C1847" s="276">
        <v>4</v>
      </c>
      <c r="D1847" s="278" t="s">
        <v>345</v>
      </c>
    </row>
    <row r="1848" spans="1:4" x14ac:dyDescent="0.35">
      <c r="A1848" s="275">
        <v>520560</v>
      </c>
      <c r="B1848" s="278" t="s">
        <v>1533</v>
      </c>
      <c r="C1848" s="276">
        <v>4</v>
      </c>
      <c r="D1848" s="278" t="s">
        <v>345</v>
      </c>
    </row>
    <row r="1849" spans="1:4" x14ac:dyDescent="0.35">
      <c r="A1849" s="275">
        <v>520561</v>
      </c>
      <c r="B1849" s="278" t="s">
        <v>1534</v>
      </c>
      <c r="C1849" s="276">
        <v>4</v>
      </c>
      <c r="D1849" s="278" t="s">
        <v>345</v>
      </c>
    </row>
    <row r="1850" spans="1:4" x14ac:dyDescent="0.35">
      <c r="A1850" s="275">
        <v>520562</v>
      </c>
      <c r="B1850" s="278" t="s">
        <v>1535</v>
      </c>
      <c r="C1850" s="276">
        <v>4</v>
      </c>
      <c r="D1850" s="278" t="s">
        <v>345</v>
      </c>
    </row>
    <row r="1851" spans="1:4" x14ac:dyDescent="0.35">
      <c r="A1851" s="275">
        <v>520563</v>
      </c>
      <c r="B1851" s="278" t="s">
        <v>1536</v>
      </c>
      <c r="C1851" s="276">
        <v>4</v>
      </c>
      <c r="D1851" s="278" t="s">
        <v>345</v>
      </c>
    </row>
    <row r="1852" spans="1:4" x14ac:dyDescent="0.35">
      <c r="A1852" s="275">
        <v>520566</v>
      </c>
      <c r="B1852" s="278" t="s">
        <v>1537</v>
      </c>
      <c r="C1852" s="276">
        <v>4</v>
      </c>
      <c r="D1852" s="278" t="s">
        <v>345</v>
      </c>
    </row>
    <row r="1853" spans="1:4" x14ac:dyDescent="0.35">
      <c r="A1853" s="275">
        <v>520568</v>
      </c>
      <c r="B1853" s="278" t="s">
        <v>897</v>
      </c>
      <c r="C1853" s="276">
        <v>4</v>
      </c>
      <c r="D1853" s="278" t="s">
        <v>345</v>
      </c>
    </row>
    <row r="1854" spans="1:4" x14ac:dyDescent="0.35">
      <c r="A1854" s="275">
        <v>520569</v>
      </c>
      <c r="B1854" s="278" t="s">
        <v>896</v>
      </c>
      <c r="C1854" s="276">
        <v>4</v>
      </c>
      <c r="D1854" s="278" t="s">
        <v>345</v>
      </c>
    </row>
    <row r="1855" spans="1:4" x14ac:dyDescent="0.35">
      <c r="A1855" s="275">
        <v>520570</v>
      </c>
      <c r="B1855" s="278" t="s">
        <v>1538</v>
      </c>
      <c r="C1855" s="276">
        <v>4</v>
      </c>
      <c r="D1855" s="278" t="s">
        <v>345</v>
      </c>
    </row>
    <row r="1856" spans="1:4" x14ac:dyDescent="0.35">
      <c r="A1856" s="275">
        <v>520572</v>
      </c>
      <c r="B1856" s="278" t="s">
        <v>1539</v>
      </c>
      <c r="C1856" s="276">
        <v>4</v>
      </c>
      <c r="D1856" s="278" t="s">
        <v>345</v>
      </c>
    </row>
    <row r="1857" spans="1:4" x14ac:dyDescent="0.35">
      <c r="A1857" s="275">
        <v>520575</v>
      </c>
      <c r="B1857" s="278" t="s">
        <v>1540</v>
      </c>
      <c r="C1857" s="276">
        <v>4</v>
      </c>
      <c r="D1857" s="278" t="s">
        <v>345</v>
      </c>
    </row>
    <row r="1858" spans="1:4" x14ac:dyDescent="0.35">
      <c r="A1858" s="275">
        <v>520578</v>
      </c>
      <c r="B1858" s="278" t="s">
        <v>1541</v>
      </c>
      <c r="C1858" s="276">
        <v>4</v>
      </c>
      <c r="D1858" s="278" t="s">
        <v>345</v>
      </c>
    </row>
    <row r="1859" spans="1:4" x14ac:dyDescent="0.35">
      <c r="A1859" s="275">
        <v>520581</v>
      </c>
      <c r="B1859" s="278" t="s">
        <v>1542</v>
      </c>
      <c r="C1859" s="276">
        <v>4</v>
      </c>
      <c r="D1859" s="278" t="s">
        <v>345</v>
      </c>
    </row>
    <row r="1860" spans="1:4" x14ac:dyDescent="0.35">
      <c r="A1860" s="275">
        <v>520584</v>
      </c>
      <c r="B1860" s="278" t="s">
        <v>1543</v>
      </c>
      <c r="C1860" s="276">
        <v>4</v>
      </c>
      <c r="D1860" s="278" t="s">
        <v>345</v>
      </c>
    </row>
    <row r="1861" spans="1:4" x14ac:dyDescent="0.35">
      <c r="A1861" s="275">
        <v>520595</v>
      </c>
      <c r="B1861" s="278" t="s">
        <v>388</v>
      </c>
      <c r="C1861" s="276">
        <v>4</v>
      </c>
      <c r="D1861" s="278" t="s">
        <v>345</v>
      </c>
    </row>
    <row r="1862" spans="1:4" x14ac:dyDescent="0.35">
      <c r="A1862" s="275">
        <v>520599</v>
      </c>
      <c r="B1862" s="278" t="s">
        <v>567</v>
      </c>
      <c r="C1862" s="276">
        <v>4</v>
      </c>
      <c r="D1862" s="278" t="s">
        <v>345</v>
      </c>
    </row>
    <row r="1863" spans="1:4" x14ac:dyDescent="0.35">
      <c r="A1863" s="275">
        <v>5210</v>
      </c>
      <c r="B1863" s="278" t="s">
        <v>1420</v>
      </c>
      <c r="C1863" s="276">
        <v>3</v>
      </c>
      <c r="D1863" s="278" t="s">
        <v>345</v>
      </c>
    </row>
    <row r="1864" spans="1:4" x14ac:dyDescent="0.35">
      <c r="A1864" s="275">
        <v>521005</v>
      </c>
      <c r="B1864" s="278" t="s">
        <v>1544</v>
      </c>
      <c r="C1864" s="276">
        <v>4</v>
      </c>
      <c r="D1864" s="278" t="s">
        <v>345</v>
      </c>
    </row>
    <row r="1865" spans="1:4" x14ac:dyDescent="0.35">
      <c r="A1865" s="275">
        <v>521010</v>
      </c>
      <c r="B1865" s="278" t="s">
        <v>1545</v>
      </c>
      <c r="C1865" s="276">
        <v>4</v>
      </c>
      <c r="D1865" s="278" t="s">
        <v>345</v>
      </c>
    </row>
    <row r="1866" spans="1:4" x14ac:dyDescent="0.35">
      <c r="A1866" s="275">
        <v>521015</v>
      </c>
      <c r="B1866" s="278" t="s">
        <v>1618</v>
      </c>
      <c r="C1866" s="276">
        <v>4</v>
      </c>
      <c r="D1866" s="278" t="s">
        <v>345</v>
      </c>
    </row>
    <row r="1867" spans="1:4" x14ac:dyDescent="0.35">
      <c r="A1867" s="275">
        <v>521020</v>
      </c>
      <c r="B1867" s="278" t="s">
        <v>1619</v>
      </c>
      <c r="C1867" s="276">
        <v>4</v>
      </c>
      <c r="D1867" s="278" t="s">
        <v>345</v>
      </c>
    </row>
    <row r="1868" spans="1:4" x14ac:dyDescent="0.35">
      <c r="A1868" s="275">
        <v>521025</v>
      </c>
      <c r="B1868" s="278" t="s">
        <v>1548</v>
      </c>
      <c r="C1868" s="276">
        <v>4</v>
      </c>
      <c r="D1868" s="278" t="s">
        <v>345</v>
      </c>
    </row>
    <row r="1869" spans="1:4" x14ac:dyDescent="0.35">
      <c r="A1869" s="275">
        <v>521030</v>
      </c>
      <c r="B1869" s="278" t="s">
        <v>1549</v>
      </c>
      <c r="C1869" s="276">
        <v>4</v>
      </c>
      <c r="D1869" s="278" t="s">
        <v>345</v>
      </c>
    </row>
    <row r="1870" spans="1:4" x14ac:dyDescent="0.35">
      <c r="A1870" s="275">
        <v>521035</v>
      </c>
      <c r="B1870" s="278" t="s">
        <v>1550</v>
      </c>
      <c r="C1870" s="276">
        <v>4</v>
      </c>
      <c r="D1870" s="278" t="s">
        <v>345</v>
      </c>
    </row>
    <row r="1871" spans="1:4" x14ac:dyDescent="0.35">
      <c r="A1871" s="275">
        <v>521095</v>
      </c>
      <c r="B1871" s="278" t="s">
        <v>388</v>
      </c>
      <c r="C1871" s="276">
        <v>4</v>
      </c>
      <c r="D1871" s="278" t="s">
        <v>345</v>
      </c>
    </row>
    <row r="1872" spans="1:4" x14ac:dyDescent="0.35">
      <c r="A1872" s="275">
        <v>521099</v>
      </c>
      <c r="B1872" s="278" t="s">
        <v>567</v>
      </c>
      <c r="C1872" s="276">
        <v>4</v>
      </c>
      <c r="D1872" s="278" t="s">
        <v>345</v>
      </c>
    </row>
    <row r="1873" spans="1:4" x14ac:dyDescent="0.35">
      <c r="A1873" s="275">
        <v>5215</v>
      </c>
      <c r="B1873" s="278" t="s">
        <v>1551</v>
      </c>
      <c r="C1873" s="276">
        <v>3</v>
      </c>
      <c r="D1873" s="278" t="s">
        <v>345</v>
      </c>
    </row>
    <row r="1874" spans="1:4" x14ac:dyDescent="0.35">
      <c r="A1874" s="275">
        <v>521505</v>
      </c>
      <c r="B1874" s="278" t="s">
        <v>1552</v>
      </c>
      <c r="C1874" s="276">
        <v>4</v>
      </c>
      <c r="D1874" s="278" t="s">
        <v>345</v>
      </c>
    </row>
    <row r="1875" spans="1:4" x14ac:dyDescent="0.35">
      <c r="A1875" s="275">
        <v>521510</v>
      </c>
      <c r="B1875" s="278" t="s">
        <v>1553</v>
      </c>
      <c r="C1875" s="276">
        <v>4</v>
      </c>
      <c r="D1875" s="278" t="s">
        <v>345</v>
      </c>
    </row>
    <row r="1876" spans="1:4" x14ac:dyDescent="0.35">
      <c r="A1876" s="275">
        <v>521515</v>
      </c>
      <c r="B1876" s="278" t="s">
        <v>1554</v>
      </c>
      <c r="C1876" s="276">
        <v>4</v>
      </c>
      <c r="D1876" s="278" t="s">
        <v>345</v>
      </c>
    </row>
    <row r="1877" spans="1:4" x14ac:dyDescent="0.35">
      <c r="A1877" s="275">
        <v>521520</v>
      </c>
      <c r="B1877" s="278" t="s">
        <v>1555</v>
      </c>
      <c r="C1877" s="276">
        <v>4</v>
      </c>
      <c r="D1877" s="278" t="s">
        <v>345</v>
      </c>
    </row>
    <row r="1878" spans="1:4" x14ac:dyDescent="0.35">
      <c r="A1878" s="275">
        <v>521525</v>
      </c>
      <c r="B1878" s="278" t="s">
        <v>1556</v>
      </c>
      <c r="C1878" s="276">
        <v>4</v>
      </c>
      <c r="D1878" s="278" t="s">
        <v>345</v>
      </c>
    </row>
    <row r="1879" spans="1:4" x14ac:dyDescent="0.35">
      <c r="A1879" s="275">
        <v>521530</v>
      </c>
      <c r="B1879" s="278" t="s">
        <v>1557</v>
      </c>
      <c r="C1879" s="276">
        <v>4</v>
      </c>
      <c r="D1879" s="278" t="s">
        <v>345</v>
      </c>
    </row>
    <row r="1880" spans="1:4" x14ac:dyDescent="0.35">
      <c r="A1880" s="275">
        <v>521535</v>
      </c>
      <c r="B1880" s="278" t="s">
        <v>970</v>
      </c>
      <c r="C1880" s="276">
        <v>4</v>
      </c>
      <c r="D1880" s="278" t="s">
        <v>345</v>
      </c>
    </row>
    <row r="1881" spans="1:4" x14ac:dyDescent="0.35">
      <c r="A1881" s="275">
        <v>521540</v>
      </c>
      <c r="B1881" s="278" t="s">
        <v>971</v>
      </c>
      <c r="C1881" s="276">
        <v>4</v>
      </c>
      <c r="D1881" s="278" t="s">
        <v>345</v>
      </c>
    </row>
    <row r="1882" spans="1:4" x14ac:dyDescent="0.35">
      <c r="A1882" s="275">
        <v>521545</v>
      </c>
      <c r="B1882" s="278" t="s">
        <v>1620</v>
      </c>
      <c r="C1882" s="276">
        <v>4</v>
      </c>
      <c r="D1882" s="278" t="s">
        <v>345</v>
      </c>
    </row>
    <row r="1883" spans="1:4" x14ac:dyDescent="0.35">
      <c r="A1883" s="275">
        <v>521550</v>
      </c>
      <c r="B1883" s="278" t="s">
        <v>1559</v>
      </c>
      <c r="C1883" s="276">
        <v>4</v>
      </c>
      <c r="D1883" s="278" t="s">
        <v>345</v>
      </c>
    </row>
    <row r="1884" spans="1:4" x14ac:dyDescent="0.35">
      <c r="A1884" s="275">
        <v>521555</v>
      </c>
      <c r="B1884" s="278" t="s">
        <v>1621</v>
      </c>
      <c r="C1884" s="276">
        <v>4</v>
      </c>
      <c r="D1884" s="278" t="s">
        <v>345</v>
      </c>
    </row>
    <row r="1885" spans="1:4" x14ac:dyDescent="0.35">
      <c r="A1885" s="275">
        <v>521560</v>
      </c>
      <c r="B1885" s="278" t="s">
        <v>1622</v>
      </c>
      <c r="C1885" s="276">
        <v>4</v>
      </c>
      <c r="D1885" s="278" t="s">
        <v>345</v>
      </c>
    </row>
    <row r="1886" spans="1:4" x14ac:dyDescent="0.35">
      <c r="A1886" s="275">
        <v>521565</v>
      </c>
      <c r="B1886" s="278" t="s">
        <v>1623</v>
      </c>
      <c r="C1886" s="276">
        <v>4</v>
      </c>
      <c r="D1886" s="278" t="s">
        <v>345</v>
      </c>
    </row>
    <row r="1887" spans="1:4" x14ac:dyDescent="0.35">
      <c r="A1887" s="275">
        <v>521570</v>
      </c>
      <c r="B1887" s="278" t="s">
        <v>1560</v>
      </c>
      <c r="C1887" s="276">
        <v>4</v>
      </c>
      <c r="D1887" s="278" t="s">
        <v>345</v>
      </c>
    </row>
    <row r="1888" spans="1:4" x14ac:dyDescent="0.35">
      <c r="A1888" s="275">
        <v>521595</v>
      </c>
      <c r="B1888" s="278" t="s">
        <v>388</v>
      </c>
      <c r="C1888" s="276">
        <v>4</v>
      </c>
      <c r="D1888" s="278" t="s">
        <v>345</v>
      </c>
    </row>
    <row r="1889" spans="1:4" x14ac:dyDescent="0.35">
      <c r="A1889" s="275">
        <v>521599</v>
      </c>
      <c r="B1889" s="278" t="s">
        <v>567</v>
      </c>
      <c r="C1889" s="276">
        <v>4</v>
      </c>
      <c r="D1889" s="278" t="s">
        <v>345</v>
      </c>
    </row>
    <row r="1890" spans="1:4" x14ac:dyDescent="0.35">
      <c r="A1890" s="275">
        <v>5220</v>
      </c>
      <c r="B1890" s="278" t="s">
        <v>1409</v>
      </c>
      <c r="C1890" s="276">
        <v>3</v>
      </c>
      <c r="D1890" s="278" t="s">
        <v>345</v>
      </c>
    </row>
    <row r="1891" spans="1:4" x14ac:dyDescent="0.35">
      <c r="A1891" s="275">
        <v>522005</v>
      </c>
      <c r="B1891" s="278" t="s">
        <v>735</v>
      </c>
      <c r="C1891" s="276">
        <v>4</v>
      </c>
      <c r="D1891" s="278" t="s">
        <v>345</v>
      </c>
    </row>
    <row r="1892" spans="1:4" x14ac:dyDescent="0.35">
      <c r="A1892" s="275">
        <v>522010</v>
      </c>
      <c r="B1892" s="278" t="s">
        <v>601</v>
      </c>
      <c r="C1892" s="276">
        <v>4</v>
      </c>
      <c r="D1892" s="278" t="s">
        <v>345</v>
      </c>
    </row>
    <row r="1893" spans="1:4" x14ac:dyDescent="0.35">
      <c r="A1893" s="275">
        <v>522015</v>
      </c>
      <c r="B1893" s="278" t="s">
        <v>608</v>
      </c>
      <c r="C1893" s="276">
        <v>4</v>
      </c>
      <c r="D1893" s="278" t="s">
        <v>345</v>
      </c>
    </row>
    <row r="1894" spans="1:4" x14ac:dyDescent="0.35">
      <c r="A1894" s="275">
        <v>522020</v>
      </c>
      <c r="B1894" s="278" t="s">
        <v>609</v>
      </c>
      <c r="C1894" s="276">
        <v>4</v>
      </c>
      <c r="D1894" s="278" t="s">
        <v>345</v>
      </c>
    </row>
    <row r="1895" spans="1:4" x14ac:dyDescent="0.35">
      <c r="A1895" s="275">
        <v>522025</v>
      </c>
      <c r="B1895" s="278" t="s">
        <v>610</v>
      </c>
      <c r="C1895" s="276">
        <v>4</v>
      </c>
      <c r="D1895" s="278" t="s">
        <v>345</v>
      </c>
    </row>
    <row r="1896" spans="1:4" x14ac:dyDescent="0.35">
      <c r="A1896" s="275">
        <v>522030</v>
      </c>
      <c r="B1896" s="278" t="s">
        <v>611</v>
      </c>
      <c r="C1896" s="276">
        <v>4</v>
      </c>
      <c r="D1896" s="278" t="s">
        <v>345</v>
      </c>
    </row>
    <row r="1897" spans="1:4" x14ac:dyDescent="0.35">
      <c r="A1897" s="275">
        <v>522035</v>
      </c>
      <c r="B1897" s="278" t="s">
        <v>612</v>
      </c>
      <c r="C1897" s="276">
        <v>4</v>
      </c>
      <c r="D1897" s="278" t="s">
        <v>345</v>
      </c>
    </row>
    <row r="1898" spans="1:4" x14ac:dyDescent="0.35">
      <c r="A1898" s="275">
        <v>522040</v>
      </c>
      <c r="B1898" s="278" t="s">
        <v>1624</v>
      </c>
      <c r="C1898" s="276">
        <v>4</v>
      </c>
      <c r="D1898" s="278" t="s">
        <v>345</v>
      </c>
    </row>
    <row r="1899" spans="1:4" x14ac:dyDescent="0.35">
      <c r="A1899" s="275">
        <v>522045</v>
      </c>
      <c r="B1899" s="278" t="s">
        <v>614</v>
      </c>
      <c r="C1899" s="276">
        <v>4</v>
      </c>
      <c r="D1899" s="278" t="s">
        <v>345</v>
      </c>
    </row>
    <row r="1900" spans="1:4" x14ac:dyDescent="0.35">
      <c r="A1900" s="275">
        <v>522050</v>
      </c>
      <c r="B1900" s="278" t="s">
        <v>615</v>
      </c>
      <c r="C1900" s="276">
        <v>4</v>
      </c>
      <c r="D1900" s="278" t="s">
        <v>345</v>
      </c>
    </row>
    <row r="1901" spans="1:4" x14ac:dyDescent="0.35">
      <c r="A1901" s="275">
        <v>522055</v>
      </c>
      <c r="B1901" s="278" t="s">
        <v>616</v>
      </c>
      <c r="C1901" s="276">
        <v>4</v>
      </c>
      <c r="D1901" s="278" t="s">
        <v>345</v>
      </c>
    </row>
    <row r="1902" spans="1:4" x14ac:dyDescent="0.35">
      <c r="A1902" s="275">
        <v>522060</v>
      </c>
      <c r="B1902" s="278" t="s">
        <v>602</v>
      </c>
      <c r="C1902" s="276">
        <v>4</v>
      </c>
      <c r="D1902" s="278" t="s">
        <v>345</v>
      </c>
    </row>
    <row r="1903" spans="1:4" x14ac:dyDescent="0.35">
      <c r="A1903" s="275">
        <v>522065</v>
      </c>
      <c r="B1903" s="278" t="s">
        <v>716</v>
      </c>
      <c r="C1903" s="276">
        <v>4</v>
      </c>
      <c r="D1903" s="278" t="s">
        <v>345</v>
      </c>
    </row>
    <row r="1904" spans="1:4" x14ac:dyDescent="0.35">
      <c r="A1904" s="275">
        <v>522070</v>
      </c>
      <c r="B1904" s="278" t="s">
        <v>724</v>
      </c>
      <c r="C1904" s="276">
        <v>4</v>
      </c>
      <c r="D1904" s="278" t="s">
        <v>345</v>
      </c>
    </row>
    <row r="1905" spans="1:4" x14ac:dyDescent="0.35">
      <c r="A1905" s="275">
        <v>522095</v>
      </c>
      <c r="B1905" s="278" t="s">
        <v>388</v>
      </c>
      <c r="C1905" s="276">
        <v>4</v>
      </c>
      <c r="D1905" s="278" t="s">
        <v>345</v>
      </c>
    </row>
    <row r="1906" spans="1:4" x14ac:dyDescent="0.35">
      <c r="A1906" s="275">
        <v>522099</v>
      </c>
      <c r="B1906" s="278" t="s">
        <v>567</v>
      </c>
      <c r="C1906" s="276">
        <v>4</v>
      </c>
      <c r="D1906" s="278" t="s">
        <v>345</v>
      </c>
    </row>
    <row r="1907" spans="1:4" x14ac:dyDescent="0.35">
      <c r="A1907" s="275">
        <v>5225</v>
      </c>
      <c r="B1907" s="278" t="s">
        <v>1561</v>
      </c>
      <c r="C1907" s="276">
        <v>3</v>
      </c>
      <c r="D1907" s="278" t="s">
        <v>345</v>
      </c>
    </row>
    <row r="1908" spans="1:4" x14ac:dyDescent="0.35">
      <c r="A1908" s="275">
        <v>522505</v>
      </c>
      <c r="B1908" s="278" t="s">
        <v>524</v>
      </c>
      <c r="C1908" s="276">
        <v>4</v>
      </c>
      <c r="D1908" s="278" t="s">
        <v>345</v>
      </c>
    </row>
    <row r="1909" spans="1:4" x14ac:dyDescent="0.35">
      <c r="A1909" s="275">
        <v>522510</v>
      </c>
      <c r="B1909" s="278" t="s">
        <v>1562</v>
      </c>
      <c r="C1909" s="276">
        <v>4</v>
      </c>
      <c r="D1909" s="278" t="s">
        <v>345</v>
      </c>
    </row>
    <row r="1910" spans="1:4" x14ac:dyDescent="0.35">
      <c r="A1910" s="275">
        <v>522599</v>
      </c>
      <c r="B1910" s="278" t="s">
        <v>567</v>
      </c>
      <c r="C1910" s="276">
        <v>4</v>
      </c>
      <c r="D1910" s="278" t="s">
        <v>345</v>
      </c>
    </row>
    <row r="1911" spans="1:4" x14ac:dyDescent="0.35">
      <c r="A1911" s="275">
        <v>5230</v>
      </c>
      <c r="B1911" s="278" t="s">
        <v>1563</v>
      </c>
      <c r="C1911" s="276">
        <v>3</v>
      </c>
      <c r="D1911" s="278" t="s">
        <v>345</v>
      </c>
    </row>
    <row r="1912" spans="1:4" x14ac:dyDescent="0.35">
      <c r="A1912" s="275">
        <v>523005</v>
      </c>
      <c r="B1912" s="278" t="s">
        <v>1564</v>
      </c>
      <c r="C1912" s="276">
        <v>4</v>
      </c>
      <c r="D1912" s="278" t="s">
        <v>345</v>
      </c>
    </row>
    <row r="1913" spans="1:4" x14ac:dyDescent="0.35">
      <c r="A1913" s="275">
        <v>523010</v>
      </c>
      <c r="B1913" s="278" t="s">
        <v>1565</v>
      </c>
      <c r="C1913" s="276">
        <v>4</v>
      </c>
      <c r="D1913" s="278" t="s">
        <v>345</v>
      </c>
    </row>
    <row r="1914" spans="1:4" x14ac:dyDescent="0.35">
      <c r="A1914" s="275">
        <v>523015</v>
      </c>
      <c r="B1914" s="278" t="s">
        <v>1566</v>
      </c>
      <c r="C1914" s="276">
        <v>4</v>
      </c>
      <c r="D1914" s="278" t="s">
        <v>345</v>
      </c>
    </row>
    <row r="1915" spans="1:4" x14ac:dyDescent="0.35">
      <c r="A1915" s="275">
        <v>523020</v>
      </c>
      <c r="B1915" s="278" t="s">
        <v>1567</v>
      </c>
      <c r="C1915" s="276">
        <v>4</v>
      </c>
      <c r="D1915" s="278" t="s">
        <v>345</v>
      </c>
    </row>
    <row r="1916" spans="1:4" x14ac:dyDescent="0.35">
      <c r="A1916" s="275">
        <v>523025</v>
      </c>
      <c r="B1916" s="278" t="s">
        <v>1568</v>
      </c>
      <c r="C1916" s="276">
        <v>4</v>
      </c>
      <c r="D1916" s="278" t="s">
        <v>345</v>
      </c>
    </row>
    <row r="1917" spans="1:4" x14ac:dyDescent="0.35">
      <c r="A1917" s="275">
        <v>523030</v>
      </c>
      <c r="B1917" s="278" t="s">
        <v>1569</v>
      </c>
      <c r="C1917" s="276">
        <v>4</v>
      </c>
      <c r="D1917" s="278" t="s">
        <v>345</v>
      </c>
    </row>
    <row r="1918" spans="1:4" x14ac:dyDescent="0.35">
      <c r="A1918" s="275">
        <v>523035</v>
      </c>
      <c r="B1918" s="278" t="s">
        <v>1570</v>
      </c>
      <c r="C1918" s="276">
        <v>4</v>
      </c>
      <c r="D1918" s="278" t="s">
        <v>345</v>
      </c>
    </row>
    <row r="1919" spans="1:4" x14ac:dyDescent="0.35">
      <c r="A1919" s="275">
        <v>523040</v>
      </c>
      <c r="B1919" s="278" t="s">
        <v>613</v>
      </c>
      <c r="C1919" s="276">
        <v>4</v>
      </c>
      <c r="D1919" s="278" t="s">
        <v>345</v>
      </c>
    </row>
    <row r="1920" spans="1:4" x14ac:dyDescent="0.35">
      <c r="A1920" s="275">
        <v>523045</v>
      </c>
      <c r="B1920" s="278" t="s">
        <v>614</v>
      </c>
      <c r="C1920" s="276">
        <v>4</v>
      </c>
      <c r="D1920" s="278" t="s">
        <v>345</v>
      </c>
    </row>
    <row r="1921" spans="1:4" x14ac:dyDescent="0.35">
      <c r="A1921" s="275">
        <v>523050</v>
      </c>
      <c r="B1921" s="278" t="s">
        <v>615</v>
      </c>
      <c r="C1921" s="276">
        <v>4</v>
      </c>
      <c r="D1921" s="278" t="s">
        <v>345</v>
      </c>
    </row>
    <row r="1922" spans="1:4" x14ac:dyDescent="0.35">
      <c r="A1922" s="275">
        <v>523055</v>
      </c>
      <c r="B1922" s="278" t="s">
        <v>616</v>
      </c>
      <c r="C1922" s="276">
        <v>4</v>
      </c>
      <c r="D1922" s="278" t="s">
        <v>345</v>
      </c>
    </row>
    <row r="1923" spans="1:4" x14ac:dyDescent="0.35">
      <c r="A1923" s="275">
        <v>523060</v>
      </c>
      <c r="B1923" s="278" t="s">
        <v>1571</v>
      </c>
      <c r="C1923" s="276">
        <v>4</v>
      </c>
      <c r="D1923" s="278" t="s">
        <v>345</v>
      </c>
    </row>
    <row r="1924" spans="1:4" x14ac:dyDescent="0.35">
      <c r="A1924" s="275">
        <v>523065</v>
      </c>
      <c r="B1924" s="278" t="s">
        <v>1572</v>
      </c>
      <c r="C1924" s="276">
        <v>4</v>
      </c>
      <c r="D1924" s="278" t="s">
        <v>345</v>
      </c>
    </row>
    <row r="1925" spans="1:4" x14ac:dyDescent="0.35">
      <c r="A1925" s="275">
        <v>523070</v>
      </c>
      <c r="B1925" s="278" t="s">
        <v>1573</v>
      </c>
      <c r="C1925" s="276">
        <v>4</v>
      </c>
      <c r="D1925" s="278" t="s">
        <v>345</v>
      </c>
    </row>
    <row r="1926" spans="1:4" x14ac:dyDescent="0.35">
      <c r="A1926" s="275">
        <v>523075</v>
      </c>
      <c r="B1926" s="278" t="s">
        <v>1574</v>
      </c>
      <c r="C1926" s="276">
        <v>4</v>
      </c>
      <c r="D1926" s="278" t="s">
        <v>345</v>
      </c>
    </row>
    <row r="1927" spans="1:4" x14ac:dyDescent="0.35">
      <c r="A1927" s="275">
        <v>523080</v>
      </c>
      <c r="B1927" s="278" t="s">
        <v>1575</v>
      </c>
      <c r="C1927" s="276">
        <v>4</v>
      </c>
      <c r="D1927" s="278" t="s">
        <v>345</v>
      </c>
    </row>
    <row r="1928" spans="1:4" x14ac:dyDescent="0.35">
      <c r="A1928" s="275">
        <v>523095</v>
      </c>
      <c r="B1928" s="278" t="s">
        <v>388</v>
      </c>
      <c r="C1928" s="276">
        <v>4</v>
      </c>
      <c r="D1928" s="278" t="s">
        <v>345</v>
      </c>
    </row>
    <row r="1929" spans="1:4" x14ac:dyDescent="0.35">
      <c r="A1929" s="275">
        <v>523099</v>
      </c>
      <c r="B1929" s="278" t="s">
        <v>567</v>
      </c>
      <c r="C1929" s="276">
        <v>4</v>
      </c>
      <c r="D1929" s="278" t="s">
        <v>345</v>
      </c>
    </row>
    <row r="1930" spans="1:4" x14ac:dyDescent="0.35">
      <c r="A1930" s="275">
        <v>5235</v>
      </c>
      <c r="B1930" s="278" t="s">
        <v>1424</v>
      </c>
      <c r="C1930" s="276">
        <v>3</v>
      </c>
      <c r="D1930" s="278" t="s">
        <v>345</v>
      </c>
    </row>
    <row r="1931" spans="1:4" x14ac:dyDescent="0.35">
      <c r="A1931" s="275">
        <v>523505</v>
      </c>
      <c r="B1931" s="278" t="s">
        <v>1577</v>
      </c>
      <c r="C1931" s="276">
        <v>4</v>
      </c>
      <c r="D1931" s="278" t="s">
        <v>345</v>
      </c>
    </row>
    <row r="1932" spans="1:4" x14ac:dyDescent="0.35">
      <c r="A1932" s="275">
        <v>523510</v>
      </c>
      <c r="B1932" s="278" t="s">
        <v>1578</v>
      </c>
      <c r="C1932" s="276">
        <v>4</v>
      </c>
      <c r="D1932" s="278" t="s">
        <v>345</v>
      </c>
    </row>
    <row r="1933" spans="1:4" x14ac:dyDescent="0.35">
      <c r="A1933" s="275">
        <v>523515</v>
      </c>
      <c r="B1933" s="278" t="s">
        <v>1422</v>
      </c>
      <c r="C1933" s="276">
        <v>4</v>
      </c>
      <c r="D1933" s="278" t="s">
        <v>345</v>
      </c>
    </row>
    <row r="1934" spans="1:4" x14ac:dyDescent="0.35">
      <c r="A1934" s="275">
        <v>523520</v>
      </c>
      <c r="B1934" s="278" t="s">
        <v>1579</v>
      </c>
      <c r="C1934" s="276">
        <v>4</v>
      </c>
      <c r="D1934" s="278" t="s">
        <v>345</v>
      </c>
    </row>
    <row r="1935" spans="1:4" x14ac:dyDescent="0.35">
      <c r="A1935" s="275">
        <v>523525</v>
      </c>
      <c r="B1935" s="278" t="s">
        <v>977</v>
      </c>
      <c r="C1935" s="276">
        <v>4</v>
      </c>
      <c r="D1935" s="278" t="s">
        <v>345</v>
      </c>
    </row>
    <row r="1936" spans="1:4" x14ac:dyDescent="0.35">
      <c r="A1936" s="275">
        <v>523530</v>
      </c>
      <c r="B1936" s="278" t="s">
        <v>978</v>
      </c>
      <c r="C1936" s="276">
        <v>4</v>
      </c>
      <c r="D1936" s="278" t="s">
        <v>345</v>
      </c>
    </row>
    <row r="1937" spans="1:4" x14ac:dyDescent="0.35">
      <c r="A1937" s="275">
        <v>523535</v>
      </c>
      <c r="B1937" s="278" t="s">
        <v>1580</v>
      </c>
      <c r="C1937" s="276">
        <v>4</v>
      </c>
      <c r="D1937" s="278" t="s">
        <v>345</v>
      </c>
    </row>
    <row r="1938" spans="1:4" x14ac:dyDescent="0.35">
      <c r="A1938" s="275">
        <v>523540</v>
      </c>
      <c r="B1938" s="278" t="s">
        <v>1581</v>
      </c>
      <c r="C1938" s="276">
        <v>4</v>
      </c>
      <c r="D1938" s="278" t="s">
        <v>345</v>
      </c>
    </row>
    <row r="1939" spans="1:4" x14ac:dyDescent="0.35">
      <c r="A1939" s="275">
        <v>523545</v>
      </c>
      <c r="B1939" s="278" t="s">
        <v>1582</v>
      </c>
      <c r="C1939" s="276">
        <v>4</v>
      </c>
      <c r="D1939" s="278" t="s">
        <v>345</v>
      </c>
    </row>
    <row r="1940" spans="1:4" x14ac:dyDescent="0.35">
      <c r="A1940" s="275">
        <v>523550</v>
      </c>
      <c r="B1940" s="278" t="s">
        <v>1583</v>
      </c>
      <c r="C1940" s="276">
        <v>4</v>
      </c>
      <c r="D1940" s="278" t="s">
        <v>345</v>
      </c>
    </row>
    <row r="1941" spans="1:4" x14ac:dyDescent="0.35">
      <c r="A1941" s="275">
        <v>523555</v>
      </c>
      <c r="B1941" s="278" t="s">
        <v>1584</v>
      </c>
      <c r="C1941" s="276">
        <v>4</v>
      </c>
      <c r="D1941" s="278" t="s">
        <v>345</v>
      </c>
    </row>
    <row r="1942" spans="1:4" x14ac:dyDescent="0.35">
      <c r="A1942" s="275">
        <v>523560</v>
      </c>
      <c r="B1942" s="278" t="s">
        <v>1625</v>
      </c>
      <c r="C1942" s="276">
        <v>4</v>
      </c>
      <c r="D1942" s="278" t="s">
        <v>345</v>
      </c>
    </row>
    <row r="1943" spans="1:4" x14ac:dyDescent="0.35">
      <c r="A1943" s="275">
        <v>523595</v>
      </c>
      <c r="B1943" s="278" t="s">
        <v>388</v>
      </c>
      <c r="C1943" s="276">
        <v>4</v>
      </c>
      <c r="D1943" s="278" t="s">
        <v>345</v>
      </c>
    </row>
    <row r="1944" spans="1:4" x14ac:dyDescent="0.35">
      <c r="A1944" s="275">
        <v>523599</v>
      </c>
      <c r="B1944" s="278" t="s">
        <v>567</v>
      </c>
      <c r="C1944" s="276">
        <v>4</v>
      </c>
      <c r="D1944" s="278" t="s">
        <v>345</v>
      </c>
    </row>
    <row r="1945" spans="1:4" x14ac:dyDescent="0.35">
      <c r="A1945" s="275">
        <v>5240</v>
      </c>
      <c r="B1945" s="278" t="s">
        <v>1585</v>
      </c>
      <c r="C1945" s="276">
        <v>3</v>
      </c>
      <c r="D1945" s="278" t="s">
        <v>345</v>
      </c>
    </row>
    <row r="1946" spans="1:4" x14ac:dyDescent="0.35">
      <c r="A1946" s="275">
        <v>524005</v>
      </c>
      <c r="B1946" s="278" t="s">
        <v>1586</v>
      </c>
      <c r="C1946" s="276">
        <v>4</v>
      </c>
      <c r="D1946" s="278" t="s">
        <v>345</v>
      </c>
    </row>
    <row r="1947" spans="1:4" x14ac:dyDescent="0.35">
      <c r="A1947" s="275">
        <v>524010</v>
      </c>
      <c r="B1947" s="278" t="s">
        <v>1587</v>
      </c>
      <c r="C1947" s="276">
        <v>4</v>
      </c>
      <c r="D1947" s="278" t="s">
        <v>345</v>
      </c>
    </row>
    <row r="1948" spans="1:4" x14ac:dyDescent="0.35">
      <c r="A1948" s="275">
        <v>524015</v>
      </c>
      <c r="B1948" s="278" t="s">
        <v>1588</v>
      </c>
      <c r="C1948" s="276">
        <v>4</v>
      </c>
      <c r="D1948" s="278" t="s">
        <v>345</v>
      </c>
    </row>
    <row r="1949" spans="1:4" x14ac:dyDescent="0.35">
      <c r="A1949" s="275">
        <v>524020</v>
      </c>
      <c r="B1949" s="278" t="s">
        <v>1589</v>
      </c>
      <c r="C1949" s="276">
        <v>4</v>
      </c>
      <c r="D1949" s="278" t="s">
        <v>345</v>
      </c>
    </row>
    <row r="1950" spans="1:4" x14ac:dyDescent="0.35">
      <c r="A1950" s="275">
        <v>524025</v>
      </c>
      <c r="B1950" s="278" t="s">
        <v>1590</v>
      </c>
      <c r="C1950" s="276">
        <v>4</v>
      </c>
      <c r="D1950" s="278" t="s">
        <v>345</v>
      </c>
    </row>
    <row r="1951" spans="1:4" x14ac:dyDescent="0.35">
      <c r="A1951" s="275">
        <v>524095</v>
      </c>
      <c r="B1951" s="278" t="s">
        <v>388</v>
      </c>
      <c r="C1951" s="276">
        <v>4</v>
      </c>
      <c r="D1951" s="278" t="s">
        <v>345</v>
      </c>
    </row>
    <row r="1952" spans="1:4" x14ac:dyDescent="0.35">
      <c r="A1952" s="275">
        <v>524099</v>
      </c>
      <c r="B1952" s="278" t="s">
        <v>567</v>
      </c>
      <c r="C1952" s="276">
        <v>4</v>
      </c>
      <c r="D1952" s="278" t="s">
        <v>345</v>
      </c>
    </row>
    <row r="1953" spans="1:4" x14ac:dyDescent="0.35">
      <c r="A1953" s="275">
        <v>5245</v>
      </c>
      <c r="B1953" s="278" t="s">
        <v>1591</v>
      </c>
      <c r="C1953" s="276">
        <v>3</v>
      </c>
      <c r="D1953" s="278" t="s">
        <v>345</v>
      </c>
    </row>
    <row r="1954" spans="1:4" x14ac:dyDescent="0.35">
      <c r="A1954" s="275">
        <v>524505</v>
      </c>
      <c r="B1954" s="278" t="s">
        <v>735</v>
      </c>
      <c r="C1954" s="276">
        <v>4</v>
      </c>
      <c r="D1954" s="278" t="s">
        <v>345</v>
      </c>
    </row>
    <row r="1955" spans="1:4" x14ac:dyDescent="0.35">
      <c r="A1955" s="275">
        <v>524510</v>
      </c>
      <c r="B1955" s="278" t="s">
        <v>601</v>
      </c>
      <c r="C1955" s="276">
        <v>4</v>
      </c>
      <c r="D1955" s="278" t="s">
        <v>345</v>
      </c>
    </row>
    <row r="1956" spans="1:4" x14ac:dyDescent="0.35">
      <c r="A1956" s="275">
        <v>524515</v>
      </c>
      <c r="B1956" s="278" t="s">
        <v>608</v>
      </c>
      <c r="C1956" s="276">
        <v>4</v>
      </c>
      <c r="D1956" s="278" t="s">
        <v>345</v>
      </c>
    </row>
    <row r="1957" spans="1:4" x14ac:dyDescent="0.35">
      <c r="A1957" s="275">
        <v>524520</v>
      </c>
      <c r="B1957" s="278" t="s">
        <v>609</v>
      </c>
      <c r="C1957" s="276">
        <v>4</v>
      </c>
      <c r="D1957" s="278" t="s">
        <v>345</v>
      </c>
    </row>
    <row r="1958" spans="1:4" x14ac:dyDescent="0.35">
      <c r="A1958" s="275">
        <v>524525</v>
      </c>
      <c r="B1958" s="278" t="s">
        <v>610</v>
      </c>
      <c r="C1958" s="276">
        <v>4</v>
      </c>
      <c r="D1958" s="278" t="s">
        <v>345</v>
      </c>
    </row>
    <row r="1959" spans="1:4" x14ac:dyDescent="0.35">
      <c r="A1959" s="275">
        <v>524530</v>
      </c>
      <c r="B1959" s="278" t="s">
        <v>611</v>
      </c>
      <c r="C1959" s="276">
        <v>4</v>
      </c>
      <c r="D1959" s="278" t="s">
        <v>345</v>
      </c>
    </row>
    <row r="1960" spans="1:4" x14ac:dyDescent="0.35">
      <c r="A1960" s="275">
        <v>524535</v>
      </c>
      <c r="B1960" s="278" t="s">
        <v>612</v>
      </c>
      <c r="C1960" s="276">
        <v>4</v>
      </c>
      <c r="D1960" s="278" t="s">
        <v>345</v>
      </c>
    </row>
    <row r="1961" spans="1:4" x14ac:dyDescent="0.35">
      <c r="A1961" s="275">
        <v>524540</v>
      </c>
      <c r="B1961" s="278" t="s">
        <v>613</v>
      </c>
      <c r="C1961" s="276">
        <v>4</v>
      </c>
      <c r="D1961" s="278" t="s">
        <v>345</v>
      </c>
    </row>
    <row r="1962" spans="1:4" x14ac:dyDescent="0.35">
      <c r="A1962" s="275">
        <v>524545</v>
      </c>
      <c r="B1962" s="278" t="s">
        <v>614</v>
      </c>
      <c r="C1962" s="276">
        <v>4</v>
      </c>
      <c r="D1962" s="278" t="s">
        <v>345</v>
      </c>
    </row>
    <row r="1963" spans="1:4" x14ac:dyDescent="0.35">
      <c r="A1963" s="275">
        <v>524550</v>
      </c>
      <c r="B1963" s="278" t="s">
        <v>615</v>
      </c>
      <c r="C1963" s="276">
        <v>4</v>
      </c>
      <c r="D1963" s="278" t="s">
        <v>345</v>
      </c>
    </row>
    <row r="1964" spans="1:4" x14ac:dyDescent="0.35">
      <c r="A1964" s="275">
        <v>524555</v>
      </c>
      <c r="B1964" s="278" t="s">
        <v>616</v>
      </c>
      <c r="C1964" s="276">
        <v>4</v>
      </c>
      <c r="D1964" s="278" t="s">
        <v>345</v>
      </c>
    </row>
    <row r="1965" spans="1:4" x14ac:dyDescent="0.35">
      <c r="A1965" s="275">
        <v>524560</v>
      </c>
      <c r="B1965" s="278" t="s">
        <v>602</v>
      </c>
      <c r="C1965" s="276">
        <v>4</v>
      </c>
      <c r="D1965" s="278" t="s">
        <v>345</v>
      </c>
    </row>
    <row r="1966" spans="1:4" x14ac:dyDescent="0.35">
      <c r="A1966" s="275">
        <v>524565</v>
      </c>
      <c r="B1966" s="278" t="s">
        <v>723</v>
      </c>
      <c r="C1966" s="276">
        <v>4</v>
      </c>
      <c r="D1966" s="278" t="s">
        <v>345</v>
      </c>
    </row>
    <row r="1967" spans="1:4" x14ac:dyDescent="0.35">
      <c r="A1967" s="275">
        <v>524570</v>
      </c>
      <c r="B1967" s="278" t="s">
        <v>603</v>
      </c>
      <c r="C1967" s="276">
        <v>4</v>
      </c>
      <c r="D1967" s="278" t="s">
        <v>345</v>
      </c>
    </row>
    <row r="1968" spans="1:4" x14ac:dyDescent="0.35">
      <c r="A1968" s="275">
        <v>524599</v>
      </c>
      <c r="B1968" s="278" t="s">
        <v>567</v>
      </c>
      <c r="C1968" s="276">
        <v>4</v>
      </c>
      <c r="D1968" s="278" t="s">
        <v>345</v>
      </c>
    </row>
    <row r="1969" spans="1:4" x14ac:dyDescent="0.35">
      <c r="A1969" s="275">
        <v>5250</v>
      </c>
      <c r="B1969" s="278" t="s">
        <v>1592</v>
      </c>
      <c r="C1969" s="276">
        <v>3</v>
      </c>
      <c r="D1969" s="278" t="s">
        <v>345</v>
      </c>
    </row>
    <row r="1970" spans="1:4" x14ac:dyDescent="0.35">
      <c r="A1970" s="275">
        <v>525005</v>
      </c>
      <c r="B1970" s="278" t="s">
        <v>1593</v>
      </c>
      <c r="C1970" s="276">
        <v>4</v>
      </c>
      <c r="D1970" s="278" t="s">
        <v>345</v>
      </c>
    </row>
    <row r="1971" spans="1:4" x14ac:dyDescent="0.35">
      <c r="A1971" s="275">
        <v>525010</v>
      </c>
      <c r="B1971" s="278" t="s">
        <v>1594</v>
      </c>
      <c r="C1971" s="276">
        <v>4</v>
      </c>
      <c r="D1971" s="278" t="s">
        <v>345</v>
      </c>
    </row>
    <row r="1972" spans="1:4" x14ac:dyDescent="0.35">
      <c r="A1972" s="275">
        <v>525015</v>
      </c>
      <c r="B1972" s="278" t="s">
        <v>1595</v>
      </c>
      <c r="C1972" s="276">
        <v>4</v>
      </c>
      <c r="D1972" s="278" t="s">
        <v>345</v>
      </c>
    </row>
    <row r="1973" spans="1:4" x14ac:dyDescent="0.35">
      <c r="A1973" s="275">
        <v>525095</v>
      </c>
      <c r="B1973" s="278" t="s">
        <v>388</v>
      </c>
      <c r="C1973" s="276">
        <v>4</v>
      </c>
      <c r="D1973" s="278" t="s">
        <v>345</v>
      </c>
    </row>
    <row r="1974" spans="1:4" x14ac:dyDescent="0.35">
      <c r="A1974" s="275">
        <v>525099</v>
      </c>
      <c r="B1974" s="278" t="s">
        <v>567</v>
      </c>
      <c r="C1974" s="276">
        <v>4</v>
      </c>
      <c r="D1974" s="278" t="s">
        <v>345</v>
      </c>
    </row>
    <row r="1975" spans="1:4" x14ac:dyDescent="0.35">
      <c r="A1975" s="275">
        <v>5255</v>
      </c>
      <c r="B1975" s="278" t="s">
        <v>1596</v>
      </c>
      <c r="C1975" s="276">
        <v>3</v>
      </c>
      <c r="D1975" s="278" t="s">
        <v>345</v>
      </c>
    </row>
    <row r="1976" spans="1:4" x14ac:dyDescent="0.35">
      <c r="A1976" s="275">
        <v>525505</v>
      </c>
      <c r="B1976" s="278" t="s">
        <v>1597</v>
      </c>
      <c r="C1976" s="276">
        <v>4</v>
      </c>
      <c r="D1976" s="278" t="s">
        <v>345</v>
      </c>
    </row>
    <row r="1977" spans="1:4" x14ac:dyDescent="0.35">
      <c r="A1977" s="275">
        <v>525510</v>
      </c>
      <c r="B1977" s="278" t="s">
        <v>1598</v>
      </c>
      <c r="C1977" s="276">
        <v>4</v>
      </c>
      <c r="D1977" s="278" t="s">
        <v>345</v>
      </c>
    </row>
    <row r="1978" spans="1:4" x14ac:dyDescent="0.35">
      <c r="A1978" s="275">
        <v>525515</v>
      </c>
      <c r="B1978" s="278" t="s">
        <v>1599</v>
      </c>
      <c r="C1978" s="276">
        <v>4</v>
      </c>
      <c r="D1978" s="278" t="s">
        <v>345</v>
      </c>
    </row>
    <row r="1979" spans="1:4" x14ac:dyDescent="0.35">
      <c r="A1979" s="275">
        <v>525520</v>
      </c>
      <c r="B1979" s="278" t="s">
        <v>1600</v>
      </c>
      <c r="C1979" s="276">
        <v>4</v>
      </c>
      <c r="D1979" s="278" t="s">
        <v>345</v>
      </c>
    </row>
    <row r="1980" spans="1:4" x14ac:dyDescent="0.35">
      <c r="A1980" s="275">
        <v>525525</v>
      </c>
      <c r="B1980" s="278" t="s">
        <v>1601</v>
      </c>
      <c r="C1980" s="276">
        <v>4</v>
      </c>
      <c r="D1980" s="278" t="s">
        <v>345</v>
      </c>
    </row>
    <row r="1981" spans="1:4" x14ac:dyDescent="0.35">
      <c r="A1981" s="275">
        <v>525595</v>
      </c>
      <c r="B1981" s="278" t="s">
        <v>388</v>
      </c>
      <c r="C1981" s="276">
        <v>4</v>
      </c>
      <c r="D1981" s="278" t="s">
        <v>345</v>
      </c>
    </row>
    <row r="1982" spans="1:4" x14ac:dyDescent="0.35">
      <c r="A1982" s="275">
        <v>525599</v>
      </c>
      <c r="B1982" s="278" t="s">
        <v>567</v>
      </c>
      <c r="C1982" s="276">
        <v>4</v>
      </c>
      <c r="D1982" s="278" t="s">
        <v>345</v>
      </c>
    </row>
    <row r="1983" spans="1:4" x14ac:dyDescent="0.35">
      <c r="A1983" s="275">
        <v>5260</v>
      </c>
      <c r="B1983" s="278" t="s">
        <v>1602</v>
      </c>
      <c r="C1983" s="276">
        <v>3</v>
      </c>
      <c r="D1983" s="278" t="s">
        <v>345</v>
      </c>
    </row>
    <row r="1984" spans="1:4" x14ac:dyDescent="0.35">
      <c r="A1984" s="275">
        <v>526005</v>
      </c>
      <c r="B1984" s="278" t="s">
        <v>601</v>
      </c>
      <c r="C1984" s="276">
        <v>4</v>
      </c>
      <c r="D1984" s="278" t="s">
        <v>345</v>
      </c>
    </row>
    <row r="1985" spans="1:4" x14ac:dyDescent="0.35">
      <c r="A1985" s="275">
        <v>526010</v>
      </c>
      <c r="B1985" s="278" t="s">
        <v>608</v>
      </c>
      <c r="C1985" s="276">
        <v>4</v>
      </c>
      <c r="D1985" s="278" t="s">
        <v>345</v>
      </c>
    </row>
    <row r="1986" spans="1:4" x14ac:dyDescent="0.35">
      <c r="A1986" s="275">
        <v>526015</v>
      </c>
      <c r="B1986" s="278" t="s">
        <v>609</v>
      </c>
      <c r="C1986" s="276">
        <v>4</v>
      </c>
      <c r="D1986" s="278" t="s">
        <v>345</v>
      </c>
    </row>
    <row r="1987" spans="1:4" x14ac:dyDescent="0.35">
      <c r="A1987" s="275">
        <v>526020</v>
      </c>
      <c r="B1987" s="278" t="s">
        <v>610</v>
      </c>
      <c r="C1987" s="276">
        <v>4</v>
      </c>
      <c r="D1987" s="278" t="s">
        <v>345</v>
      </c>
    </row>
    <row r="1988" spans="1:4" x14ac:dyDescent="0.35">
      <c r="A1988" s="275">
        <v>526025</v>
      </c>
      <c r="B1988" s="278" t="s">
        <v>611</v>
      </c>
      <c r="C1988" s="276">
        <v>4</v>
      </c>
      <c r="D1988" s="278" t="s">
        <v>345</v>
      </c>
    </row>
    <row r="1989" spans="1:4" x14ac:dyDescent="0.35">
      <c r="A1989" s="275">
        <v>526030</v>
      </c>
      <c r="B1989" s="278" t="s">
        <v>612</v>
      </c>
      <c r="C1989" s="276">
        <v>4</v>
      </c>
      <c r="D1989" s="278" t="s">
        <v>345</v>
      </c>
    </row>
    <row r="1990" spans="1:4" x14ac:dyDescent="0.35">
      <c r="A1990" s="275">
        <v>526035</v>
      </c>
      <c r="B1990" s="278" t="s">
        <v>613</v>
      </c>
      <c r="C1990" s="276">
        <v>4</v>
      </c>
      <c r="D1990" s="278" t="s">
        <v>345</v>
      </c>
    </row>
    <row r="1991" spans="1:4" x14ac:dyDescent="0.35">
      <c r="A1991" s="275">
        <v>526040</v>
      </c>
      <c r="B1991" s="278" t="s">
        <v>614</v>
      </c>
      <c r="C1991" s="276">
        <v>4</v>
      </c>
      <c r="D1991" s="278" t="s">
        <v>345</v>
      </c>
    </row>
    <row r="1992" spans="1:4" x14ac:dyDescent="0.35">
      <c r="A1992" s="275">
        <v>526045</v>
      </c>
      <c r="B1992" s="278" t="s">
        <v>615</v>
      </c>
      <c r="C1992" s="276">
        <v>4</v>
      </c>
      <c r="D1992" s="278" t="s">
        <v>345</v>
      </c>
    </row>
    <row r="1993" spans="1:4" x14ac:dyDescent="0.35">
      <c r="A1993" s="275">
        <v>526050</v>
      </c>
      <c r="B1993" s="278" t="s">
        <v>616</v>
      </c>
      <c r="C1993" s="276">
        <v>4</v>
      </c>
      <c r="D1993" s="278" t="s">
        <v>345</v>
      </c>
    </row>
    <row r="1994" spans="1:4" x14ac:dyDescent="0.35">
      <c r="A1994" s="275">
        <v>526055</v>
      </c>
      <c r="B1994" s="278" t="s">
        <v>602</v>
      </c>
      <c r="C1994" s="276">
        <v>4</v>
      </c>
      <c r="D1994" s="278" t="s">
        <v>345</v>
      </c>
    </row>
    <row r="1995" spans="1:4" x14ac:dyDescent="0.35">
      <c r="A1995" s="275">
        <v>526060</v>
      </c>
      <c r="B1995" s="278" t="s">
        <v>723</v>
      </c>
      <c r="C1995" s="276">
        <v>4</v>
      </c>
      <c r="D1995" s="278" t="s">
        <v>345</v>
      </c>
    </row>
    <row r="1996" spans="1:4" x14ac:dyDescent="0.35">
      <c r="A1996" s="275">
        <v>526065</v>
      </c>
      <c r="B1996" s="278" t="s">
        <v>725</v>
      </c>
      <c r="C1996" s="276">
        <v>4</v>
      </c>
      <c r="D1996" s="278" t="s">
        <v>345</v>
      </c>
    </row>
    <row r="1997" spans="1:4" x14ac:dyDescent="0.35">
      <c r="A1997" s="275">
        <v>526099</v>
      </c>
      <c r="B1997" s="278" t="s">
        <v>567</v>
      </c>
      <c r="C1997" s="276">
        <v>4</v>
      </c>
      <c r="D1997" s="278" t="s">
        <v>345</v>
      </c>
    </row>
    <row r="1998" spans="1:4" x14ac:dyDescent="0.35">
      <c r="A1998" s="275">
        <v>5265</v>
      </c>
      <c r="B1998" s="278" t="s">
        <v>1603</v>
      </c>
      <c r="C1998" s="276">
        <v>3</v>
      </c>
      <c r="D1998" s="278" t="s">
        <v>345</v>
      </c>
    </row>
    <row r="1999" spans="1:4" x14ac:dyDescent="0.35">
      <c r="A1999" s="275">
        <v>526505</v>
      </c>
      <c r="B1999" s="278" t="s">
        <v>603</v>
      </c>
      <c r="C1999" s="276">
        <v>4</v>
      </c>
      <c r="D1999" s="278" t="s">
        <v>345</v>
      </c>
    </row>
    <row r="2000" spans="1:4" x14ac:dyDescent="0.35">
      <c r="A2000" s="275">
        <v>526510</v>
      </c>
      <c r="B2000" s="278" t="s">
        <v>1604</v>
      </c>
      <c r="C2000" s="276">
        <v>4</v>
      </c>
      <c r="D2000" s="278" t="s">
        <v>345</v>
      </c>
    </row>
    <row r="2001" spans="1:4" x14ac:dyDescent="0.35">
      <c r="A2001" s="275">
        <v>526515</v>
      </c>
      <c r="B2001" s="278" t="s">
        <v>1605</v>
      </c>
      <c r="C2001" s="276">
        <v>4</v>
      </c>
      <c r="D2001" s="278" t="s">
        <v>345</v>
      </c>
    </row>
    <row r="2002" spans="1:4" x14ac:dyDescent="0.35">
      <c r="A2002" s="275">
        <v>526595</v>
      </c>
      <c r="B2002" s="278" t="s">
        <v>393</v>
      </c>
      <c r="C2002" s="276">
        <v>4</v>
      </c>
      <c r="D2002" s="278" t="s">
        <v>345</v>
      </c>
    </row>
    <row r="2003" spans="1:4" x14ac:dyDescent="0.35">
      <c r="A2003" s="275">
        <v>526599</v>
      </c>
      <c r="B2003" s="278" t="s">
        <v>567</v>
      </c>
      <c r="C2003" s="276">
        <v>4</v>
      </c>
      <c r="D2003" s="278" t="s">
        <v>345</v>
      </c>
    </row>
    <row r="2004" spans="1:4" x14ac:dyDescent="0.35">
      <c r="A2004" s="275">
        <v>5270</v>
      </c>
      <c r="B2004" s="278" t="s">
        <v>1626</v>
      </c>
      <c r="C2004" s="276">
        <v>3</v>
      </c>
      <c r="D2004" s="278" t="s">
        <v>345</v>
      </c>
    </row>
    <row r="2005" spans="1:4" x14ac:dyDescent="0.35">
      <c r="A2005" s="275">
        <v>527099</v>
      </c>
      <c r="B2005" s="278" t="s">
        <v>567</v>
      </c>
      <c r="C2005" s="276">
        <v>4</v>
      </c>
      <c r="D2005" s="278" t="s">
        <v>345</v>
      </c>
    </row>
    <row r="2006" spans="1:4" x14ac:dyDescent="0.35">
      <c r="A2006" s="275">
        <v>5275</v>
      </c>
      <c r="B2006" s="278" t="s">
        <v>1627</v>
      </c>
      <c r="C2006" s="276">
        <v>3</v>
      </c>
      <c r="D2006" s="278" t="s">
        <v>345</v>
      </c>
    </row>
    <row r="2007" spans="1:4" x14ac:dyDescent="0.35">
      <c r="A2007" s="275">
        <v>527505</v>
      </c>
      <c r="B2007" s="278" t="s">
        <v>1406</v>
      </c>
      <c r="C2007" s="276">
        <v>4</v>
      </c>
      <c r="D2007" s="278" t="s">
        <v>345</v>
      </c>
    </row>
    <row r="2008" spans="1:4" x14ac:dyDescent="0.35">
      <c r="A2008" s="275">
        <v>527510</v>
      </c>
      <c r="B2008" s="278" t="s">
        <v>1407</v>
      </c>
      <c r="C2008" s="276">
        <v>4</v>
      </c>
      <c r="D2008" s="278" t="s">
        <v>345</v>
      </c>
    </row>
    <row r="2009" spans="1:4" x14ac:dyDescent="0.35">
      <c r="A2009" s="275">
        <v>5295</v>
      </c>
      <c r="B2009" s="278" t="s">
        <v>812</v>
      </c>
      <c r="C2009" s="276">
        <v>3</v>
      </c>
      <c r="D2009" s="278" t="s">
        <v>345</v>
      </c>
    </row>
    <row r="2010" spans="1:4" x14ac:dyDescent="0.35">
      <c r="A2010" s="275">
        <v>529505</v>
      </c>
      <c r="B2010" s="278" t="s">
        <v>509</v>
      </c>
      <c r="C2010" s="276">
        <v>4</v>
      </c>
      <c r="D2010" s="278" t="s">
        <v>345</v>
      </c>
    </row>
    <row r="2011" spans="1:4" x14ac:dyDescent="0.35">
      <c r="A2011" s="275">
        <v>529510</v>
      </c>
      <c r="B2011" s="278" t="s">
        <v>863</v>
      </c>
      <c r="C2011" s="276">
        <v>4</v>
      </c>
      <c r="D2011" s="278" t="s">
        <v>345</v>
      </c>
    </row>
    <row r="2012" spans="1:4" x14ac:dyDescent="0.35">
      <c r="A2012" s="275">
        <v>529515</v>
      </c>
      <c r="B2012" s="278" t="s">
        <v>1606</v>
      </c>
      <c r="C2012" s="276">
        <v>4</v>
      </c>
      <c r="D2012" s="278" t="s">
        <v>345</v>
      </c>
    </row>
    <row r="2013" spans="1:4" x14ac:dyDescent="0.35">
      <c r="A2013" s="275">
        <v>529520</v>
      </c>
      <c r="B2013" s="278" t="s">
        <v>870</v>
      </c>
      <c r="C2013" s="276">
        <v>4</v>
      </c>
      <c r="D2013" s="278" t="s">
        <v>345</v>
      </c>
    </row>
    <row r="2014" spans="1:4" x14ac:dyDescent="0.35">
      <c r="A2014" s="275">
        <v>529525</v>
      </c>
      <c r="B2014" s="278" t="s">
        <v>786</v>
      </c>
      <c r="C2014" s="276">
        <v>4</v>
      </c>
      <c r="D2014" s="278" t="s">
        <v>345</v>
      </c>
    </row>
    <row r="2015" spans="1:4" x14ac:dyDescent="0.35">
      <c r="A2015" s="275">
        <v>529530</v>
      </c>
      <c r="B2015" s="278" t="s">
        <v>1490</v>
      </c>
      <c r="C2015" s="276">
        <v>4</v>
      </c>
      <c r="D2015" s="278" t="s">
        <v>345</v>
      </c>
    </row>
    <row r="2016" spans="1:4" x14ac:dyDescent="0.35">
      <c r="A2016" s="275">
        <v>529535</v>
      </c>
      <c r="B2016" s="278" t="s">
        <v>1394</v>
      </c>
      <c r="C2016" s="276">
        <v>4</v>
      </c>
      <c r="D2016" s="278" t="s">
        <v>345</v>
      </c>
    </row>
    <row r="2017" spans="1:4" x14ac:dyDescent="0.35">
      <c r="A2017" s="275">
        <v>529540</v>
      </c>
      <c r="B2017" s="278" t="s">
        <v>725</v>
      </c>
      <c r="C2017" s="276">
        <v>4</v>
      </c>
      <c r="D2017" s="278" t="s">
        <v>345</v>
      </c>
    </row>
    <row r="2018" spans="1:4" x14ac:dyDescent="0.35">
      <c r="A2018" s="275">
        <v>529545</v>
      </c>
      <c r="B2018" s="278" t="s">
        <v>1607</v>
      </c>
      <c r="C2018" s="276">
        <v>4</v>
      </c>
      <c r="D2018" s="278" t="s">
        <v>345</v>
      </c>
    </row>
    <row r="2019" spans="1:4" x14ac:dyDescent="0.35">
      <c r="A2019" s="275">
        <v>529550</v>
      </c>
      <c r="B2019" s="278" t="s">
        <v>818</v>
      </c>
      <c r="C2019" s="276">
        <v>4</v>
      </c>
      <c r="D2019" s="278" t="s">
        <v>345</v>
      </c>
    </row>
    <row r="2020" spans="1:4" x14ac:dyDescent="0.35">
      <c r="A2020" s="275">
        <v>529555</v>
      </c>
      <c r="B2020" s="278" t="s">
        <v>1608</v>
      </c>
      <c r="C2020" s="276">
        <v>4</v>
      </c>
      <c r="D2020" s="278" t="s">
        <v>345</v>
      </c>
    </row>
    <row r="2021" spans="1:4" x14ac:dyDescent="0.35">
      <c r="A2021" s="275">
        <v>529560</v>
      </c>
      <c r="B2021" s="278" t="s">
        <v>1609</v>
      </c>
      <c r="C2021" s="276">
        <v>4</v>
      </c>
      <c r="D2021" s="278" t="s">
        <v>345</v>
      </c>
    </row>
    <row r="2022" spans="1:4" x14ac:dyDescent="0.35">
      <c r="A2022" s="275">
        <v>529565</v>
      </c>
      <c r="B2022" s="278" t="s">
        <v>1610</v>
      </c>
      <c r="C2022" s="276">
        <v>4</v>
      </c>
      <c r="D2022" s="278" t="s">
        <v>345</v>
      </c>
    </row>
    <row r="2023" spans="1:4" x14ac:dyDescent="0.35">
      <c r="A2023" s="275">
        <v>529570</v>
      </c>
      <c r="B2023" s="278" t="s">
        <v>1611</v>
      </c>
      <c r="C2023" s="276">
        <v>4</v>
      </c>
      <c r="D2023" s="278" t="s">
        <v>345</v>
      </c>
    </row>
    <row r="2024" spans="1:4" x14ac:dyDescent="0.35">
      <c r="A2024" s="275">
        <v>529575</v>
      </c>
      <c r="B2024" s="278" t="s">
        <v>1612</v>
      </c>
      <c r="C2024" s="276">
        <v>4</v>
      </c>
      <c r="D2024" s="278" t="s">
        <v>345</v>
      </c>
    </row>
    <row r="2025" spans="1:4" x14ac:dyDescent="0.35">
      <c r="A2025" s="275">
        <v>529595</v>
      </c>
      <c r="B2025" s="278" t="s">
        <v>388</v>
      </c>
      <c r="C2025" s="276">
        <v>4</v>
      </c>
      <c r="D2025" s="278" t="s">
        <v>345</v>
      </c>
    </row>
    <row r="2026" spans="1:4" x14ac:dyDescent="0.35">
      <c r="A2026" s="275">
        <v>529599</v>
      </c>
      <c r="B2026" s="278" t="s">
        <v>567</v>
      </c>
      <c r="C2026" s="276">
        <v>4</v>
      </c>
      <c r="D2026" s="278" t="s">
        <v>345</v>
      </c>
    </row>
    <row r="2027" spans="1:4" x14ac:dyDescent="0.35">
      <c r="A2027" s="275">
        <v>5299</v>
      </c>
      <c r="B2027" s="278" t="s">
        <v>450</v>
      </c>
      <c r="C2027" s="276">
        <v>3</v>
      </c>
      <c r="D2027" s="278" t="s">
        <v>345</v>
      </c>
    </row>
    <row r="2028" spans="1:4" x14ac:dyDescent="0.35">
      <c r="A2028" s="275">
        <v>529905</v>
      </c>
      <c r="B2028" s="278" t="s">
        <v>1613</v>
      </c>
      <c r="C2028" s="276">
        <v>4</v>
      </c>
      <c r="D2028" s="278" t="s">
        <v>345</v>
      </c>
    </row>
    <row r="2029" spans="1:4" x14ac:dyDescent="0.35">
      <c r="A2029" s="275">
        <v>529910</v>
      </c>
      <c r="B2029" s="278" t="s">
        <v>1614</v>
      </c>
      <c r="C2029" s="276">
        <v>4</v>
      </c>
      <c r="D2029" s="278" t="s">
        <v>345</v>
      </c>
    </row>
    <row r="2030" spans="1:4" x14ac:dyDescent="0.35">
      <c r="A2030" s="275">
        <v>529915</v>
      </c>
      <c r="B2030" s="278" t="s">
        <v>1628</v>
      </c>
      <c r="C2030" s="276">
        <v>4</v>
      </c>
      <c r="D2030" s="278" t="s">
        <v>345</v>
      </c>
    </row>
    <row r="2031" spans="1:4" x14ac:dyDescent="0.35">
      <c r="A2031" s="275">
        <v>529920</v>
      </c>
      <c r="B2031" s="278" t="s">
        <v>1615</v>
      </c>
      <c r="C2031" s="276">
        <v>4</v>
      </c>
      <c r="D2031" s="278" t="s">
        <v>345</v>
      </c>
    </row>
    <row r="2032" spans="1:4" x14ac:dyDescent="0.35">
      <c r="A2032" s="275">
        <v>529995</v>
      </c>
      <c r="B2032" s="278" t="s">
        <v>1446</v>
      </c>
      <c r="C2032" s="276">
        <v>4</v>
      </c>
      <c r="D2032" s="278" t="s">
        <v>345</v>
      </c>
    </row>
    <row r="2033" spans="1:4" x14ac:dyDescent="0.35">
      <c r="A2033" s="275">
        <v>529999</v>
      </c>
      <c r="B2033" s="278" t="s">
        <v>567</v>
      </c>
      <c r="C2033" s="276">
        <v>4</v>
      </c>
      <c r="D2033" s="278" t="s">
        <v>345</v>
      </c>
    </row>
    <row r="2034" spans="1:4" x14ac:dyDescent="0.35">
      <c r="A2034" s="275">
        <v>53</v>
      </c>
      <c r="B2034" s="278" t="s">
        <v>1384</v>
      </c>
      <c r="C2034" s="276">
        <v>2</v>
      </c>
      <c r="D2034" s="278" t="s">
        <v>345</v>
      </c>
    </row>
    <row r="2035" spans="1:4" x14ac:dyDescent="0.35">
      <c r="A2035" s="275">
        <v>5305</v>
      </c>
      <c r="B2035" s="278" t="s">
        <v>1395</v>
      </c>
      <c r="C2035" s="276">
        <v>3</v>
      </c>
      <c r="D2035" s="278" t="s">
        <v>345</v>
      </c>
    </row>
    <row r="2036" spans="1:4" x14ac:dyDescent="0.35">
      <c r="A2036" s="275">
        <v>530505</v>
      </c>
      <c r="B2036" s="278" t="s">
        <v>1453</v>
      </c>
      <c r="C2036" s="276">
        <v>4</v>
      </c>
      <c r="D2036" s="278" t="s">
        <v>345</v>
      </c>
    </row>
    <row r="2037" spans="1:4" x14ac:dyDescent="0.35">
      <c r="A2037" s="275">
        <v>530510</v>
      </c>
      <c r="B2037" s="278" t="s">
        <v>1330</v>
      </c>
      <c r="C2037" s="276">
        <v>4</v>
      </c>
      <c r="D2037" s="278" t="s">
        <v>345</v>
      </c>
    </row>
    <row r="2038" spans="1:4" x14ac:dyDescent="0.35">
      <c r="A2038" s="275">
        <v>530515</v>
      </c>
      <c r="B2038" s="278" t="s">
        <v>509</v>
      </c>
      <c r="C2038" s="276">
        <v>4</v>
      </c>
      <c r="D2038" s="278" t="s">
        <v>345</v>
      </c>
    </row>
    <row r="2039" spans="1:4" x14ac:dyDescent="0.35">
      <c r="A2039" s="275">
        <v>530520</v>
      </c>
      <c r="B2039" s="278" t="s">
        <v>508</v>
      </c>
      <c r="C2039" s="276">
        <v>4</v>
      </c>
      <c r="D2039" s="278" t="s">
        <v>345</v>
      </c>
    </row>
    <row r="2040" spans="1:4" x14ac:dyDescent="0.35">
      <c r="A2040" s="275">
        <v>530525</v>
      </c>
      <c r="B2040" s="278" t="s">
        <v>1397</v>
      </c>
      <c r="C2040" s="276">
        <v>4</v>
      </c>
      <c r="D2040" s="278" t="s">
        <v>345</v>
      </c>
    </row>
    <row r="2041" spans="1:4" x14ac:dyDescent="0.35">
      <c r="A2041" s="275">
        <v>530530</v>
      </c>
      <c r="B2041" s="278" t="s">
        <v>1629</v>
      </c>
      <c r="C2041" s="276">
        <v>4</v>
      </c>
      <c r="D2041" s="278" t="s">
        <v>345</v>
      </c>
    </row>
    <row r="2042" spans="1:4" x14ac:dyDescent="0.35">
      <c r="A2042" s="275">
        <v>530535</v>
      </c>
      <c r="B2042" s="278" t="s">
        <v>1400</v>
      </c>
      <c r="C2042" s="276">
        <v>4</v>
      </c>
      <c r="D2042" s="278" t="s">
        <v>345</v>
      </c>
    </row>
    <row r="2043" spans="1:4" x14ac:dyDescent="0.35">
      <c r="A2043" s="275">
        <v>530540</v>
      </c>
      <c r="B2043" s="278" t="s">
        <v>1630</v>
      </c>
      <c r="C2043" s="276">
        <v>4</v>
      </c>
      <c r="D2043" s="278" t="s">
        <v>345</v>
      </c>
    </row>
    <row r="2044" spans="1:4" x14ac:dyDescent="0.35">
      <c r="A2044" s="275">
        <v>530545</v>
      </c>
      <c r="B2044" s="278" t="s">
        <v>1631</v>
      </c>
      <c r="C2044" s="276">
        <v>4</v>
      </c>
      <c r="D2044" s="278" t="s">
        <v>345</v>
      </c>
    </row>
    <row r="2045" spans="1:4" x14ac:dyDescent="0.35">
      <c r="A2045" s="275">
        <v>530595</v>
      </c>
      <c r="B2045" s="278" t="s">
        <v>388</v>
      </c>
      <c r="C2045" s="276">
        <v>4</v>
      </c>
      <c r="D2045" s="278" t="s">
        <v>345</v>
      </c>
    </row>
    <row r="2046" spans="1:4" x14ac:dyDescent="0.35">
      <c r="A2046" s="275">
        <v>530599</v>
      </c>
      <c r="B2046" s="278" t="s">
        <v>567</v>
      </c>
      <c r="C2046" s="276">
        <v>4</v>
      </c>
      <c r="D2046" s="278" t="s">
        <v>345</v>
      </c>
    </row>
    <row r="2047" spans="1:4" x14ac:dyDescent="0.35">
      <c r="A2047" s="275">
        <v>5310</v>
      </c>
      <c r="B2047" s="278" t="s">
        <v>1632</v>
      </c>
      <c r="C2047" s="276">
        <v>3</v>
      </c>
      <c r="D2047" s="278" t="s">
        <v>345</v>
      </c>
    </row>
    <row r="2048" spans="1:4" x14ac:dyDescent="0.35">
      <c r="A2048" s="275">
        <v>531005</v>
      </c>
      <c r="B2048" s="278" t="s">
        <v>1327</v>
      </c>
      <c r="C2048" s="276">
        <v>4</v>
      </c>
      <c r="D2048" s="278" t="s">
        <v>345</v>
      </c>
    </row>
    <row r="2049" spans="1:4" x14ac:dyDescent="0.35">
      <c r="A2049" s="275">
        <v>531010</v>
      </c>
      <c r="B2049" s="278" t="s">
        <v>1633</v>
      </c>
      <c r="C2049" s="276">
        <v>4</v>
      </c>
      <c r="D2049" s="278" t="s">
        <v>345</v>
      </c>
    </row>
    <row r="2050" spans="1:4" x14ac:dyDescent="0.35">
      <c r="A2050" s="275">
        <v>531015</v>
      </c>
      <c r="B2050" s="278" t="s">
        <v>1634</v>
      </c>
      <c r="C2050" s="276">
        <v>4</v>
      </c>
      <c r="D2050" s="278" t="s">
        <v>345</v>
      </c>
    </row>
    <row r="2051" spans="1:4" x14ac:dyDescent="0.35">
      <c r="A2051" s="275">
        <v>531020</v>
      </c>
      <c r="B2051" s="278" t="s">
        <v>1635</v>
      </c>
      <c r="C2051" s="276">
        <v>4</v>
      </c>
      <c r="D2051" s="278" t="s">
        <v>345</v>
      </c>
    </row>
    <row r="2052" spans="1:4" x14ac:dyDescent="0.35">
      <c r="A2052" s="275">
        <v>531025</v>
      </c>
      <c r="B2052" s="278" t="s">
        <v>1636</v>
      </c>
      <c r="C2052" s="276">
        <v>4</v>
      </c>
      <c r="D2052" s="278" t="s">
        <v>345</v>
      </c>
    </row>
    <row r="2053" spans="1:4" x14ac:dyDescent="0.35">
      <c r="A2053" s="275">
        <v>531030</v>
      </c>
      <c r="B2053" s="278" t="s">
        <v>1637</v>
      </c>
      <c r="C2053" s="276">
        <v>4</v>
      </c>
      <c r="D2053" s="278" t="s">
        <v>345</v>
      </c>
    </row>
    <row r="2054" spans="1:4" x14ac:dyDescent="0.35">
      <c r="A2054" s="275">
        <v>531035</v>
      </c>
      <c r="B2054" s="278" t="s">
        <v>1638</v>
      </c>
      <c r="C2054" s="276">
        <v>4</v>
      </c>
      <c r="D2054" s="278" t="s">
        <v>345</v>
      </c>
    </row>
    <row r="2055" spans="1:4" x14ac:dyDescent="0.35">
      <c r="A2055" s="275">
        <v>531040</v>
      </c>
      <c r="B2055" s="278" t="s">
        <v>1639</v>
      </c>
      <c r="C2055" s="276">
        <v>4</v>
      </c>
      <c r="D2055" s="278" t="s">
        <v>345</v>
      </c>
    </row>
    <row r="2056" spans="1:4" x14ac:dyDescent="0.35">
      <c r="A2056" s="275">
        <v>531095</v>
      </c>
      <c r="B2056" s="278" t="s">
        <v>388</v>
      </c>
      <c r="C2056" s="276">
        <v>4</v>
      </c>
      <c r="D2056" s="278" t="s">
        <v>345</v>
      </c>
    </row>
    <row r="2057" spans="1:4" x14ac:dyDescent="0.35">
      <c r="A2057" s="275">
        <v>531099</v>
      </c>
      <c r="B2057" s="278" t="s">
        <v>567</v>
      </c>
      <c r="C2057" s="276">
        <v>4</v>
      </c>
      <c r="D2057" s="278" t="s">
        <v>345</v>
      </c>
    </row>
    <row r="2058" spans="1:4" x14ac:dyDescent="0.35">
      <c r="A2058" s="275">
        <v>5313</v>
      </c>
      <c r="B2058" s="278" t="s">
        <v>1627</v>
      </c>
      <c r="C2058" s="276">
        <v>3</v>
      </c>
      <c r="D2058" s="278" t="s">
        <v>345</v>
      </c>
    </row>
    <row r="2059" spans="1:4" x14ac:dyDescent="0.35">
      <c r="A2059" s="275">
        <v>531305</v>
      </c>
      <c r="B2059" s="278" t="s">
        <v>1406</v>
      </c>
      <c r="C2059" s="276">
        <v>4</v>
      </c>
      <c r="D2059" s="278" t="s">
        <v>345</v>
      </c>
    </row>
    <row r="2060" spans="1:4" x14ac:dyDescent="0.35">
      <c r="A2060" s="275">
        <v>531310</v>
      </c>
      <c r="B2060" s="278" t="s">
        <v>1407</v>
      </c>
      <c r="C2060" s="276">
        <v>4</v>
      </c>
      <c r="D2060" s="278" t="s">
        <v>345</v>
      </c>
    </row>
    <row r="2061" spans="1:4" x14ac:dyDescent="0.35">
      <c r="A2061" s="275">
        <v>5315</v>
      </c>
      <c r="B2061" s="278" t="s">
        <v>1640</v>
      </c>
      <c r="C2061" s="276">
        <v>3</v>
      </c>
      <c r="D2061" s="278" t="s">
        <v>345</v>
      </c>
    </row>
    <row r="2062" spans="1:4" x14ac:dyDescent="0.35">
      <c r="A2062" s="275">
        <v>531505</v>
      </c>
      <c r="B2062" s="278" t="s">
        <v>1641</v>
      </c>
      <c r="C2062" s="276">
        <v>4</v>
      </c>
      <c r="D2062" s="278" t="s">
        <v>345</v>
      </c>
    </row>
    <row r="2063" spans="1:4" x14ac:dyDescent="0.35">
      <c r="A2063" s="275">
        <v>531510</v>
      </c>
      <c r="B2063" s="278" t="s">
        <v>1642</v>
      </c>
      <c r="C2063" s="276">
        <v>4</v>
      </c>
      <c r="D2063" s="278" t="s">
        <v>345</v>
      </c>
    </row>
    <row r="2064" spans="1:4" x14ac:dyDescent="0.35">
      <c r="A2064" s="275">
        <v>531515</v>
      </c>
      <c r="B2064" s="278" t="s">
        <v>1643</v>
      </c>
      <c r="C2064" s="276">
        <v>4</v>
      </c>
      <c r="D2064" s="278" t="s">
        <v>345</v>
      </c>
    </row>
    <row r="2065" spans="1:4" x14ac:dyDescent="0.35">
      <c r="A2065" s="275">
        <v>531520</v>
      </c>
      <c r="B2065" s="278" t="s">
        <v>1644</v>
      </c>
      <c r="C2065" s="276">
        <v>4</v>
      </c>
      <c r="D2065" s="278" t="s">
        <v>345</v>
      </c>
    </row>
    <row r="2066" spans="1:4" x14ac:dyDescent="0.35">
      <c r="A2066" s="275">
        <v>531595</v>
      </c>
      <c r="B2066" s="278" t="s">
        <v>388</v>
      </c>
      <c r="C2066" s="276">
        <v>4</v>
      </c>
      <c r="D2066" s="278" t="s">
        <v>345</v>
      </c>
    </row>
    <row r="2067" spans="1:4" x14ac:dyDescent="0.35">
      <c r="A2067" s="275">
        <v>531599</v>
      </c>
      <c r="B2067" s="278" t="s">
        <v>567</v>
      </c>
      <c r="C2067" s="276">
        <v>4</v>
      </c>
      <c r="D2067" s="278" t="s">
        <v>345</v>
      </c>
    </row>
    <row r="2068" spans="1:4" x14ac:dyDescent="0.35">
      <c r="A2068" s="275">
        <v>5395</v>
      </c>
      <c r="B2068" s="278" t="s">
        <v>1645</v>
      </c>
      <c r="C2068" s="276">
        <v>3</v>
      </c>
      <c r="D2068" s="278" t="s">
        <v>345</v>
      </c>
    </row>
    <row r="2069" spans="1:4" x14ac:dyDescent="0.35">
      <c r="A2069" s="275">
        <v>539505</v>
      </c>
      <c r="B2069" s="278" t="s">
        <v>1646</v>
      </c>
      <c r="C2069" s="276">
        <v>4</v>
      </c>
      <c r="D2069" s="278" t="s">
        <v>345</v>
      </c>
    </row>
    <row r="2070" spans="1:4" x14ac:dyDescent="0.35">
      <c r="A2070" s="275">
        <v>539510</v>
      </c>
      <c r="B2070" s="278" t="s">
        <v>1647</v>
      </c>
      <c r="C2070" s="276">
        <v>4</v>
      </c>
      <c r="D2070" s="278" t="s">
        <v>345</v>
      </c>
    </row>
    <row r="2071" spans="1:4" x14ac:dyDescent="0.35">
      <c r="A2071" s="275">
        <v>539515</v>
      </c>
      <c r="B2071" s="278" t="s">
        <v>1032</v>
      </c>
      <c r="C2071" s="276">
        <v>4</v>
      </c>
      <c r="D2071" s="278" t="s">
        <v>345</v>
      </c>
    </row>
    <row r="2072" spans="1:4" x14ac:dyDescent="0.35">
      <c r="A2072" s="275">
        <v>539520</v>
      </c>
      <c r="B2072" s="278" t="s">
        <v>1648</v>
      </c>
      <c r="C2072" s="276">
        <v>4</v>
      </c>
      <c r="D2072" s="278" t="s">
        <v>345</v>
      </c>
    </row>
    <row r="2073" spans="1:4" x14ac:dyDescent="0.35">
      <c r="A2073" s="275">
        <v>539525</v>
      </c>
      <c r="B2073" s="278" t="s">
        <v>1649</v>
      </c>
      <c r="C2073" s="276">
        <v>4</v>
      </c>
      <c r="D2073" s="278" t="s">
        <v>345</v>
      </c>
    </row>
    <row r="2074" spans="1:4" x14ac:dyDescent="0.35">
      <c r="A2074" s="275">
        <v>539530</v>
      </c>
      <c r="B2074" s="278" t="s">
        <v>1650</v>
      </c>
      <c r="C2074" s="276">
        <v>4</v>
      </c>
      <c r="D2074" s="278" t="s">
        <v>345</v>
      </c>
    </row>
    <row r="2075" spans="1:4" x14ac:dyDescent="0.35">
      <c r="A2075" s="275">
        <v>539535</v>
      </c>
      <c r="B2075" s="278" t="s">
        <v>1651</v>
      </c>
      <c r="C2075" s="276">
        <v>4</v>
      </c>
      <c r="D2075" s="278" t="s">
        <v>345</v>
      </c>
    </row>
    <row r="2076" spans="1:4" x14ac:dyDescent="0.35">
      <c r="A2076" s="275">
        <v>539595</v>
      </c>
      <c r="B2076" s="278" t="s">
        <v>388</v>
      </c>
      <c r="C2076" s="276">
        <v>4</v>
      </c>
      <c r="D2076" s="278" t="s">
        <v>345</v>
      </c>
    </row>
    <row r="2077" spans="1:4" x14ac:dyDescent="0.35">
      <c r="A2077" s="275">
        <v>539599</v>
      </c>
      <c r="B2077" s="278" t="s">
        <v>567</v>
      </c>
      <c r="C2077" s="276">
        <v>4</v>
      </c>
      <c r="D2077" s="278" t="s">
        <v>345</v>
      </c>
    </row>
    <row r="2078" spans="1:4" x14ac:dyDescent="0.35">
      <c r="A2078" s="275">
        <v>54</v>
      </c>
      <c r="B2078" s="278" t="s">
        <v>1652</v>
      </c>
      <c r="C2078" s="276">
        <v>2</v>
      </c>
      <c r="D2078" s="278" t="s">
        <v>345</v>
      </c>
    </row>
    <row r="2079" spans="1:4" x14ac:dyDescent="0.35">
      <c r="A2079" s="275">
        <v>5405</v>
      </c>
      <c r="B2079" s="278" t="s">
        <v>1652</v>
      </c>
      <c r="C2079" s="276">
        <v>3</v>
      </c>
      <c r="D2079" s="278" t="s">
        <v>345</v>
      </c>
    </row>
    <row r="2080" spans="1:4" x14ac:dyDescent="0.35">
      <c r="A2080" s="275">
        <v>540505</v>
      </c>
      <c r="B2080" s="278" t="s">
        <v>1653</v>
      </c>
      <c r="C2080" s="276">
        <v>4</v>
      </c>
      <c r="D2080" s="278" t="s">
        <v>345</v>
      </c>
    </row>
    <row r="2081" spans="1:4" x14ac:dyDescent="0.35">
      <c r="A2081" s="275">
        <v>59</v>
      </c>
      <c r="B2081" s="278" t="s">
        <v>1654</v>
      </c>
      <c r="C2081" s="276">
        <v>2</v>
      </c>
      <c r="D2081" s="278" t="s">
        <v>345</v>
      </c>
    </row>
    <row r="2082" spans="1:4" x14ac:dyDescent="0.35">
      <c r="A2082" s="275">
        <v>5905</v>
      </c>
      <c r="B2082" s="278" t="s">
        <v>1654</v>
      </c>
      <c r="C2082" s="276">
        <v>3</v>
      </c>
      <c r="D2082" s="278" t="s">
        <v>345</v>
      </c>
    </row>
    <row r="2083" spans="1:4" x14ac:dyDescent="0.35">
      <c r="A2083" s="275">
        <v>590505</v>
      </c>
      <c r="B2083" s="278" t="s">
        <v>1655</v>
      </c>
      <c r="C2083" s="276">
        <v>4</v>
      </c>
      <c r="D2083" s="278" t="s">
        <v>345</v>
      </c>
    </row>
    <row r="2084" spans="1:4" x14ac:dyDescent="0.35">
      <c r="A2084" s="275">
        <v>6</v>
      </c>
      <c r="B2084" s="278" t="s">
        <v>1656</v>
      </c>
      <c r="C2084" s="276">
        <v>1</v>
      </c>
      <c r="D2084" s="278" t="s">
        <v>345</v>
      </c>
    </row>
    <row r="2085" spans="1:4" x14ac:dyDescent="0.35">
      <c r="A2085" s="275">
        <v>61</v>
      </c>
      <c r="B2085" s="278" t="s">
        <v>1657</v>
      </c>
      <c r="C2085" s="276">
        <v>2</v>
      </c>
      <c r="D2085" s="278" t="s">
        <v>345</v>
      </c>
    </row>
    <row r="2086" spans="1:4" x14ac:dyDescent="0.35">
      <c r="A2086" s="275">
        <v>6105</v>
      </c>
      <c r="B2086" s="278" t="s">
        <v>1130</v>
      </c>
      <c r="C2086" s="276">
        <v>3</v>
      </c>
      <c r="D2086" s="278" t="s">
        <v>345</v>
      </c>
    </row>
    <row r="2087" spans="1:4" x14ac:dyDescent="0.35">
      <c r="A2087" s="275">
        <v>610505</v>
      </c>
      <c r="B2087" s="278" t="s">
        <v>1658</v>
      </c>
      <c r="C2087" s="276">
        <v>4</v>
      </c>
      <c r="D2087" s="278" t="s">
        <v>345</v>
      </c>
    </row>
    <row r="2088" spans="1:4" x14ac:dyDescent="0.35">
      <c r="A2088" s="275">
        <v>610510</v>
      </c>
      <c r="B2088" s="278" t="s">
        <v>1659</v>
      </c>
      <c r="C2088" s="276">
        <v>4</v>
      </c>
      <c r="D2088" s="278" t="s">
        <v>345</v>
      </c>
    </row>
    <row r="2089" spans="1:4" x14ac:dyDescent="0.35">
      <c r="A2089" s="275">
        <v>610515</v>
      </c>
      <c r="B2089" s="278" t="s">
        <v>1660</v>
      </c>
      <c r="C2089" s="276">
        <v>4</v>
      </c>
      <c r="D2089" s="278" t="s">
        <v>345</v>
      </c>
    </row>
    <row r="2090" spans="1:4" x14ac:dyDescent="0.35">
      <c r="A2090" s="275">
        <v>610520</v>
      </c>
      <c r="B2090" s="278" t="s">
        <v>1134</v>
      </c>
      <c r="C2090" s="276">
        <v>4</v>
      </c>
      <c r="D2090" s="278" t="s">
        <v>345</v>
      </c>
    </row>
    <row r="2091" spans="1:4" x14ac:dyDescent="0.35">
      <c r="A2091" s="275">
        <v>610525</v>
      </c>
      <c r="B2091" s="278" t="s">
        <v>1135</v>
      </c>
      <c r="C2091" s="276">
        <v>4</v>
      </c>
      <c r="D2091" s="278" t="s">
        <v>345</v>
      </c>
    </row>
    <row r="2092" spans="1:4" x14ac:dyDescent="0.35">
      <c r="A2092" s="275">
        <v>610530</v>
      </c>
      <c r="B2092" s="278" t="s">
        <v>1136</v>
      </c>
      <c r="C2092" s="276">
        <v>4</v>
      </c>
      <c r="D2092" s="278" t="s">
        <v>345</v>
      </c>
    </row>
    <row r="2093" spans="1:4" x14ac:dyDescent="0.35">
      <c r="A2093" s="275">
        <v>610535</v>
      </c>
      <c r="B2093" s="278" t="s">
        <v>1137</v>
      </c>
      <c r="C2093" s="276">
        <v>4</v>
      </c>
      <c r="D2093" s="278" t="s">
        <v>345</v>
      </c>
    </row>
    <row r="2094" spans="1:4" x14ac:dyDescent="0.35">
      <c r="A2094" s="275">
        <v>610540</v>
      </c>
      <c r="B2094" s="278" t="s">
        <v>1138</v>
      </c>
      <c r="C2094" s="276">
        <v>4</v>
      </c>
      <c r="D2094" s="278" t="s">
        <v>345</v>
      </c>
    </row>
    <row r="2095" spans="1:4" x14ac:dyDescent="0.35">
      <c r="A2095" s="275">
        <v>610545</v>
      </c>
      <c r="B2095" s="278" t="s">
        <v>1139</v>
      </c>
      <c r="C2095" s="276">
        <v>4</v>
      </c>
      <c r="D2095" s="278" t="s">
        <v>345</v>
      </c>
    </row>
    <row r="2096" spans="1:4" x14ac:dyDescent="0.35">
      <c r="A2096" s="275">
        <v>610550</v>
      </c>
      <c r="B2096" s="278" t="s">
        <v>1661</v>
      </c>
      <c r="C2096" s="276">
        <v>4</v>
      </c>
      <c r="D2096" s="278" t="s">
        <v>345</v>
      </c>
    </row>
    <row r="2097" spans="1:4" x14ac:dyDescent="0.35">
      <c r="A2097" s="275">
        <v>610555</v>
      </c>
      <c r="B2097" s="278" t="s">
        <v>1141</v>
      </c>
      <c r="C2097" s="276">
        <v>4</v>
      </c>
      <c r="D2097" s="278" t="s">
        <v>345</v>
      </c>
    </row>
    <row r="2098" spans="1:4" x14ac:dyDescent="0.35">
      <c r="A2098" s="275">
        <v>610560</v>
      </c>
      <c r="B2098" s="278" t="s">
        <v>1142</v>
      </c>
      <c r="C2098" s="276">
        <v>4</v>
      </c>
      <c r="D2098" s="278" t="s">
        <v>345</v>
      </c>
    </row>
    <row r="2099" spans="1:4" x14ac:dyDescent="0.35">
      <c r="A2099" s="275">
        <v>610565</v>
      </c>
      <c r="B2099" s="278" t="s">
        <v>1143</v>
      </c>
      <c r="C2099" s="276">
        <v>4</v>
      </c>
      <c r="D2099" s="278" t="s">
        <v>345</v>
      </c>
    </row>
    <row r="2100" spans="1:4" x14ac:dyDescent="0.35">
      <c r="A2100" s="275">
        <v>610570</v>
      </c>
      <c r="B2100" s="278" t="s">
        <v>1144</v>
      </c>
      <c r="C2100" s="276">
        <v>4</v>
      </c>
      <c r="D2100" s="278" t="s">
        <v>345</v>
      </c>
    </row>
    <row r="2101" spans="1:4" x14ac:dyDescent="0.35">
      <c r="A2101" s="275">
        <v>610575</v>
      </c>
      <c r="B2101" s="278" t="s">
        <v>1145</v>
      </c>
      <c r="C2101" s="276">
        <v>4</v>
      </c>
      <c r="D2101" s="278" t="s">
        <v>345</v>
      </c>
    </row>
    <row r="2102" spans="1:4" x14ac:dyDescent="0.35">
      <c r="A2102" s="275">
        <v>610580</v>
      </c>
      <c r="B2102" s="278" t="s">
        <v>1146</v>
      </c>
      <c r="C2102" s="276">
        <v>4</v>
      </c>
      <c r="D2102" s="278" t="s">
        <v>345</v>
      </c>
    </row>
    <row r="2103" spans="1:4" x14ac:dyDescent="0.35">
      <c r="A2103" s="275">
        <v>610595</v>
      </c>
      <c r="B2103" s="278" t="s">
        <v>1147</v>
      </c>
      <c r="C2103" s="276">
        <v>4</v>
      </c>
      <c r="D2103" s="278" t="s">
        <v>345</v>
      </c>
    </row>
    <row r="2104" spans="1:4" x14ac:dyDescent="0.35">
      <c r="A2104" s="275">
        <v>610599</v>
      </c>
      <c r="B2104" s="278" t="s">
        <v>567</v>
      </c>
      <c r="C2104" s="276">
        <v>4</v>
      </c>
      <c r="D2104" s="278" t="s">
        <v>345</v>
      </c>
    </row>
    <row r="2105" spans="1:4" x14ac:dyDescent="0.35">
      <c r="A2105" s="275">
        <v>6110</v>
      </c>
      <c r="B2105" s="278" t="s">
        <v>1148</v>
      </c>
      <c r="C2105" s="276">
        <v>3</v>
      </c>
      <c r="D2105" s="278" t="s">
        <v>345</v>
      </c>
    </row>
    <row r="2106" spans="1:4" x14ac:dyDescent="0.35">
      <c r="A2106" s="275">
        <v>611005</v>
      </c>
      <c r="B2106" s="278" t="s">
        <v>1149</v>
      </c>
      <c r="C2106" s="276">
        <v>4</v>
      </c>
      <c r="D2106" s="278" t="s">
        <v>345</v>
      </c>
    </row>
    <row r="2107" spans="1:4" x14ac:dyDescent="0.35">
      <c r="A2107" s="275">
        <v>611010</v>
      </c>
      <c r="B2107" s="278" t="s">
        <v>1150</v>
      </c>
      <c r="C2107" s="276">
        <v>4</v>
      </c>
      <c r="D2107" s="278" t="s">
        <v>345</v>
      </c>
    </row>
    <row r="2108" spans="1:4" x14ac:dyDescent="0.35">
      <c r="A2108" s="275">
        <v>611095</v>
      </c>
      <c r="B2108" s="278" t="s">
        <v>1147</v>
      </c>
      <c r="C2108" s="276">
        <v>4</v>
      </c>
      <c r="D2108" s="278" t="s">
        <v>345</v>
      </c>
    </row>
    <row r="2109" spans="1:4" x14ac:dyDescent="0.35">
      <c r="A2109" s="275">
        <v>611099</v>
      </c>
      <c r="B2109" s="278" t="s">
        <v>567</v>
      </c>
      <c r="C2109" s="276">
        <v>4</v>
      </c>
      <c r="D2109" s="278" t="s">
        <v>345</v>
      </c>
    </row>
    <row r="2110" spans="1:4" x14ac:dyDescent="0.35">
      <c r="A2110" s="275">
        <v>6115</v>
      </c>
      <c r="B2110" s="278" t="s">
        <v>1151</v>
      </c>
      <c r="C2110" s="276">
        <v>3</v>
      </c>
      <c r="D2110" s="278" t="s">
        <v>345</v>
      </c>
    </row>
    <row r="2111" spans="1:4" x14ac:dyDescent="0.35">
      <c r="A2111" s="275">
        <v>611505</v>
      </c>
      <c r="B2111" s="278" t="s">
        <v>1152</v>
      </c>
      <c r="C2111" s="276">
        <v>4</v>
      </c>
      <c r="D2111" s="278" t="s">
        <v>345</v>
      </c>
    </row>
    <row r="2112" spans="1:4" x14ac:dyDescent="0.35">
      <c r="A2112" s="275">
        <v>611510</v>
      </c>
      <c r="B2112" s="278" t="s">
        <v>1153</v>
      </c>
      <c r="C2112" s="276">
        <v>4</v>
      </c>
      <c r="D2112" s="278" t="s">
        <v>345</v>
      </c>
    </row>
    <row r="2113" spans="1:4" x14ac:dyDescent="0.35">
      <c r="A2113" s="275">
        <v>611512</v>
      </c>
      <c r="B2113" s="278" t="s">
        <v>1154</v>
      </c>
      <c r="C2113" s="276">
        <v>4</v>
      </c>
      <c r="D2113" s="278" t="s">
        <v>345</v>
      </c>
    </row>
    <row r="2114" spans="1:4" x14ac:dyDescent="0.35">
      <c r="A2114" s="275">
        <v>611514</v>
      </c>
      <c r="B2114" s="278" t="s">
        <v>1155</v>
      </c>
      <c r="C2114" s="276">
        <v>4</v>
      </c>
      <c r="D2114" s="278" t="s">
        <v>345</v>
      </c>
    </row>
    <row r="2115" spans="1:4" x14ac:dyDescent="0.35">
      <c r="A2115" s="275">
        <v>611515</v>
      </c>
      <c r="B2115" s="278" t="s">
        <v>1156</v>
      </c>
      <c r="C2115" s="276">
        <v>4</v>
      </c>
      <c r="D2115" s="278" t="s">
        <v>345</v>
      </c>
    </row>
    <row r="2116" spans="1:4" x14ac:dyDescent="0.35">
      <c r="A2116" s="275">
        <v>611520</v>
      </c>
      <c r="B2116" s="278" t="s">
        <v>1157</v>
      </c>
      <c r="C2116" s="276">
        <v>4</v>
      </c>
      <c r="D2116" s="278" t="s">
        <v>345</v>
      </c>
    </row>
    <row r="2117" spans="1:4" x14ac:dyDescent="0.35">
      <c r="A2117" s="275">
        <v>611525</v>
      </c>
      <c r="B2117" s="278" t="s">
        <v>1158</v>
      </c>
      <c r="C2117" s="276">
        <v>4</v>
      </c>
      <c r="D2117" s="278" t="s">
        <v>345</v>
      </c>
    </row>
    <row r="2118" spans="1:4" x14ac:dyDescent="0.35">
      <c r="A2118" s="275">
        <v>611527</v>
      </c>
      <c r="B2118" s="278" t="s">
        <v>1159</v>
      </c>
      <c r="C2118" s="276">
        <v>4</v>
      </c>
      <c r="D2118" s="278" t="s">
        <v>345</v>
      </c>
    </row>
    <row r="2119" spans="1:4" x14ac:dyDescent="0.35">
      <c r="A2119" s="275">
        <v>611528</v>
      </c>
      <c r="B2119" s="278" t="s">
        <v>1160</v>
      </c>
      <c r="C2119" s="276">
        <v>4</v>
      </c>
      <c r="D2119" s="278" t="s">
        <v>345</v>
      </c>
    </row>
    <row r="2120" spans="1:4" x14ac:dyDescent="0.35">
      <c r="A2120" s="275">
        <v>611530</v>
      </c>
      <c r="B2120" s="278" t="s">
        <v>1161</v>
      </c>
      <c r="C2120" s="276">
        <v>4</v>
      </c>
      <c r="D2120" s="278" t="s">
        <v>345</v>
      </c>
    </row>
    <row r="2121" spans="1:4" x14ac:dyDescent="0.35">
      <c r="A2121" s="275">
        <v>611532</v>
      </c>
      <c r="B2121" s="278" t="s">
        <v>1162</v>
      </c>
      <c r="C2121" s="276">
        <v>4</v>
      </c>
      <c r="D2121" s="278" t="s">
        <v>345</v>
      </c>
    </row>
    <row r="2122" spans="1:4" x14ac:dyDescent="0.35">
      <c r="A2122" s="275">
        <v>611595</v>
      </c>
      <c r="B2122" s="278" t="s">
        <v>1147</v>
      </c>
      <c r="C2122" s="276">
        <v>4</v>
      </c>
      <c r="D2122" s="278" t="s">
        <v>345</v>
      </c>
    </row>
    <row r="2123" spans="1:4" x14ac:dyDescent="0.35">
      <c r="A2123" s="275">
        <v>611599</v>
      </c>
      <c r="B2123" s="278" t="s">
        <v>567</v>
      </c>
      <c r="C2123" s="276">
        <v>4</v>
      </c>
      <c r="D2123" s="278" t="s">
        <v>345</v>
      </c>
    </row>
    <row r="2124" spans="1:4" x14ac:dyDescent="0.35">
      <c r="A2124" s="275">
        <v>6120</v>
      </c>
      <c r="B2124" s="278" t="s">
        <v>1163</v>
      </c>
      <c r="C2124" s="276">
        <v>3</v>
      </c>
      <c r="D2124" s="278" t="s">
        <v>345</v>
      </c>
    </row>
    <row r="2125" spans="1:4" x14ac:dyDescent="0.35">
      <c r="A2125" s="275">
        <v>612001</v>
      </c>
      <c r="B2125" s="278" t="s">
        <v>1662</v>
      </c>
      <c r="C2125" s="276">
        <v>4</v>
      </c>
      <c r="D2125" s="278" t="s">
        <v>345</v>
      </c>
    </row>
    <row r="2126" spans="1:4" x14ac:dyDescent="0.35">
      <c r="A2126" s="275">
        <v>612002</v>
      </c>
      <c r="B2126" s="278" t="s">
        <v>1165</v>
      </c>
      <c r="C2126" s="276">
        <v>4</v>
      </c>
      <c r="D2126" s="278" t="s">
        <v>345</v>
      </c>
    </row>
    <row r="2127" spans="1:4" x14ac:dyDescent="0.35">
      <c r="A2127" s="275">
        <v>612003</v>
      </c>
      <c r="B2127" s="278" t="s">
        <v>1663</v>
      </c>
      <c r="C2127" s="276">
        <v>4</v>
      </c>
      <c r="D2127" s="278" t="s">
        <v>345</v>
      </c>
    </row>
    <row r="2128" spans="1:4" x14ac:dyDescent="0.35">
      <c r="A2128" s="275">
        <v>612004</v>
      </c>
      <c r="B2128" s="278" t="s">
        <v>1167</v>
      </c>
      <c r="C2128" s="276">
        <v>4</v>
      </c>
      <c r="D2128" s="278" t="s">
        <v>345</v>
      </c>
    </row>
    <row r="2129" spans="1:4" x14ac:dyDescent="0.35">
      <c r="A2129" s="275">
        <v>612005</v>
      </c>
      <c r="B2129" s="278" t="s">
        <v>1168</v>
      </c>
      <c r="C2129" s="276">
        <v>4</v>
      </c>
      <c r="D2129" s="278" t="s">
        <v>345</v>
      </c>
    </row>
    <row r="2130" spans="1:4" x14ac:dyDescent="0.35">
      <c r="A2130" s="275">
        <v>612006</v>
      </c>
      <c r="B2130" s="278" t="s">
        <v>1169</v>
      </c>
      <c r="C2130" s="276">
        <v>4</v>
      </c>
      <c r="D2130" s="278" t="s">
        <v>345</v>
      </c>
    </row>
    <row r="2131" spans="1:4" x14ac:dyDescent="0.35">
      <c r="A2131" s="275">
        <v>612007</v>
      </c>
      <c r="B2131" s="278" t="s">
        <v>1664</v>
      </c>
      <c r="C2131" s="276">
        <v>4</v>
      </c>
      <c r="D2131" s="278" t="s">
        <v>345</v>
      </c>
    </row>
    <row r="2132" spans="1:4" x14ac:dyDescent="0.35">
      <c r="A2132" s="275">
        <v>612008</v>
      </c>
      <c r="B2132" s="278" t="s">
        <v>1665</v>
      </c>
      <c r="C2132" s="276">
        <v>4</v>
      </c>
      <c r="D2132" s="278" t="s">
        <v>345</v>
      </c>
    </row>
    <row r="2133" spans="1:4" x14ac:dyDescent="0.35">
      <c r="A2133" s="275">
        <v>612009</v>
      </c>
      <c r="B2133" s="278" t="s">
        <v>1172</v>
      </c>
      <c r="C2133" s="276">
        <v>4</v>
      </c>
      <c r="D2133" s="278" t="s">
        <v>345</v>
      </c>
    </row>
    <row r="2134" spans="1:4" x14ac:dyDescent="0.35">
      <c r="A2134" s="275">
        <v>612010</v>
      </c>
      <c r="B2134" s="278" t="s">
        <v>1173</v>
      </c>
      <c r="C2134" s="276">
        <v>4</v>
      </c>
      <c r="D2134" s="278" t="s">
        <v>345</v>
      </c>
    </row>
    <row r="2135" spans="1:4" x14ac:dyDescent="0.35">
      <c r="A2135" s="275">
        <v>612011</v>
      </c>
      <c r="B2135" s="278" t="s">
        <v>1666</v>
      </c>
      <c r="C2135" s="276">
        <v>4</v>
      </c>
      <c r="D2135" s="278" t="s">
        <v>345</v>
      </c>
    </row>
    <row r="2136" spans="1:4" x14ac:dyDescent="0.35">
      <c r="A2136" s="275">
        <v>612012</v>
      </c>
      <c r="B2136" s="278" t="s">
        <v>1667</v>
      </c>
      <c r="C2136" s="276">
        <v>4</v>
      </c>
      <c r="D2136" s="278" t="s">
        <v>345</v>
      </c>
    </row>
    <row r="2137" spans="1:4" x14ac:dyDescent="0.35">
      <c r="A2137" s="275">
        <v>612013</v>
      </c>
      <c r="B2137" s="278" t="s">
        <v>1176</v>
      </c>
      <c r="C2137" s="276">
        <v>4</v>
      </c>
      <c r="D2137" s="278" t="s">
        <v>345</v>
      </c>
    </row>
    <row r="2138" spans="1:4" x14ac:dyDescent="0.35">
      <c r="A2138" s="275">
        <v>612014</v>
      </c>
      <c r="B2138" s="278" t="s">
        <v>1668</v>
      </c>
      <c r="C2138" s="276">
        <v>4</v>
      </c>
      <c r="D2138" s="278" t="s">
        <v>345</v>
      </c>
    </row>
    <row r="2139" spans="1:4" x14ac:dyDescent="0.35">
      <c r="A2139" s="275">
        <v>612015</v>
      </c>
      <c r="B2139" s="278" t="s">
        <v>1178</v>
      </c>
      <c r="C2139" s="276">
        <v>4</v>
      </c>
      <c r="D2139" s="278" t="s">
        <v>345</v>
      </c>
    </row>
    <row r="2140" spans="1:4" x14ac:dyDescent="0.35">
      <c r="A2140" s="275">
        <v>612016</v>
      </c>
      <c r="B2140" s="278" t="s">
        <v>1179</v>
      </c>
      <c r="C2140" s="276">
        <v>4</v>
      </c>
      <c r="D2140" s="278" t="s">
        <v>345</v>
      </c>
    </row>
    <row r="2141" spans="1:4" x14ac:dyDescent="0.35">
      <c r="A2141" s="275">
        <v>612017</v>
      </c>
      <c r="B2141" s="278" t="s">
        <v>1669</v>
      </c>
      <c r="C2141" s="276">
        <v>4</v>
      </c>
      <c r="D2141" s="278" t="s">
        <v>345</v>
      </c>
    </row>
    <row r="2142" spans="1:4" x14ac:dyDescent="0.35">
      <c r="A2142" s="275">
        <v>612018</v>
      </c>
      <c r="B2142" s="278" t="s">
        <v>1670</v>
      </c>
      <c r="C2142" s="276">
        <v>4</v>
      </c>
      <c r="D2142" s="278" t="s">
        <v>345</v>
      </c>
    </row>
    <row r="2143" spans="1:4" x14ac:dyDescent="0.35">
      <c r="A2143" s="275">
        <v>612019</v>
      </c>
      <c r="B2143" s="278" t="s">
        <v>1182</v>
      </c>
      <c r="C2143" s="276">
        <v>4</v>
      </c>
      <c r="D2143" s="278" t="s">
        <v>345</v>
      </c>
    </row>
    <row r="2144" spans="1:4" x14ac:dyDescent="0.35">
      <c r="A2144" s="275">
        <v>612020</v>
      </c>
      <c r="B2144" s="278" t="s">
        <v>1671</v>
      </c>
      <c r="C2144" s="276">
        <v>4</v>
      </c>
      <c r="D2144" s="278" t="s">
        <v>345</v>
      </c>
    </row>
    <row r="2145" spans="1:4" x14ac:dyDescent="0.35">
      <c r="A2145" s="275">
        <v>612021</v>
      </c>
      <c r="B2145" s="278" t="s">
        <v>1184</v>
      </c>
      <c r="C2145" s="276">
        <v>4</v>
      </c>
      <c r="D2145" s="278" t="s">
        <v>345</v>
      </c>
    </row>
    <row r="2146" spans="1:4" x14ac:dyDescent="0.35">
      <c r="A2146" s="275">
        <v>612022</v>
      </c>
      <c r="B2146" s="278" t="s">
        <v>1185</v>
      </c>
      <c r="C2146" s="276">
        <v>4</v>
      </c>
      <c r="D2146" s="278" t="s">
        <v>345</v>
      </c>
    </row>
    <row r="2147" spans="1:4" x14ac:dyDescent="0.35">
      <c r="A2147" s="275">
        <v>612023</v>
      </c>
      <c r="B2147" s="278" t="s">
        <v>1186</v>
      </c>
      <c r="C2147" s="276">
        <v>4</v>
      </c>
      <c r="D2147" s="278" t="s">
        <v>345</v>
      </c>
    </row>
    <row r="2148" spans="1:4" x14ac:dyDescent="0.35">
      <c r="A2148" s="275">
        <v>612024</v>
      </c>
      <c r="B2148" s="278" t="s">
        <v>1187</v>
      </c>
      <c r="C2148" s="276">
        <v>4</v>
      </c>
      <c r="D2148" s="278" t="s">
        <v>345</v>
      </c>
    </row>
    <row r="2149" spans="1:4" x14ac:dyDescent="0.35">
      <c r="A2149" s="275">
        <v>612025</v>
      </c>
      <c r="B2149" s="278" t="s">
        <v>1188</v>
      </c>
      <c r="C2149" s="276">
        <v>4</v>
      </c>
      <c r="D2149" s="278" t="s">
        <v>345</v>
      </c>
    </row>
    <row r="2150" spans="1:4" x14ac:dyDescent="0.35">
      <c r="A2150" s="275">
        <v>612026</v>
      </c>
      <c r="B2150" s="278" t="s">
        <v>1189</v>
      </c>
      <c r="C2150" s="276">
        <v>4</v>
      </c>
      <c r="D2150" s="278" t="s">
        <v>345</v>
      </c>
    </row>
    <row r="2151" spans="1:4" x14ac:dyDescent="0.35">
      <c r="A2151" s="275">
        <v>612027</v>
      </c>
      <c r="B2151" s="278" t="s">
        <v>1190</v>
      </c>
      <c r="C2151" s="276">
        <v>4</v>
      </c>
      <c r="D2151" s="278" t="s">
        <v>345</v>
      </c>
    </row>
    <row r="2152" spans="1:4" x14ac:dyDescent="0.35">
      <c r="A2152" s="275">
        <v>612028</v>
      </c>
      <c r="B2152" s="278" t="s">
        <v>1672</v>
      </c>
      <c r="C2152" s="276">
        <v>4</v>
      </c>
      <c r="D2152" s="278" t="s">
        <v>345</v>
      </c>
    </row>
    <row r="2153" spans="1:4" x14ac:dyDescent="0.35">
      <c r="A2153" s="275">
        <v>612029</v>
      </c>
      <c r="B2153" s="278" t="s">
        <v>1192</v>
      </c>
      <c r="C2153" s="276">
        <v>4</v>
      </c>
      <c r="D2153" s="278" t="s">
        <v>345</v>
      </c>
    </row>
    <row r="2154" spans="1:4" x14ac:dyDescent="0.35">
      <c r="A2154" s="275">
        <v>612030</v>
      </c>
      <c r="B2154" s="278" t="s">
        <v>1193</v>
      </c>
      <c r="C2154" s="276">
        <v>4</v>
      </c>
      <c r="D2154" s="278" t="s">
        <v>345</v>
      </c>
    </row>
    <row r="2155" spans="1:4" x14ac:dyDescent="0.35">
      <c r="A2155" s="275">
        <v>612031</v>
      </c>
      <c r="B2155" s="278" t="s">
        <v>1194</v>
      </c>
      <c r="C2155" s="276">
        <v>4</v>
      </c>
      <c r="D2155" s="278" t="s">
        <v>345</v>
      </c>
    </row>
    <row r="2156" spans="1:4" x14ac:dyDescent="0.35">
      <c r="A2156" s="275">
        <v>612032</v>
      </c>
      <c r="B2156" s="278" t="s">
        <v>1673</v>
      </c>
      <c r="C2156" s="276">
        <v>4</v>
      </c>
      <c r="D2156" s="278" t="s">
        <v>345</v>
      </c>
    </row>
    <row r="2157" spans="1:4" x14ac:dyDescent="0.35">
      <c r="A2157" s="275">
        <v>612033</v>
      </c>
      <c r="B2157" s="278" t="s">
        <v>1674</v>
      </c>
      <c r="C2157" s="276">
        <v>4</v>
      </c>
      <c r="D2157" s="278" t="s">
        <v>345</v>
      </c>
    </row>
    <row r="2158" spans="1:4" x14ac:dyDescent="0.35">
      <c r="A2158" s="275">
        <v>612034</v>
      </c>
      <c r="B2158" s="278" t="s">
        <v>1197</v>
      </c>
      <c r="C2158" s="276">
        <v>4</v>
      </c>
      <c r="D2158" s="278" t="s">
        <v>345</v>
      </c>
    </row>
    <row r="2159" spans="1:4" x14ac:dyDescent="0.35">
      <c r="A2159" s="275">
        <v>612035</v>
      </c>
      <c r="B2159" s="278" t="s">
        <v>1198</v>
      </c>
      <c r="C2159" s="276">
        <v>4</v>
      </c>
      <c r="D2159" s="278" t="s">
        <v>345</v>
      </c>
    </row>
    <row r="2160" spans="1:4" x14ac:dyDescent="0.35">
      <c r="A2160" s="275">
        <v>612036</v>
      </c>
      <c r="B2160" s="278" t="s">
        <v>1199</v>
      </c>
      <c r="C2160" s="276">
        <v>4</v>
      </c>
      <c r="D2160" s="278" t="s">
        <v>345</v>
      </c>
    </row>
    <row r="2161" spans="1:4" x14ac:dyDescent="0.35">
      <c r="A2161" s="275">
        <v>612037</v>
      </c>
      <c r="B2161" s="278" t="s">
        <v>1200</v>
      </c>
      <c r="C2161" s="276">
        <v>4</v>
      </c>
      <c r="D2161" s="278" t="s">
        <v>345</v>
      </c>
    </row>
    <row r="2162" spans="1:4" x14ac:dyDescent="0.35">
      <c r="A2162" s="275">
        <v>612038</v>
      </c>
      <c r="B2162" s="278" t="s">
        <v>1675</v>
      </c>
      <c r="C2162" s="276">
        <v>4</v>
      </c>
      <c r="D2162" s="278" t="s">
        <v>345</v>
      </c>
    </row>
    <row r="2163" spans="1:4" x14ac:dyDescent="0.35">
      <c r="A2163" s="275">
        <v>612039</v>
      </c>
      <c r="B2163" s="278" t="s">
        <v>1676</v>
      </c>
      <c r="C2163" s="276">
        <v>4</v>
      </c>
      <c r="D2163" s="278" t="s">
        <v>345</v>
      </c>
    </row>
    <row r="2164" spans="1:4" x14ac:dyDescent="0.35">
      <c r="A2164" s="275">
        <v>612040</v>
      </c>
      <c r="B2164" s="278" t="s">
        <v>1677</v>
      </c>
      <c r="C2164" s="276">
        <v>4</v>
      </c>
      <c r="D2164" s="278" t="s">
        <v>345</v>
      </c>
    </row>
    <row r="2165" spans="1:4" x14ac:dyDescent="0.35">
      <c r="A2165" s="275">
        <v>612041</v>
      </c>
      <c r="B2165" s="278" t="s">
        <v>1204</v>
      </c>
      <c r="C2165" s="276">
        <v>4</v>
      </c>
      <c r="D2165" s="278" t="s">
        <v>345</v>
      </c>
    </row>
    <row r="2166" spans="1:4" x14ac:dyDescent="0.35">
      <c r="A2166" s="275">
        <v>612042</v>
      </c>
      <c r="B2166" s="278" t="s">
        <v>1205</v>
      </c>
      <c r="C2166" s="276">
        <v>4</v>
      </c>
      <c r="D2166" s="278" t="s">
        <v>345</v>
      </c>
    </row>
    <row r="2167" spans="1:4" x14ac:dyDescent="0.35">
      <c r="A2167" s="275">
        <v>612043</v>
      </c>
      <c r="B2167" s="278" t="s">
        <v>1206</v>
      </c>
      <c r="C2167" s="276">
        <v>4</v>
      </c>
      <c r="D2167" s="278" t="s">
        <v>345</v>
      </c>
    </row>
    <row r="2168" spans="1:4" x14ac:dyDescent="0.35">
      <c r="A2168" s="275">
        <v>612044</v>
      </c>
      <c r="B2168" s="278" t="s">
        <v>1207</v>
      </c>
      <c r="C2168" s="276">
        <v>4</v>
      </c>
      <c r="D2168" s="278" t="s">
        <v>345</v>
      </c>
    </row>
    <row r="2169" spans="1:4" x14ac:dyDescent="0.35">
      <c r="A2169" s="275">
        <v>612045</v>
      </c>
      <c r="B2169" s="278" t="s">
        <v>1678</v>
      </c>
      <c r="C2169" s="276">
        <v>4</v>
      </c>
      <c r="D2169" s="278" t="s">
        <v>345</v>
      </c>
    </row>
    <row r="2170" spans="1:4" x14ac:dyDescent="0.35">
      <c r="A2170" s="275">
        <v>612046</v>
      </c>
      <c r="B2170" s="278" t="s">
        <v>1679</v>
      </c>
      <c r="C2170" s="276">
        <v>4</v>
      </c>
      <c r="D2170" s="278" t="s">
        <v>345</v>
      </c>
    </row>
    <row r="2171" spans="1:4" x14ac:dyDescent="0.35">
      <c r="A2171" s="275">
        <v>612047</v>
      </c>
      <c r="B2171" s="278" t="s">
        <v>1210</v>
      </c>
      <c r="C2171" s="276">
        <v>4</v>
      </c>
      <c r="D2171" s="278" t="s">
        <v>345</v>
      </c>
    </row>
    <row r="2172" spans="1:4" x14ac:dyDescent="0.35">
      <c r="A2172" s="275">
        <v>612048</v>
      </c>
      <c r="B2172" s="278" t="s">
        <v>1211</v>
      </c>
      <c r="C2172" s="276">
        <v>4</v>
      </c>
      <c r="D2172" s="278" t="s">
        <v>345</v>
      </c>
    </row>
    <row r="2173" spans="1:4" x14ac:dyDescent="0.35">
      <c r="A2173" s="275">
        <v>612049</v>
      </c>
      <c r="B2173" s="278" t="s">
        <v>1212</v>
      </c>
      <c r="C2173" s="276">
        <v>4</v>
      </c>
      <c r="D2173" s="278" t="s">
        <v>345</v>
      </c>
    </row>
    <row r="2174" spans="1:4" x14ac:dyDescent="0.35">
      <c r="A2174" s="275">
        <v>612050</v>
      </c>
      <c r="B2174" s="278" t="s">
        <v>1213</v>
      </c>
      <c r="C2174" s="276">
        <v>4</v>
      </c>
      <c r="D2174" s="278" t="s">
        <v>345</v>
      </c>
    </row>
    <row r="2175" spans="1:4" x14ac:dyDescent="0.35">
      <c r="A2175" s="275">
        <v>612051</v>
      </c>
      <c r="B2175" s="278" t="s">
        <v>1214</v>
      </c>
      <c r="C2175" s="276">
        <v>4</v>
      </c>
      <c r="D2175" s="278" t="s">
        <v>345</v>
      </c>
    </row>
    <row r="2176" spans="1:4" x14ac:dyDescent="0.35">
      <c r="A2176" s="275">
        <v>612052</v>
      </c>
      <c r="B2176" s="278" t="s">
        <v>1215</v>
      </c>
      <c r="C2176" s="276">
        <v>4</v>
      </c>
      <c r="D2176" s="278" t="s">
        <v>345</v>
      </c>
    </row>
    <row r="2177" spans="1:4" x14ac:dyDescent="0.35">
      <c r="A2177" s="275">
        <v>612053</v>
      </c>
      <c r="B2177" s="278" t="s">
        <v>1216</v>
      </c>
      <c r="C2177" s="276">
        <v>4</v>
      </c>
      <c r="D2177" s="278" t="s">
        <v>345</v>
      </c>
    </row>
    <row r="2178" spans="1:4" x14ac:dyDescent="0.35">
      <c r="A2178" s="275">
        <v>612054</v>
      </c>
      <c r="B2178" s="278" t="s">
        <v>1217</v>
      </c>
      <c r="C2178" s="276">
        <v>4</v>
      </c>
      <c r="D2178" s="278" t="s">
        <v>345</v>
      </c>
    </row>
    <row r="2179" spans="1:4" x14ac:dyDescent="0.35">
      <c r="A2179" s="275">
        <v>612055</v>
      </c>
      <c r="B2179" s="278" t="s">
        <v>1218</v>
      </c>
      <c r="C2179" s="276">
        <v>4</v>
      </c>
      <c r="D2179" s="278" t="s">
        <v>345</v>
      </c>
    </row>
    <row r="2180" spans="1:4" x14ac:dyDescent="0.35">
      <c r="A2180" s="275">
        <v>612056</v>
      </c>
      <c r="B2180" s="278" t="s">
        <v>1219</v>
      </c>
      <c r="C2180" s="276">
        <v>4</v>
      </c>
      <c r="D2180" s="278" t="s">
        <v>345</v>
      </c>
    </row>
    <row r="2181" spans="1:4" x14ac:dyDescent="0.35">
      <c r="A2181" s="275">
        <v>612057</v>
      </c>
      <c r="B2181" s="278" t="s">
        <v>1220</v>
      </c>
      <c r="C2181" s="276">
        <v>4</v>
      </c>
      <c r="D2181" s="278" t="s">
        <v>345</v>
      </c>
    </row>
    <row r="2182" spans="1:4" x14ac:dyDescent="0.35">
      <c r="A2182" s="275">
        <v>612058</v>
      </c>
      <c r="B2182" s="278" t="s">
        <v>1221</v>
      </c>
      <c r="C2182" s="276">
        <v>4</v>
      </c>
      <c r="D2182" s="278" t="s">
        <v>345</v>
      </c>
    </row>
    <row r="2183" spans="1:4" x14ac:dyDescent="0.35">
      <c r="A2183" s="275">
        <v>612059</v>
      </c>
      <c r="B2183" s="278" t="s">
        <v>1222</v>
      </c>
      <c r="C2183" s="276">
        <v>4</v>
      </c>
      <c r="D2183" s="278" t="s">
        <v>345</v>
      </c>
    </row>
    <row r="2184" spans="1:4" x14ac:dyDescent="0.35">
      <c r="A2184" s="275">
        <v>612060</v>
      </c>
      <c r="B2184" s="278" t="s">
        <v>1680</v>
      </c>
      <c r="C2184" s="276">
        <v>4</v>
      </c>
      <c r="D2184" s="278" t="s">
        <v>345</v>
      </c>
    </row>
    <row r="2185" spans="1:4" x14ac:dyDescent="0.35">
      <c r="A2185" s="275">
        <v>612061</v>
      </c>
      <c r="B2185" s="278" t="s">
        <v>1224</v>
      </c>
      <c r="C2185" s="276">
        <v>4</v>
      </c>
      <c r="D2185" s="278" t="s">
        <v>345</v>
      </c>
    </row>
    <row r="2186" spans="1:4" x14ac:dyDescent="0.35">
      <c r="A2186" s="275">
        <v>612062</v>
      </c>
      <c r="B2186" s="278" t="s">
        <v>1225</v>
      </c>
      <c r="C2186" s="276">
        <v>4</v>
      </c>
      <c r="D2186" s="278" t="s">
        <v>345</v>
      </c>
    </row>
    <row r="2187" spans="1:4" x14ac:dyDescent="0.35">
      <c r="A2187" s="275">
        <v>612063</v>
      </c>
      <c r="B2187" s="278" t="s">
        <v>1226</v>
      </c>
      <c r="C2187" s="276">
        <v>4</v>
      </c>
      <c r="D2187" s="278" t="s">
        <v>345</v>
      </c>
    </row>
    <row r="2188" spans="1:4" x14ac:dyDescent="0.35">
      <c r="A2188" s="275">
        <v>612064</v>
      </c>
      <c r="B2188" s="278" t="s">
        <v>1681</v>
      </c>
      <c r="C2188" s="276">
        <v>4</v>
      </c>
      <c r="D2188" s="278" t="s">
        <v>345</v>
      </c>
    </row>
    <row r="2189" spans="1:4" x14ac:dyDescent="0.35">
      <c r="A2189" s="275">
        <v>612065</v>
      </c>
      <c r="B2189" s="278" t="s">
        <v>1228</v>
      </c>
      <c r="C2189" s="276">
        <v>4</v>
      </c>
      <c r="D2189" s="278" t="s">
        <v>345</v>
      </c>
    </row>
    <row r="2190" spans="1:4" x14ac:dyDescent="0.35">
      <c r="A2190" s="275">
        <v>612066</v>
      </c>
      <c r="B2190" s="278" t="s">
        <v>1682</v>
      </c>
      <c r="C2190" s="276">
        <v>4</v>
      </c>
      <c r="D2190" s="278" t="s">
        <v>345</v>
      </c>
    </row>
    <row r="2191" spans="1:4" x14ac:dyDescent="0.35">
      <c r="A2191" s="275">
        <v>612067</v>
      </c>
      <c r="B2191" s="278" t="s">
        <v>1683</v>
      </c>
      <c r="C2191" s="276">
        <v>4</v>
      </c>
      <c r="D2191" s="278" t="s">
        <v>345</v>
      </c>
    </row>
    <row r="2192" spans="1:4" x14ac:dyDescent="0.35">
      <c r="A2192" s="275">
        <v>612068</v>
      </c>
      <c r="B2192" s="278" t="s">
        <v>1231</v>
      </c>
      <c r="C2192" s="276">
        <v>4</v>
      </c>
      <c r="D2192" s="278" t="s">
        <v>345</v>
      </c>
    </row>
    <row r="2193" spans="1:4" x14ac:dyDescent="0.35">
      <c r="A2193" s="275">
        <v>612069</v>
      </c>
      <c r="B2193" s="278" t="s">
        <v>1232</v>
      </c>
      <c r="C2193" s="276">
        <v>4</v>
      </c>
      <c r="D2193" s="278" t="s">
        <v>345</v>
      </c>
    </row>
    <row r="2194" spans="1:4" x14ac:dyDescent="0.35">
      <c r="A2194" s="275">
        <v>612070</v>
      </c>
      <c r="B2194" s="278" t="s">
        <v>1233</v>
      </c>
      <c r="C2194" s="276">
        <v>4</v>
      </c>
      <c r="D2194" s="278" t="s">
        <v>345</v>
      </c>
    </row>
    <row r="2195" spans="1:4" x14ac:dyDescent="0.35">
      <c r="A2195" s="275">
        <v>612071</v>
      </c>
      <c r="B2195" s="278" t="s">
        <v>1234</v>
      </c>
      <c r="C2195" s="276">
        <v>4</v>
      </c>
      <c r="D2195" s="278" t="s">
        <v>345</v>
      </c>
    </row>
    <row r="2196" spans="1:4" x14ac:dyDescent="0.35">
      <c r="A2196" s="275">
        <v>612072</v>
      </c>
      <c r="B2196" s="278" t="s">
        <v>1684</v>
      </c>
      <c r="C2196" s="276">
        <v>4</v>
      </c>
      <c r="D2196" s="278" t="s">
        <v>345</v>
      </c>
    </row>
    <row r="2197" spans="1:4" x14ac:dyDescent="0.35">
      <c r="A2197" s="275">
        <v>612073</v>
      </c>
      <c r="B2197" s="278" t="s">
        <v>1685</v>
      </c>
      <c r="C2197" s="276">
        <v>4</v>
      </c>
      <c r="D2197" s="278" t="s">
        <v>345</v>
      </c>
    </row>
    <row r="2198" spans="1:4" x14ac:dyDescent="0.35">
      <c r="A2198" s="275">
        <v>612074</v>
      </c>
      <c r="B2198" s="278" t="s">
        <v>1686</v>
      </c>
      <c r="C2198" s="276">
        <v>4</v>
      </c>
      <c r="D2198" s="278" t="s">
        <v>345</v>
      </c>
    </row>
    <row r="2199" spans="1:4" x14ac:dyDescent="0.35">
      <c r="A2199" s="275">
        <v>612075</v>
      </c>
      <c r="B2199" s="278" t="s">
        <v>1687</v>
      </c>
      <c r="C2199" s="276">
        <v>4</v>
      </c>
      <c r="D2199" s="278" t="s">
        <v>345</v>
      </c>
    </row>
    <row r="2200" spans="1:4" x14ac:dyDescent="0.35">
      <c r="A2200" s="275">
        <v>612076</v>
      </c>
      <c r="B2200" s="278" t="s">
        <v>1239</v>
      </c>
      <c r="C2200" s="276">
        <v>4</v>
      </c>
      <c r="D2200" s="278" t="s">
        <v>345</v>
      </c>
    </row>
    <row r="2201" spans="1:4" x14ac:dyDescent="0.35">
      <c r="A2201" s="275">
        <v>612077</v>
      </c>
      <c r="B2201" s="278" t="s">
        <v>1240</v>
      </c>
      <c r="C2201" s="276">
        <v>4</v>
      </c>
      <c r="D2201" s="278" t="s">
        <v>345</v>
      </c>
    </row>
    <row r="2202" spans="1:4" x14ac:dyDescent="0.35">
      <c r="A2202" s="275">
        <v>612078</v>
      </c>
      <c r="B2202" s="278" t="s">
        <v>1241</v>
      </c>
      <c r="C2202" s="276">
        <v>4</v>
      </c>
      <c r="D2202" s="278" t="s">
        <v>345</v>
      </c>
    </row>
    <row r="2203" spans="1:4" x14ac:dyDescent="0.35">
      <c r="A2203" s="275">
        <v>612079</v>
      </c>
      <c r="B2203" s="278" t="s">
        <v>1688</v>
      </c>
      <c r="C2203" s="276">
        <v>4</v>
      </c>
      <c r="D2203" s="278" t="s">
        <v>345</v>
      </c>
    </row>
    <row r="2204" spans="1:4" x14ac:dyDescent="0.35">
      <c r="A2204" s="275">
        <v>612080</v>
      </c>
      <c r="B2204" s="278" t="s">
        <v>1243</v>
      </c>
      <c r="C2204" s="276">
        <v>4</v>
      </c>
      <c r="D2204" s="278" t="s">
        <v>345</v>
      </c>
    </row>
    <row r="2205" spans="1:4" x14ac:dyDescent="0.35">
      <c r="A2205" s="275">
        <v>612081</v>
      </c>
      <c r="B2205" s="278" t="s">
        <v>1689</v>
      </c>
      <c r="C2205" s="276">
        <v>4</v>
      </c>
      <c r="D2205" s="278" t="s">
        <v>345</v>
      </c>
    </row>
    <row r="2206" spans="1:4" x14ac:dyDescent="0.35">
      <c r="A2206" s="275">
        <v>612082</v>
      </c>
      <c r="B2206" s="278" t="s">
        <v>1245</v>
      </c>
      <c r="C2206" s="276">
        <v>4</v>
      </c>
      <c r="D2206" s="278" t="s">
        <v>345</v>
      </c>
    </row>
    <row r="2207" spans="1:4" x14ac:dyDescent="0.35">
      <c r="A2207" s="275">
        <v>612083</v>
      </c>
      <c r="B2207" s="278" t="s">
        <v>1246</v>
      </c>
      <c r="C2207" s="276">
        <v>4</v>
      </c>
      <c r="D2207" s="278" t="s">
        <v>345</v>
      </c>
    </row>
    <row r="2208" spans="1:4" x14ac:dyDescent="0.35">
      <c r="A2208" s="275">
        <v>612084</v>
      </c>
      <c r="B2208" s="278" t="s">
        <v>1247</v>
      </c>
      <c r="C2208" s="276">
        <v>4</v>
      </c>
      <c r="D2208" s="278" t="s">
        <v>345</v>
      </c>
    </row>
    <row r="2209" spans="1:4" x14ac:dyDescent="0.35">
      <c r="A2209" s="275">
        <v>612085</v>
      </c>
      <c r="B2209" s="278" t="s">
        <v>1248</v>
      </c>
      <c r="C2209" s="276">
        <v>4</v>
      </c>
      <c r="D2209" s="278" t="s">
        <v>345</v>
      </c>
    </row>
    <row r="2210" spans="1:4" x14ac:dyDescent="0.35">
      <c r="A2210" s="275">
        <v>612086</v>
      </c>
      <c r="B2210" s="278" t="s">
        <v>1249</v>
      </c>
      <c r="C2210" s="276">
        <v>4</v>
      </c>
      <c r="D2210" s="278" t="s">
        <v>345</v>
      </c>
    </row>
    <row r="2211" spans="1:4" x14ac:dyDescent="0.35">
      <c r="A2211" s="275">
        <v>612087</v>
      </c>
      <c r="B2211" s="278" t="s">
        <v>1250</v>
      </c>
      <c r="C2211" s="276">
        <v>4</v>
      </c>
      <c r="D2211" s="278" t="s">
        <v>345</v>
      </c>
    </row>
    <row r="2212" spans="1:4" x14ac:dyDescent="0.35">
      <c r="A2212" s="275">
        <v>612088</v>
      </c>
      <c r="B2212" s="278" t="s">
        <v>1251</v>
      </c>
      <c r="C2212" s="276">
        <v>4</v>
      </c>
      <c r="D2212" s="278" t="s">
        <v>345</v>
      </c>
    </row>
    <row r="2213" spans="1:4" x14ac:dyDescent="0.35">
      <c r="A2213" s="275">
        <v>612089</v>
      </c>
      <c r="B2213" s="278" t="s">
        <v>1252</v>
      </c>
      <c r="C2213" s="276">
        <v>4</v>
      </c>
      <c r="D2213" s="278" t="s">
        <v>345</v>
      </c>
    </row>
    <row r="2214" spans="1:4" x14ac:dyDescent="0.35">
      <c r="A2214" s="275">
        <v>612090</v>
      </c>
      <c r="B2214" s="278" t="s">
        <v>1253</v>
      </c>
      <c r="C2214" s="276">
        <v>4</v>
      </c>
      <c r="D2214" s="278" t="s">
        <v>345</v>
      </c>
    </row>
    <row r="2215" spans="1:4" x14ac:dyDescent="0.35">
      <c r="A2215" s="275">
        <v>612091</v>
      </c>
      <c r="B2215" s="278" t="s">
        <v>1254</v>
      </c>
      <c r="C2215" s="276">
        <v>4</v>
      </c>
      <c r="D2215" s="278" t="s">
        <v>345</v>
      </c>
    </row>
    <row r="2216" spans="1:4" x14ac:dyDescent="0.35">
      <c r="A2216" s="275">
        <v>612095</v>
      </c>
      <c r="B2216" s="278" t="s">
        <v>1255</v>
      </c>
      <c r="C2216" s="276">
        <v>4</v>
      </c>
      <c r="D2216" s="278" t="s">
        <v>345</v>
      </c>
    </row>
    <row r="2217" spans="1:4" x14ac:dyDescent="0.35">
      <c r="A2217" s="275">
        <v>612099</v>
      </c>
      <c r="B2217" s="278" t="s">
        <v>567</v>
      </c>
      <c r="C2217" s="276">
        <v>4</v>
      </c>
      <c r="D2217" s="278" t="s">
        <v>345</v>
      </c>
    </row>
    <row r="2218" spans="1:4" x14ac:dyDescent="0.35">
      <c r="A2218" s="275">
        <v>6125</v>
      </c>
      <c r="B2218" s="278" t="s">
        <v>1690</v>
      </c>
      <c r="C2218" s="276">
        <v>3</v>
      </c>
      <c r="D2218" s="278" t="s">
        <v>345</v>
      </c>
    </row>
    <row r="2219" spans="1:4" x14ac:dyDescent="0.35">
      <c r="A2219" s="275">
        <v>612505</v>
      </c>
      <c r="B2219" s="278" t="s">
        <v>1691</v>
      </c>
      <c r="C2219" s="276">
        <v>4</v>
      </c>
      <c r="D2219" s="278" t="s">
        <v>345</v>
      </c>
    </row>
    <row r="2220" spans="1:4" x14ac:dyDescent="0.35">
      <c r="A2220" s="275">
        <v>612510</v>
      </c>
      <c r="B2220" s="278" t="s">
        <v>1258</v>
      </c>
      <c r="C2220" s="276">
        <v>4</v>
      </c>
      <c r="D2220" s="278" t="s">
        <v>345</v>
      </c>
    </row>
    <row r="2221" spans="1:4" x14ac:dyDescent="0.35">
      <c r="A2221" s="275">
        <v>612515</v>
      </c>
      <c r="B2221" s="278" t="s">
        <v>1259</v>
      </c>
      <c r="C2221" s="276">
        <v>4</v>
      </c>
      <c r="D2221" s="278" t="s">
        <v>345</v>
      </c>
    </row>
    <row r="2222" spans="1:4" x14ac:dyDescent="0.35">
      <c r="A2222" s="275">
        <v>612595</v>
      </c>
      <c r="B2222" s="278" t="s">
        <v>1147</v>
      </c>
      <c r="C2222" s="276">
        <v>4</v>
      </c>
      <c r="D2222" s="278" t="s">
        <v>345</v>
      </c>
    </row>
    <row r="2223" spans="1:4" x14ac:dyDescent="0.35">
      <c r="A2223" s="275">
        <v>612599</v>
      </c>
      <c r="B2223" s="278" t="s">
        <v>567</v>
      </c>
      <c r="C2223" s="276">
        <v>4</v>
      </c>
      <c r="D2223" s="278" t="s">
        <v>345</v>
      </c>
    </row>
    <row r="2224" spans="1:4" x14ac:dyDescent="0.35">
      <c r="A2224" s="275">
        <v>6130</v>
      </c>
      <c r="B2224" s="278" t="s">
        <v>1260</v>
      </c>
      <c r="C2224" s="276">
        <v>3</v>
      </c>
      <c r="D2224" s="278" t="s">
        <v>345</v>
      </c>
    </row>
    <row r="2225" spans="1:4" x14ac:dyDescent="0.35">
      <c r="A2225" s="275">
        <v>613005</v>
      </c>
      <c r="B2225" s="278" t="s">
        <v>1261</v>
      </c>
      <c r="C2225" s="276">
        <v>4</v>
      </c>
      <c r="D2225" s="278" t="s">
        <v>345</v>
      </c>
    </row>
    <row r="2226" spans="1:4" x14ac:dyDescent="0.35">
      <c r="A2226" s="275">
        <v>613010</v>
      </c>
      <c r="B2226" s="278" t="s">
        <v>1262</v>
      </c>
      <c r="C2226" s="276">
        <v>4</v>
      </c>
      <c r="D2226" s="278" t="s">
        <v>345</v>
      </c>
    </row>
    <row r="2227" spans="1:4" x14ac:dyDescent="0.35">
      <c r="A2227" s="275">
        <v>613015</v>
      </c>
      <c r="B2227" s="278" t="s">
        <v>1263</v>
      </c>
      <c r="C2227" s="276">
        <v>4</v>
      </c>
      <c r="D2227" s="278" t="s">
        <v>345</v>
      </c>
    </row>
    <row r="2228" spans="1:4" x14ac:dyDescent="0.35">
      <c r="A2228" s="275">
        <v>613020</v>
      </c>
      <c r="B2228" s="278" t="s">
        <v>1264</v>
      </c>
      <c r="C2228" s="276">
        <v>4</v>
      </c>
      <c r="D2228" s="278" t="s">
        <v>345</v>
      </c>
    </row>
    <row r="2229" spans="1:4" x14ac:dyDescent="0.35">
      <c r="A2229" s="275">
        <v>613025</v>
      </c>
      <c r="B2229" s="278" t="s">
        <v>1265</v>
      </c>
      <c r="C2229" s="276">
        <v>4</v>
      </c>
      <c r="D2229" s="278" t="s">
        <v>345</v>
      </c>
    </row>
    <row r="2230" spans="1:4" x14ac:dyDescent="0.35">
      <c r="A2230" s="275">
        <v>613095</v>
      </c>
      <c r="B2230" s="278" t="s">
        <v>1147</v>
      </c>
      <c r="C2230" s="276">
        <v>4</v>
      </c>
      <c r="D2230" s="278" t="s">
        <v>345</v>
      </c>
    </row>
    <row r="2231" spans="1:4" x14ac:dyDescent="0.35">
      <c r="A2231" s="275">
        <v>613099</v>
      </c>
      <c r="B2231" s="278" t="s">
        <v>567</v>
      </c>
      <c r="C2231" s="276">
        <v>4</v>
      </c>
      <c r="D2231" s="278" t="s">
        <v>345</v>
      </c>
    </row>
    <row r="2232" spans="1:4" x14ac:dyDescent="0.35">
      <c r="A2232" s="275">
        <v>6135</v>
      </c>
      <c r="B2232" s="278" t="s">
        <v>1266</v>
      </c>
      <c r="C2232" s="276">
        <v>3</v>
      </c>
      <c r="D2232" s="278" t="s">
        <v>345</v>
      </c>
    </row>
    <row r="2233" spans="1:4" x14ac:dyDescent="0.35">
      <c r="A2233" s="275">
        <v>613502</v>
      </c>
      <c r="B2233" s="278" t="s">
        <v>1267</v>
      </c>
      <c r="C2233" s="276">
        <v>4</v>
      </c>
      <c r="D2233" s="278" t="s">
        <v>345</v>
      </c>
    </row>
    <row r="2234" spans="1:4" x14ac:dyDescent="0.35">
      <c r="A2234" s="275">
        <v>613504</v>
      </c>
      <c r="B2234" s="278" t="s">
        <v>1692</v>
      </c>
      <c r="C2234" s="276">
        <v>4</v>
      </c>
      <c r="D2234" s="278" t="s">
        <v>345</v>
      </c>
    </row>
    <row r="2235" spans="1:4" x14ac:dyDescent="0.35">
      <c r="A2235" s="275">
        <v>613506</v>
      </c>
      <c r="B2235" s="278" t="s">
        <v>1269</v>
      </c>
      <c r="C2235" s="276">
        <v>4</v>
      </c>
      <c r="D2235" s="278" t="s">
        <v>345</v>
      </c>
    </row>
    <row r="2236" spans="1:4" x14ac:dyDescent="0.35">
      <c r="A2236" s="275">
        <v>613508</v>
      </c>
      <c r="B2236" s="278" t="s">
        <v>1693</v>
      </c>
      <c r="C2236" s="276">
        <v>4</v>
      </c>
      <c r="D2236" s="278" t="s">
        <v>345</v>
      </c>
    </row>
    <row r="2237" spans="1:4" x14ac:dyDescent="0.35">
      <c r="A2237" s="275">
        <v>613510</v>
      </c>
      <c r="B2237" s="278" t="s">
        <v>1271</v>
      </c>
      <c r="C2237" s="276">
        <v>4</v>
      </c>
      <c r="D2237" s="278" t="s">
        <v>345</v>
      </c>
    </row>
    <row r="2238" spans="1:4" x14ac:dyDescent="0.35">
      <c r="A2238" s="275">
        <v>613512</v>
      </c>
      <c r="B2238" s="278" t="s">
        <v>1272</v>
      </c>
      <c r="C2238" s="276">
        <v>4</v>
      </c>
      <c r="D2238" s="278" t="s">
        <v>345</v>
      </c>
    </row>
    <row r="2239" spans="1:4" x14ac:dyDescent="0.35">
      <c r="A2239" s="275">
        <v>613514</v>
      </c>
      <c r="B2239" s="278" t="s">
        <v>1694</v>
      </c>
      <c r="C2239" s="276">
        <v>4</v>
      </c>
      <c r="D2239" s="278" t="s">
        <v>345</v>
      </c>
    </row>
    <row r="2240" spans="1:4" x14ac:dyDescent="0.35">
      <c r="A2240" s="275">
        <v>613516</v>
      </c>
      <c r="B2240" s="278" t="s">
        <v>1695</v>
      </c>
      <c r="C2240" s="276">
        <v>4</v>
      </c>
      <c r="D2240" s="278" t="s">
        <v>345</v>
      </c>
    </row>
    <row r="2241" spans="1:4" x14ac:dyDescent="0.35">
      <c r="A2241" s="275">
        <v>613518</v>
      </c>
      <c r="B2241" s="278" t="s">
        <v>1275</v>
      </c>
      <c r="C2241" s="276">
        <v>4</v>
      </c>
      <c r="D2241" s="278" t="s">
        <v>345</v>
      </c>
    </row>
    <row r="2242" spans="1:4" x14ac:dyDescent="0.35">
      <c r="A2242" s="275">
        <v>613520</v>
      </c>
      <c r="B2242" s="278" t="s">
        <v>1276</v>
      </c>
      <c r="C2242" s="276">
        <v>4</v>
      </c>
      <c r="D2242" s="278" t="s">
        <v>345</v>
      </c>
    </row>
    <row r="2243" spans="1:4" x14ac:dyDescent="0.35">
      <c r="A2243" s="275">
        <v>613522</v>
      </c>
      <c r="B2243" s="278" t="s">
        <v>1277</v>
      </c>
      <c r="C2243" s="276">
        <v>4</v>
      </c>
      <c r="D2243" s="278" t="s">
        <v>345</v>
      </c>
    </row>
    <row r="2244" spans="1:4" x14ac:dyDescent="0.35">
      <c r="A2244" s="275">
        <v>613524</v>
      </c>
      <c r="B2244" s="278" t="s">
        <v>1696</v>
      </c>
      <c r="C2244" s="276">
        <v>4</v>
      </c>
      <c r="D2244" s="278" t="s">
        <v>345</v>
      </c>
    </row>
    <row r="2245" spans="1:4" x14ac:dyDescent="0.35">
      <c r="A2245" s="275">
        <v>613526</v>
      </c>
      <c r="B2245" s="278" t="s">
        <v>1279</v>
      </c>
      <c r="C2245" s="276">
        <v>4</v>
      </c>
      <c r="D2245" s="278" t="s">
        <v>345</v>
      </c>
    </row>
    <row r="2246" spans="1:4" x14ac:dyDescent="0.35">
      <c r="A2246" s="275">
        <v>613528</v>
      </c>
      <c r="B2246" s="278" t="s">
        <v>1697</v>
      </c>
      <c r="C2246" s="276">
        <v>4</v>
      </c>
      <c r="D2246" s="278" t="s">
        <v>345</v>
      </c>
    </row>
    <row r="2247" spans="1:4" x14ac:dyDescent="0.35">
      <c r="A2247" s="275">
        <v>613530</v>
      </c>
      <c r="B2247" s="278" t="s">
        <v>1698</v>
      </c>
      <c r="C2247" s="276">
        <v>4</v>
      </c>
      <c r="D2247" s="278" t="s">
        <v>345</v>
      </c>
    </row>
    <row r="2248" spans="1:4" x14ac:dyDescent="0.35">
      <c r="A2248" s="275">
        <v>613532</v>
      </c>
      <c r="B2248" s="278" t="s">
        <v>1282</v>
      </c>
      <c r="C2248" s="276">
        <v>4</v>
      </c>
      <c r="D2248" s="278" t="s">
        <v>345</v>
      </c>
    </row>
    <row r="2249" spans="1:4" x14ac:dyDescent="0.35">
      <c r="A2249" s="275">
        <v>613534</v>
      </c>
      <c r="B2249" s="278" t="s">
        <v>1699</v>
      </c>
      <c r="C2249" s="276">
        <v>4</v>
      </c>
      <c r="D2249" s="278" t="s">
        <v>345</v>
      </c>
    </row>
    <row r="2250" spans="1:4" x14ac:dyDescent="0.35">
      <c r="A2250" s="275">
        <v>613536</v>
      </c>
      <c r="B2250" s="278" t="s">
        <v>1284</v>
      </c>
      <c r="C2250" s="276">
        <v>4</v>
      </c>
      <c r="D2250" s="278" t="s">
        <v>345</v>
      </c>
    </row>
    <row r="2251" spans="1:4" x14ac:dyDescent="0.35">
      <c r="A2251" s="275">
        <v>613538</v>
      </c>
      <c r="B2251" s="278" t="s">
        <v>1700</v>
      </c>
      <c r="C2251" s="276">
        <v>4</v>
      </c>
      <c r="D2251" s="278" t="s">
        <v>345</v>
      </c>
    </row>
    <row r="2252" spans="1:4" x14ac:dyDescent="0.35">
      <c r="A2252" s="275">
        <v>613540</v>
      </c>
      <c r="B2252" s="278" t="s">
        <v>1701</v>
      </c>
      <c r="C2252" s="276">
        <v>4</v>
      </c>
      <c r="D2252" s="278" t="s">
        <v>345</v>
      </c>
    </row>
    <row r="2253" spans="1:4" x14ac:dyDescent="0.35">
      <c r="A2253" s="275">
        <v>613542</v>
      </c>
      <c r="B2253" s="278" t="s">
        <v>1702</v>
      </c>
      <c r="C2253" s="276">
        <v>4</v>
      </c>
      <c r="D2253" s="278" t="s">
        <v>345</v>
      </c>
    </row>
    <row r="2254" spans="1:4" x14ac:dyDescent="0.35">
      <c r="A2254" s="275">
        <v>613544</v>
      </c>
      <c r="B2254" s="278" t="s">
        <v>1288</v>
      </c>
      <c r="C2254" s="276">
        <v>4</v>
      </c>
      <c r="D2254" s="278" t="s">
        <v>345</v>
      </c>
    </row>
    <row r="2255" spans="1:4" x14ac:dyDescent="0.35">
      <c r="A2255" s="275">
        <v>613546</v>
      </c>
      <c r="B2255" s="278" t="s">
        <v>1703</v>
      </c>
      <c r="C2255" s="276">
        <v>4</v>
      </c>
      <c r="D2255" s="278" t="s">
        <v>345</v>
      </c>
    </row>
    <row r="2256" spans="1:4" x14ac:dyDescent="0.35">
      <c r="A2256" s="275">
        <v>613548</v>
      </c>
      <c r="B2256" s="278" t="s">
        <v>1704</v>
      </c>
      <c r="C2256" s="276">
        <v>4</v>
      </c>
      <c r="D2256" s="278" t="s">
        <v>345</v>
      </c>
    </row>
    <row r="2257" spans="1:4" x14ac:dyDescent="0.35">
      <c r="A2257" s="275">
        <v>613550</v>
      </c>
      <c r="B2257" s="278" t="s">
        <v>1291</v>
      </c>
      <c r="C2257" s="276">
        <v>4</v>
      </c>
      <c r="D2257" s="278" t="s">
        <v>345</v>
      </c>
    </row>
    <row r="2258" spans="1:4" x14ac:dyDescent="0.35">
      <c r="A2258" s="275">
        <v>613552</v>
      </c>
      <c r="B2258" s="278" t="s">
        <v>1292</v>
      </c>
      <c r="C2258" s="276">
        <v>4</v>
      </c>
      <c r="D2258" s="278" t="s">
        <v>345</v>
      </c>
    </row>
    <row r="2259" spans="1:4" x14ac:dyDescent="0.35">
      <c r="A2259" s="275">
        <v>613554</v>
      </c>
      <c r="B2259" s="278" t="s">
        <v>1705</v>
      </c>
      <c r="C2259" s="276">
        <v>4</v>
      </c>
      <c r="D2259" s="278" t="s">
        <v>345</v>
      </c>
    </row>
    <row r="2260" spans="1:4" x14ac:dyDescent="0.35">
      <c r="A2260" s="275">
        <v>613556</v>
      </c>
      <c r="B2260" s="278" t="s">
        <v>1706</v>
      </c>
      <c r="C2260" s="276">
        <v>4</v>
      </c>
      <c r="D2260" s="278" t="s">
        <v>345</v>
      </c>
    </row>
    <row r="2261" spans="1:4" x14ac:dyDescent="0.35">
      <c r="A2261" s="275">
        <v>613558</v>
      </c>
      <c r="B2261" s="278" t="s">
        <v>1295</v>
      </c>
      <c r="C2261" s="276">
        <v>4</v>
      </c>
      <c r="D2261" s="278" t="s">
        <v>345</v>
      </c>
    </row>
    <row r="2262" spans="1:4" x14ac:dyDescent="0.35">
      <c r="A2262" s="275">
        <v>613560</v>
      </c>
      <c r="B2262" s="278" t="s">
        <v>1296</v>
      </c>
      <c r="C2262" s="276">
        <v>4</v>
      </c>
      <c r="D2262" s="278" t="s">
        <v>345</v>
      </c>
    </row>
    <row r="2263" spans="1:4" x14ac:dyDescent="0.35">
      <c r="A2263" s="275">
        <v>613562</v>
      </c>
      <c r="B2263" s="278" t="s">
        <v>1297</v>
      </c>
      <c r="C2263" s="276">
        <v>4</v>
      </c>
      <c r="D2263" s="278" t="s">
        <v>345</v>
      </c>
    </row>
    <row r="2264" spans="1:4" x14ac:dyDescent="0.35">
      <c r="A2264" s="275">
        <v>613564</v>
      </c>
      <c r="B2264" s="278" t="s">
        <v>1298</v>
      </c>
      <c r="C2264" s="276">
        <v>4</v>
      </c>
      <c r="D2264" s="278" t="s">
        <v>345</v>
      </c>
    </row>
    <row r="2265" spans="1:4" x14ac:dyDescent="0.35">
      <c r="A2265" s="275">
        <v>613566</v>
      </c>
      <c r="B2265" s="278" t="s">
        <v>1299</v>
      </c>
      <c r="C2265" s="276">
        <v>4</v>
      </c>
      <c r="D2265" s="278" t="s">
        <v>345</v>
      </c>
    </row>
    <row r="2266" spans="1:4" x14ac:dyDescent="0.35">
      <c r="A2266" s="275">
        <v>613568</v>
      </c>
      <c r="B2266" s="278" t="s">
        <v>1300</v>
      </c>
      <c r="C2266" s="276">
        <v>4</v>
      </c>
      <c r="D2266" s="278" t="s">
        <v>345</v>
      </c>
    </row>
    <row r="2267" spans="1:4" x14ac:dyDescent="0.35">
      <c r="A2267" s="275">
        <v>613570</v>
      </c>
      <c r="B2267" s="278" t="s">
        <v>1707</v>
      </c>
      <c r="C2267" s="276">
        <v>4</v>
      </c>
      <c r="D2267" s="278" t="s">
        <v>345</v>
      </c>
    </row>
    <row r="2268" spans="1:4" x14ac:dyDescent="0.35">
      <c r="A2268" s="275">
        <v>613572</v>
      </c>
      <c r="B2268" s="278" t="s">
        <v>1708</v>
      </c>
      <c r="C2268" s="276">
        <v>4</v>
      </c>
      <c r="D2268" s="278" t="s">
        <v>345</v>
      </c>
    </row>
    <row r="2269" spans="1:4" x14ac:dyDescent="0.35">
      <c r="A2269" s="275">
        <v>613595</v>
      </c>
      <c r="B2269" s="278" t="s">
        <v>1303</v>
      </c>
      <c r="C2269" s="276">
        <v>4</v>
      </c>
      <c r="D2269" s="278" t="s">
        <v>345</v>
      </c>
    </row>
    <row r="2270" spans="1:4" x14ac:dyDescent="0.35">
      <c r="A2270" s="275">
        <v>613599</v>
      </c>
      <c r="B2270" s="278" t="s">
        <v>567</v>
      </c>
      <c r="C2270" s="276">
        <v>4</v>
      </c>
      <c r="D2270" s="278" t="s">
        <v>345</v>
      </c>
    </row>
    <row r="2271" spans="1:4" x14ac:dyDescent="0.35">
      <c r="A2271" s="275">
        <v>6140</v>
      </c>
      <c r="B2271" s="278" t="s">
        <v>1304</v>
      </c>
      <c r="C2271" s="276">
        <v>3</v>
      </c>
      <c r="D2271" s="278" t="s">
        <v>345</v>
      </c>
    </row>
    <row r="2272" spans="1:4" x14ac:dyDescent="0.35">
      <c r="A2272" s="275">
        <v>614005</v>
      </c>
      <c r="B2272" s="278" t="s">
        <v>1305</v>
      </c>
      <c r="C2272" s="276">
        <v>4</v>
      </c>
      <c r="D2272" s="278" t="s">
        <v>345</v>
      </c>
    </row>
    <row r="2273" spans="1:4" x14ac:dyDescent="0.35">
      <c r="A2273" s="275">
        <v>614010</v>
      </c>
      <c r="B2273" s="278" t="s">
        <v>1306</v>
      </c>
      <c r="C2273" s="276">
        <v>4</v>
      </c>
      <c r="D2273" s="278" t="s">
        <v>345</v>
      </c>
    </row>
    <row r="2274" spans="1:4" x14ac:dyDescent="0.35">
      <c r="A2274" s="275">
        <v>614015</v>
      </c>
      <c r="B2274" s="278" t="s">
        <v>1307</v>
      </c>
      <c r="C2274" s="276">
        <v>4</v>
      </c>
      <c r="D2274" s="278" t="s">
        <v>345</v>
      </c>
    </row>
    <row r="2275" spans="1:4" x14ac:dyDescent="0.35">
      <c r="A2275" s="275">
        <v>614020</v>
      </c>
      <c r="B2275" s="278" t="s">
        <v>1308</v>
      </c>
      <c r="C2275" s="276">
        <v>4</v>
      </c>
      <c r="D2275" s="278" t="s">
        <v>345</v>
      </c>
    </row>
    <row r="2276" spans="1:4" x14ac:dyDescent="0.35">
      <c r="A2276" s="275">
        <v>614095</v>
      </c>
      <c r="B2276" s="278" t="s">
        <v>1147</v>
      </c>
      <c r="C2276" s="276">
        <v>4</v>
      </c>
      <c r="D2276" s="278" t="s">
        <v>345</v>
      </c>
    </row>
    <row r="2277" spans="1:4" x14ac:dyDescent="0.35">
      <c r="A2277" s="275">
        <v>614099</v>
      </c>
      <c r="B2277" s="278" t="s">
        <v>567</v>
      </c>
      <c r="C2277" s="276">
        <v>4</v>
      </c>
      <c r="D2277" s="278" t="s">
        <v>345</v>
      </c>
    </row>
    <row r="2278" spans="1:4" x14ac:dyDescent="0.35">
      <c r="A2278" s="275">
        <v>6145</v>
      </c>
      <c r="B2278" s="278" t="s">
        <v>1309</v>
      </c>
      <c r="C2278" s="276">
        <v>3</v>
      </c>
      <c r="D2278" s="278" t="s">
        <v>345</v>
      </c>
    </row>
    <row r="2279" spans="1:4" x14ac:dyDescent="0.35">
      <c r="A2279" s="275">
        <v>614505</v>
      </c>
      <c r="B2279" s="278" t="s">
        <v>1310</v>
      </c>
      <c r="C2279" s="276">
        <v>4</v>
      </c>
      <c r="D2279" s="278" t="s">
        <v>345</v>
      </c>
    </row>
    <row r="2280" spans="1:4" x14ac:dyDescent="0.35">
      <c r="A2280" s="275">
        <v>614510</v>
      </c>
      <c r="B2280" s="278" t="s">
        <v>1311</v>
      </c>
      <c r="C2280" s="276">
        <v>4</v>
      </c>
      <c r="D2280" s="278" t="s">
        <v>345</v>
      </c>
    </row>
    <row r="2281" spans="1:4" x14ac:dyDescent="0.35">
      <c r="A2281" s="275">
        <v>614515</v>
      </c>
      <c r="B2281" s="278" t="s">
        <v>1312</v>
      </c>
      <c r="C2281" s="276">
        <v>4</v>
      </c>
      <c r="D2281" s="278" t="s">
        <v>345</v>
      </c>
    </row>
    <row r="2282" spans="1:4" x14ac:dyDescent="0.35">
      <c r="A2282" s="275">
        <v>614520</v>
      </c>
      <c r="B2282" s="278" t="s">
        <v>1313</v>
      </c>
      <c r="C2282" s="276">
        <v>4</v>
      </c>
      <c r="D2282" s="278" t="s">
        <v>345</v>
      </c>
    </row>
    <row r="2283" spans="1:4" x14ac:dyDescent="0.35">
      <c r="A2283" s="275">
        <v>614525</v>
      </c>
      <c r="B2283" s="278" t="s">
        <v>1314</v>
      </c>
      <c r="C2283" s="276">
        <v>4</v>
      </c>
      <c r="D2283" s="278" t="s">
        <v>345</v>
      </c>
    </row>
    <row r="2284" spans="1:4" x14ac:dyDescent="0.35">
      <c r="A2284" s="275">
        <v>614530</v>
      </c>
      <c r="B2284" s="278" t="s">
        <v>1315</v>
      </c>
      <c r="C2284" s="276">
        <v>4</v>
      </c>
      <c r="D2284" s="278" t="s">
        <v>345</v>
      </c>
    </row>
    <row r="2285" spans="1:4" x14ac:dyDescent="0.35">
      <c r="A2285" s="275">
        <v>614535</v>
      </c>
      <c r="B2285" s="278" t="s">
        <v>1316</v>
      </c>
      <c r="C2285" s="276">
        <v>4</v>
      </c>
      <c r="D2285" s="278" t="s">
        <v>345</v>
      </c>
    </row>
    <row r="2286" spans="1:4" x14ac:dyDescent="0.35">
      <c r="A2286" s="275">
        <v>614540</v>
      </c>
      <c r="B2286" s="278" t="s">
        <v>1317</v>
      </c>
      <c r="C2286" s="276">
        <v>4</v>
      </c>
      <c r="D2286" s="278" t="s">
        <v>345</v>
      </c>
    </row>
    <row r="2287" spans="1:4" x14ac:dyDescent="0.35">
      <c r="A2287" s="275">
        <v>614545</v>
      </c>
      <c r="B2287" s="278" t="s">
        <v>1318</v>
      </c>
      <c r="C2287" s="276">
        <v>4</v>
      </c>
      <c r="D2287" s="278" t="s">
        <v>345</v>
      </c>
    </row>
    <row r="2288" spans="1:4" x14ac:dyDescent="0.35">
      <c r="A2288" s="275">
        <v>614550</v>
      </c>
      <c r="B2288" s="278" t="s">
        <v>1319</v>
      </c>
      <c r="C2288" s="276">
        <v>4</v>
      </c>
      <c r="D2288" s="278" t="s">
        <v>345</v>
      </c>
    </row>
    <row r="2289" spans="1:4" x14ac:dyDescent="0.35">
      <c r="A2289" s="275">
        <v>614555</v>
      </c>
      <c r="B2289" s="278" t="s">
        <v>1320</v>
      </c>
      <c r="C2289" s="276">
        <v>4</v>
      </c>
      <c r="D2289" s="278" t="s">
        <v>345</v>
      </c>
    </row>
    <row r="2290" spans="1:4" x14ac:dyDescent="0.35">
      <c r="A2290" s="275">
        <v>614560</v>
      </c>
      <c r="B2290" s="278" t="s">
        <v>1321</v>
      </c>
      <c r="C2290" s="276">
        <v>4</v>
      </c>
      <c r="D2290" s="278" t="s">
        <v>345</v>
      </c>
    </row>
    <row r="2291" spans="1:4" x14ac:dyDescent="0.35">
      <c r="A2291" s="275">
        <v>614565</v>
      </c>
      <c r="B2291" s="278" t="s">
        <v>1322</v>
      </c>
      <c r="C2291" s="276">
        <v>4</v>
      </c>
      <c r="D2291" s="278" t="s">
        <v>345</v>
      </c>
    </row>
    <row r="2292" spans="1:4" x14ac:dyDescent="0.35">
      <c r="A2292" s="275">
        <v>614570</v>
      </c>
      <c r="B2292" s="278" t="s">
        <v>1323</v>
      </c>
      <c r="C2292" s="276">
        <v>4</v>
      </c>
      <c r="D2292" s="278" t="s">
        <v>345</v>
      </c>
    </row>
    <row r="2293" spans="1:4" x14ac:dyDescent="0.35">
      <c r="A2293" s="275">
        <v>614575</v>
      </c>
      <c r="B2293" s="278" t="s">
        <v>1324</v>
      </c>
      <c r="C2293" s="276">
        <v>4</v>
      </c>
      <c r="D2293" s="278" t="s">
        <v>345</v>
      </c>
    </row>
    <row r="2294" spans="1:4" x14ac:dyDescent="0.35">
      <c r="A2294" s="275">
        <v>614580</v>
      </c>
      <c r="B2294" s="278" t="s">
        <v>1325</v>
      </c>
      <c r="C2294" s="276">
        <v>4</v>
      </c>
      <c r="D2294" s="278" t="s">
        <v>345</v>
      </c>
    </row>
    <row r="2295" spans="1:4" x14ac:dyDescent="0.35">
      <c r="A2295" s="275">
        <v>614595</v>
      </c>
      <c r="B2295" s="278" t="s">
        <v>1147</v>
      </c>
      <c r="C2295" s="276">
        <v>4</v>
      </c>
      <c r="D2295" s="278" t="s">
        <v>345</v>
      </c>
    </row>
    <row r="2296" spans="1:4" x14ac:dyDescent="0.35">
      <c r="A2296" s="275">
        <v>614599</v>
      </c>
      <c r="B2296" s="278" t="s">
        <v>567</v>
      </c>
      <c r="C2296" s="276">
        <v>4</v>
      </c>
      <c r="D2296" s="278" t="s">
        <v>345</v>
      </c>
    </row>
    <row r="2297" spans="1:4" x14ac:dyDescent="0.35">
      <c r="A2297" s="275">
        <v>6150</v>
      </c>
      <c r="B2297" s="278" t="s">
        <v>1326</v>
      </c>
      <c r="C2297" s="276">
        <v>3</v>
      </c>
      <c r="D2297" s="278" t="s">
        <v>345</v>
      </c>
    </row>
    <row r="2298" spans="1:4" x14ac:dyDescent="0.35">
      <c r="A2298" s="275">
        <v>615005</v>
      </c>
      <c r="B2298" s="278" t="s">
        <v>1709</v>
      </c>
      <c r="C2298" s="276">
        <v>4</v>
      </c>
      <c r="D2298" s="278" t="s">
        <v>345</v>
      </c>
    </row>
    <row r="2299" spans="1:4" x14ac:dyDescent="0.35">
      <c r="A2299" s="275">
        <v>615010</v>
      </c>
      <c r="B2299" s="278" t="s">
        <v>1710</v>
      </c>
      <c r="C2299" s="276">
        <v>4</v>
      </c>
      <c r="D2299" s="278" t="s">
        <v>345</v>
      </c>
    </row>
    <row r="2300" spans="1:4" x14ac:dyDescent="0.35">
      <c r="A2300" s="275">
        <v>615099</v>
      </c>
      <c r="B2300" s="278" t="s">
        <v>567</v>
      </c>
      <c r="C2300" s="276">
        <v>4</v>
      </c>
      <c r="D2300" s="278" t="s">
        <v>345</v>
      </c>
    </row>
    <row r="2301" spans="1:4" x14ac:dyDescent="0.35">
      <c r="A2301" s="275">
        <v>6155</v>
      </c>
      <c r="B2301" s="278" t="s">
        <v>1711</v>
      </c>
      <c r="C2301" s="276">
        <v>3</v>
      </c>
      <c r="D2301" s="278" t="s">
        <v>345</v>
      </c>
    </row>
    <row r="2302" spans="1:4" x14ac:dyDescent="0.35">
      <c r="A2302" s="275">
        <v>615505</v>
      </c>
      <c r="B2302" s="278" t="s">
        <v>1342</v>
      </c>
      <c r="C2302" s="276">
        <v>4</v>
      </c>
      <c r="D2302" s="278" t="s">
        <v>345</v>
      </c>
    </row>
    <row r="2303" spans="1:4" x14ac:dyDescent="0.35">
      <c r="A2303" s="275">
        <v>615510</v>
      </c>
      <c r="B2303" s="278" t="s">
        <v>1343</v>
      </c>
      <c r="C2303" s="276">
        <v>4</v>
      </c>
      <c r="D2303" s="278" t="s">
        <v>345</v>
      </c>
    </row>
    <row r="2304" spans="1:4" x14ac:dyDescent="0.35">
      <c r="A2304" s="275">
        <v>615515</v>
      </c>
      <c r="B2304" s="278" t="s">
        <v>1344</v>
      </c>
      <c r="C2304" s="276">
        <v>4</v>
      </c>
      <c r="D2304" s="278" t="s">
        <v>345</v>
      </c>
    </row>
    <row r="2305" spans="1:4" x14ac:dyDescent="0.35">
      <c r="A2305" s="275">
        <v>615520</v>
      </c>
      <c r="B2305" s="278" t="s">
        <v>1345</v>
      </c>
      <c r="C2305" s="276">
        <v>4</v>
      </c>
      <c r="D2305" s="278" t="s">
        <v>345</v>
      </c>
    </row>
    <row r="2306" spans="1:4" x14ac:dyDescent="0.35">
      <c r="A2306" s="275">
        <v>615525</v>
      </c>
      <c r="B2306" s="278" t="s">
        <v>1346</v>
      </c>
      <c r="C2306" s="276">
        <v>4</v>
      </c>
      <c r="D2306" s="278" t="s">
        <v>345</v>
      </c>
    </row>
    <row r="2307" spans="1:4" x14ac:dyDescent="0.35">
      <c r="A2307" s="275">
        <v>615530</v>
      </c>
      <c r="B2307" s="278" t="s">
        <v>1347</v>
      </c>
      <c r="C2307" s="276">
        <v>4</v>
      </c>
      <c r="D2307" s="278" t="s">
        <v>345</v>
      </c>
    </row>
    <row r="2308" spans="1:4" x14ac:dyDescent="0.35">
      <c r="A2308" s="275">
        <v>615535</v>
      </c>
      <c r="B2308" s="278" t="s">
        <v>1348</v>
      </c>
      <c r="C2308" s="276">
        <v>4</v>
      </c>
      <c r="D2308" s="278" t="s">
        <v>345</v>
      </c>
    </row>
    <row r="2309" spans="1:4" x14ac:dyDescent="0.35">
      <c r="A2309" s="275">
        <v>615540</v>
      </c>
      <c r="B2309" s="278" t="s">
        <v>1349</v>
      </c>
      <c r="C2309" s="276">
        <v>4</v>
      </c>
      <c r="D2309" s="278" t="s">
        <v>345</v>
      </c>
    </row>
    <row r="2310" spans="1:4" x14ac:dyDescent="0.35">
      <c r="A2310" s="275">
        <v>615545</v>
      </c>
      <c r="B2310" s="278" t="s">
        <v>1350</v>
      </c>
      <c r="C2310" s="276">
        <v>4</v>
      </c>
      <c r="D2310" s="278" t="s">
        <v>345</v>
      </c>
    </row>
    <row r="2311" spans="1:4" x14ac:dyDescent="0.35">
      <c r="A2311" s="275">
        <v>615550</v>
      </c>
      <c r="B2311" s="278" t="s">
        <v>1351</v>
      </c>
      <c r="C2311" s="276">
        <v>4</v>
      </c>
      <c r="D2311" s="278" t="s">
        <v>345</v>
      </c>
    </row>
    <row r="2312" spans="1:4" x14ac:dyDescent="0.35">
      <c r="A2312" s="275">
        <v>615555</v>
      </c>
      <c r="B2312" s="278" t="s">
        <v>1352</v>
      </c>
      <c r="C2312" s="276">
        <v>4</v>
      </c>
      <c r="D2312" s="278" t="s">
        <v>345</v>
      </c>
    </row>
    <row r="2313" spans="1:4" x14ac:dyDescent="0.35">
      <c r="A2313" s="275">
        <v>615560</v>
      </c>
      <c r="B2313" s="278" t="s">
        <v>1353</v>
      </c>
      <c r="C2313" s="276">
        <v>4</v>
      </c>
      <c r="D2313" s="278" t="s">
        <v>345</v>
      </c>
    </row>
    <row r="2314" spans="1:4" x14ac:dyDescent="0.35">
      <c r="A2314" s="275">
        <v>615565</v>
      </c>
      <c r="B2314" s="278" t="s">
        <v>1354</v>
      </c>
      <c r="C2314" s="276">
        <v>4</v>
      </c>
      <c r="D2314" s="278" t="s">
        <v>345</v>
      </c>
    </row>
    <row r="2315" spans="1:4" x14ac:dyDescent="0.35">
      <c r="A2315" s="275">
        <v>615570</v>
      </c>
      <c r="B2315" s="278" t="s">
        <v>1355</v>
      </c>
      <c r="C2315" s="276">
        <v>4</v>
      </c>
      <c r="D2315" s="278" t="s">
        <v>345</v>
      </c>
    </row>
    <row r="2316" spans="1:4" x14ac:dyDescent="0.35">
      <c r="A2316" s="275">
        <v>615575</v>
      </c>
      <c r="B2316" s="278" t="s">
        <v>1356</v>
      </c>
      <c r="C2316" s="276">
        <v>4</v>
      </c>
      <c r="D2316" s="278" t="s">
        <v>345</v>
      </c>
    </row>
    <row r="2317" spans="1:4" x14ac:dyDescent="0.35">
      <c r="A2317" s="275">
        <v>615580</v>
      </c>
      <c r="B2317" s="278" t="s">
        <v>1357</v>
      </c>
      <c r="C2317" s="276">
        <v>4</v>
      </c>
      <c r="D2317" s="278" t="s">
        <v>345</v>
      </c>
    </row>
    <row r="2318" spans="1:4" x14ac:dyDescent="0.35">
      <c r="A2318" s="275">
        <v>615585</v>
      </c>
      <c r="B2318" s="278" t="s">
        <v>1358</v>
      </c>
      <c r="C2318" s="276">
        <v>4</v>
      </c>
      <c r="D2318" s="278" t="s">
        <v>345</v>
      </c>
    </row>
    <row r="2319" spans="1:4" x14ac:dyDescent="0.35">
      <c r="A2319" s="275">
        <v>615590</v>
      </c>
      <c r="B2319" s="278" t="s">
        <v>1359</v>
      </c>
      <c r="C2319" s="276">
        <v>4</v>
      </c>
      <c r="D2319" s="278" t="s">
        <v>345</v>
      </c>
    </row>
    <row r="2320" spans="1:4" x14ac:dyDescent="0.35">
      <c r="A2320" s="275">
        <v>615595</v>
      </c>
      <c r="B2320" s="278" t="s">
        <v>1147</v>
      </c>
      <c r="C2320" s="276">
        <v>4</v>
      </c>
      <c r="D2320" s="278" t="s">
        <v>345</v>
      </c>
    </row>
    <row r="2321" spans="1:4" x14ac:dyDescent="0.35">
      <c r="A2321" s="275">
        <v>615599</v>
      </c>
      <c r="B2321" s="278" t="s">
        <v>567</v>
      </c>
      <c r="C2321" s="276">
        <v>4</v>
      </c>
      <c r="D2321" s="278" t="s">
        <v>345</v>
      </c>
    </row>
    <row r="2322" spans="1:4" x14ac:dyDescent="0.35">
      <c r="A2322" s="275">
        <v>6160</v>
      </c>
      <c r="B2322" s="278" t="s">
        <v>1360</v>
      </c>
      <c r="C2322" s="276">
        <v>3</v>
      </c>
      <c r="D2322" s="278" t="s">
        <v>345</v>
      </c>
    </row>
    <row r="2323" spans="1:4" x14ac:dyDescent="0.35">
      <c r="A2323" s="275">
        <v>616005</v>
      </c>
      <c r="B2323" s="278" t="s">
        <v>1361</v>
      </c>
      <c r="C2323" s="276">
        <v>4</v>
      </c>
      <c r="D2323" s="278" t="s">
        <v>345</v>
      </c>
    </row>
    <row r="2324" spans="1:4" x14ac:dyDescent="0.35">
      <c r="A2324" s="275">
        <v>616095</v>
      </c>
      <c r="B2324" s="278" t="s">
        <v>1147</v>
      </c>
      <c r="C2324" s="276">
        <v>4</v>
      </c>
      <c r="D2324" s="278" t="s">
        <v>345</v>
      </c>
    </row>
    <row r="2325" spans="1:4" x14ac:dyDescent="0.35">
      <c r="A2325" s="275">
        <v>616099</v>
      </c>
      <c r="B2325" s="278" t="s">
        <v>567</v>
      </c>
      <c r="C2325" s="276">
        <v>4</v>
      </c>
      <c r="D2325" s="278" t="s">
        <v>345</v>
      </c>
    </row>
    <row r="2326" spans="1:4" x14ac:dyDescent="0.35">
      <c r="A2326" s="275">
        <v>6165</v>
      </c>
      <c r="B2326" s="278" t="s">
        <v>1362</v>
      </c>
      <c r="C2326" s="276">
        <v>3</v>
      </c>
      <c r="D2326" s="278" t="s">
        <v>345</v>
      </c>
    </row>
    <row r="2327" spans="1:4" x14ac:dyDescent="0.35">
      <c r="A2327" s="275">
        <v>616505</v>
      </c>
      <c r="B2327" s="278" t="s">
        <v>1363</v>
      </c>
      <c r="C2327" s="276">
        <v>4</v>
      </c>
      <c r="D2327" s="278" t="s">
        <v>345</v>
      </c>
    </row>
    <row r="2328" spans="1:4" x14ac:dyDescent="0.35">
      <c r="A2328" s="275">
        <v>616510</v>
      </c>
      <c r="B2328" s="278" t="s">
        <v>1364</v>
      </c>
      <c r="C2328" s="276">
        <v>4</v>
      </c>
      <c r="D2328" s="278" t="s">
        <v>345</v>
      </c>
    </row>
    <row r="2329" spans="1:4" x14ac:dyDescent="0.35">
      <c r="A2329" s="275">
        <v>616515</v>
      </c>
      <c r="B2329" s="278" t="s">
        <v>1365</v>
      </c>
      <c r="C2329" s="276">
        <v>4</v>
      </c>
      <c r="D2329" s="278" t="s">
        <v>345</v>
      </c>
    </row>
    <row r="2330" spans="1:4" x14ac:dyDescent="0.35">
      <c r="A2330" s="275">
        <v>616520</v>
      </c>
      <c r="B2330" s="278" t="s">
        <v>1366</v>
      </c>
      <c r="C2330" s="276">
        <v>4</v>
      </c>
      <c r="D2330" s="278" t="s">
        <v>345</v>
      </c>
    </row>
    <row r="2331" spans="1:4" x14ac:dyDescent="0.35">
      <c r="A2331" s="275">
        <v>616525</v>
      </c>
      <c r="B2331" s="278" t="s">
        <v>1367</v>
      </c>
      <c r="C2331" s="276">
        <v>4</v>
      </c>
      <c r="D2331" s="278" t="s">
        <v>345</v>
      </c>
    </row>
    <row r="2332" spans="1:4" x14ac:dyDescent="0.35">
      <c r="A2332" s="275">
        <v>616530</v>
      </c>
      <c r="B2332" s="278" t="s">
        <v>1712</v>
      </c>
      <c r="C2332" s="276">
        <v>4</v>
      </c>
      <c r="D2332" s="278" t="s">
        <v>345</v>
      </c>
    </row>
    <row r="2333" spans="1:4" x14ac:dyDescent="0.35">
      <c r="A2333" s="275">
        <v>616595</v>
      </c>
      <c r="B2333" s="278" t="s">
        <v>1147</v>
      </c>
      <c r="C2333" s="276">
        <v>4</v>
      </c>
      <c r="D2333" s="278" t="s">
        <v>345</v>
      </c>
    </row>
    <row r="2334" spans="1:4" x14ac:dyDescent="0.35">
      <c r="A2334" s="275">
        <v>616599</v>
      </c>
      <c r="B2334" s="278" t="s">
        <v>567</v>
      </c>
      <c r="C2334" s="276">
        <v>4</v>
      </c>
      <c r="D2334" s="278" t="s">
        <v>345</v>
      </c>
    </row>
    <row r="2335" spans="1:4" x14ac:dyDescent="0.35">
      <c r="A2335" s="275">
        <v>6170</v>
      </c>
      <c r="B2335" s="278" t="s">
        <v>1369</v>
      </c>
      <c r="C2335" s="276">
        <v>3</v>
      </c>
      <c r="D2335" s="278" t="s">
        <v>345</v>
      </c>
    </row>
    <row r="2336" spans="1:4" x14ac:dyDescent="0.35">
      <c r="A2336" s="275">
        <v>617005</v>
      </c>
      <c r="B2336" s="278" t="s">
        <v>1370</v>
      </c>
      <c r="C2336" s="276">
        <v>4</v>
      </c>
      <c r="D2336" s="278" t="s">
        <v>345</v>
      </c>
    </row>
    <row r="2337" spans="1:4" x14ac:dyDescent="0.35">
      <c r="A2337" s="275">
        <v>617010</v>
      </c>
      <c r="B2337" s="278" t="s">
        <v>1371</v>
      </c>
      <c r="C2337" s="276">
        <v>4</v>
      </c>
      <c r="D2337" s="278" t="s">
        <v>345</v>
      </c>
    </row>
    <row r="2338" spans="1:4" x14ac:dyDescent="0.35">
      <c r="A2338" s="275">
        <v>617015</v>
      </c>
      <c r="B2338" s="278" t="s">
        <v>1713</v>
      </c>
      <c r="C2338" s="276">
        <v>4</v>
      </c>
      <c r="D2338" s="278" t="s">
        <v>345</v>
      </c>
    </row>
    <row r="2339" spans="1:4" x14ac:dyDescent="0.35">
      <c r="A2339" s="275">
        <v>617020</v>
      </c>
      <c r="B2339" s="278" t="s">
        <v>1373</v>
      </c>
      <c r="C2339" s="276">
        <v>4</v>
      </c>
      <c r="D2339" s="278" t="s">
        <v>345</v>
      </c>
    </row>
    <row r="2340" spans="1:4" x14ac:dyDescent="0.35">
      <c r="A2340" s="275">
        <v>617025</v>
      </c>
      <c r="B2340" s="278" t="s">
        <v>1374</v>
      </c>
      <c r="C2340" s="276">
        <v>4</v>
      </c>
      <c r="D2340" s="278" t="s">
        <v>345</v>
      </c>
    </row>
    <row r="2341" spans="1:4" x14ac:dyDescent="0.35">
      <c r="A2341" s="275">
        <v>617030</v>
      </c>
      <c r="B2341" s="278" t="s">
        <v>1375</v>
      </c>
      <c r="C2341" s="276">
        <v>4</v>
      </c>
      <c r="D2341" s="278" t="s">
        <v>345</v>
      </c>
    </row>
    <row r="2342" spans="1:4" x14ac:dyDescent="0.35">
      <c r="A2342" s="275">
        <v>617035</v>
      </c>
      <c r="B2342" s="278" t="s">
        <v>1376</v>
      </c>
      <c r="C2342" s="276">
        <v>4</v>
      </c>
      <c r="D2342" s="278" t="s">
        <v>345</v>
      </c>
    </row>
    <row r="2343" spans="1:4" x14ac:dyDescent="0.35">
      <c r="A2343" s="275">
        <v>617040</v>
      </c>
      <c r="B2343" s="278" t="s">
        <v>1377</v>
      </c>
      <c r="C2343" s="276">
        <v>4</v>
      </c>
      <c r="D2343" s="278" t="s">
        <v>345</v>
      </c>
    </row>
    <row r="2344" spans="1:4" x14ac:dyDescent="0.35">
      <c r="A2344" s="275">
        <v>617045</v>
      </c>
      <c r="B2344" s="278" t="s">
        <v>1378</v>
      </c>
      <c r="C2344" s="276">
        <v>4</v>
      </c>
      <c r="D2344" s="278" t="s">
        <v>345</v>
      </c>
    </row>
    <row r="2345" spans="1:4" x14ac:dyDescent="0.35">
      <c r="A2345" s="275">
        <v>617050</v>
      </c>
      <c r="B2345" s="278" t="s">
        <v>1379</v>
      </c>
      <c r="C2345" s="276">
        <v>4</v>
      </c>
      <c r="D2345" s="278" t="s">
        <v>345</v>
      </c>
    </row>
    <row r="2346" spans="1:4" x14ac:dyDescent="0.35">
      <c r="A2346" s="275">
        <v>617055</v>
      </c>
      <c r="B2346" s="278" t="s">
        <v>1380</v>
      </c>
      <c r="C2346" s="276">
        <v>4</v>
      </c>
      <c r="D2346" s="278" t="s">
        <v>345</v>
      </c>
    </row>
    <row r="2347" spans="1:4" x14ac:dyDescent="0.35">
      <c r="A2347" s="275">
        <v>617060</v>
      </c>
      <c r="B2347" s="278" t="s">
        <v>1381</v>
      </c>
      <c r="C2347" s="276">
        <v>4</v>
      </c>
      <c r="D2347" s="278" t="s">
        <v>345</v>
      </c>
    </row>
    <row r="2348" spans="1:4" x14ac:dyDescent="0.35">
      <c r="A2348" s="275">
        <v>617065</v>
      </c>
      <c r="B2348" s="278" t="s">
        <v>1382</v>
      </c>
      <c r="C2348" s="276">
        <v>4</v>
      </c>
      <c r="D2348" s="278" t="s">
        <v>345</v>
      </c>
    </row>
    <row r="2349" spans="1:4" x14ac:dyDescent="0.35">
      <c r="A2349" s="275">
        <v>617095</v>
      </c>
      <c r="B2349" s="278" t="s">
        <v>1147</v>
      </c>
      <c r="C2349" s="276">
        <v>4</v>
      </c>
      <c r="D2349" s="278" t="s">
        <v>345</v>
      </c>
    </row>
    <row r="2350" spans="1:4" x14ac:dyDescent="0.35">
      <c r="A2350" s="275">
        <v>617099</v>
      </c>
      <c r="B2350" s="278" t="s">
        <v>567</v>
      </c>
      <c r="C2350" s="276">
        <v>4</v>
      </c>
      <c r="D2350" s="278" t="s">
        <v>345</v>
      </c>
    </row>
    <row r="2351" spans="1:4" x14ac:dyDescent="0.35">
      <c r="A2351" s="275">
        <v>62</v>
      </c>
      <c r="B2351" s="278" t="s">
        <v>1714</v>
      </c>
      <c r="C2351" s="276">
        <v>2</v>
      </c>
      <c r="D2351" s="278" t="s">
        <v>345</v>
      </c>
    </row>
    <row r="2352" spans="1:4" x14ac:dyDescent="0.35">
      <c r="A2352" s="275">
        <v>6205</v>
      </c>
      <c r="B2352" s="278" t="s">
        <v>1715</v>
      </c>
      <c r="C2352" s="276">
        <v>3</v>
      </c>
      <c r="D2352" s="278" t="s">
        <v>345</v>
      </c>
    </row>
    <row r="2353" spans="1:4" x14ac:dyDescent="0.35">
      <c r="A2353" s="275">
        <v>620599</v>
      </c>
      <c r="B2353" s="278" t="s">
        <v>567</v>
      </c>
      <c r="C2353" s="276">
        <v>4</v>
      </c>
      <c r="D2353" s="278" t="s">
        <v>345</v>
      </c>
    </row>
    <row r="2354" spans="1:4" x14ac:dyDescent="0.35">
      <c r="A2354" s="275">
        <v>6210</v>
      </c>
      <c r="B2354" s="278" t="s">
        <v>1716</v>
      </c>
      <c r="C2354" s="276">
        <v>3</v>
      </c>
      <c r="D2354" s="278" t="s">
        <v>345</v>
      </c>
    </row>
    <row r="2355" spans="1:4" x14ac:dyDescent="0.35">
      <c r="A2355" s="275">
        <v>621099</v>
      </c>
      <c r="B2355" s="278" t="s">
        <v>567</v>
      </c>
      <c r="C2355" s="276">
        <v>4</v>
      </c>
      <c r="D2355" s="278" t="s">
        <v>345</v>
      </c>
    </row>
    <row r="2356" spans="1:4" x14ac:dyDescent="0.35">
      <c r="A2356" s="275">
        <v>6215</v>
      </c>
      <c r="B2356" s="278" t="s">
        <v>1717</v>
      </c>
      <c r="C2356" s="276">
        <v>3</v>
      </c>
      <c r="D2356" s="278" t="s">
        <v>345</v>
      </c>
    </row>
    <row r="2357" spans="1:4" x14ac:dyDescent="0.35">
      <c r="A2357" s="275">
        <v>621599</v>
      </c>
      <c r="B2357" s="278" t="s">
        <v>567</v>
      </c>
      <c r="C2357" s="276">
        <v>4</v>
      </c>
      <c r="D2357" s="278" t="s">
        <v>345</v>
      </c>
    </row>
    <row r="2358" spans="1:4" x14ac:dyDescent="0.35">
      <c r="A2358" s="275">
        <v>6220</v>
      </c>
      <c r="B2358" s="278" t="s">
        <v>1718</v>
      </c>
      <c r="C2358" s="276">
        <v>3</v>
      </c>
      <c r="D2358" s="278" t="s">
        <v>345</v>
      </c>
    </row>
    <row r="2359" spans="1:4" x14ac:dyDescent="0.35">
      <c r="A2359" s="275">
        <v>622099</v>
      </c>
      <c r="B2359" s="278" t="s">
        <v>567</v>
      </c>
      <c r="C2359" s="276">
        <v>4</v>
      </c>
      <c r="D2359" s="278" t="s">
        <v>345</v>
      </c>
    </row>
    <row r="2360" spans="1:4" x14ac:dyDescent="0.35">
      <c r="A2360" s="275">
        <v>6225</v>
      </c>
      <c r="B2360" s="278" t="s">
        <v>1719</v>
      </c>
      <c r="C2360" s="276">
        <v>3</v>
      </c>
      <c r="D2360" s="278" t="s">
        <v>451</v>
      </c>
    </row>
    <row r="2361" spans="1:4" x14ac:dyDescent="0.35">
      <c r="A2361" s="275">
        <v>622599</v>
      </c>
      <c r="B2361" s="278" t="s">
        <v>567</v>
      </c>
      <c r="C2361" s="276">
        <v>4</v>
      </c>
      <c r="D2361" s="278" t="s">
        <v>451</v>
      </c>
    </row>
    <row r="2362" spans="1:4" x14ac:dyDescent="0.35">
      <c r="A2362" s="275">
        <v>7</v>
      </c>
      <c r="B2362" s="278" t="s">
        <v>1720</v>
      </c>
      <c r="C2362" s="276">
        <v>1</v>
      </c>
      <c r="D2362" s="278" t="s">
        <v>345</v>
      </c>
    </row>
    <row r="2363" spans="1:4" x14ac:dyDescent="0.35">
      <c r="A2363" s="275">
        <v>71</v>
      </c>
      <c r="B2363" s="278" t="s">
        <v>1721</v>
      </c>
      <c r="C2363" s="276">
        <v>2</v>
      </c>
      <c r="D2363" s="278" t="s">
        <v>345</v>
      </c>
    </row>
    <row r="2364" spans="1:4" x14ac:dyDescent="0.35">
      <c r="A2364" s="275">
        <v>72</v>
      </c>
      <c r="B2364" s="278" t="s">
        <v>1722</v>
      </c>
      <c r="C2364" s="276">
        <v>2</v>
      </c>
      <c r="D2364" s="278" t="s">
        <v>345</v>
      </c>
    </row>
    <row r="2365" spans="1:4" x14ac:dyDescent="0.35">
      <c r="A2365" s="275">
        <v>73</v>
      </c>
      <c r="B2365" s="278" t="s">
        <v>1723</v>
      </c>
      <c r="C2365" s="276">
        <v>2</v>
      </c>
      <c r="D2365" s="278" t="s">
        <v>345</v>
      </c>
    </row>
    <row r="2366" spans="1:4" x14ac:dyDescent="0.35">
      <c r="A2366" s="275">
        <v>74</v>
      </c>
      <c r="B2366" s="278" t="s">
        <v>1724</v>
      </c>
      <c r="C2366" s="276">
        <v>2</v>
      </c>
      <c r="D2366" s="278" t="s">
        <v>345</v>
      </c>
    </row>
    <row r="2367" spans="1:4" x14ac:dyDescent="0.35">
      <c r="A2367" s="275">
        <v>8</v>
      </c>
      <c r="B2367" s="278" t="s">
        <v>1725</v>
      </c>
      <c r="C2367" s="276">
        <v>1</v>
      </c>
      <c r="D2367" s="278" t="s">
        <v>345</v>
      </c>
    </row>
    <row r="2368" spans="1:4" x14ac:dyDescent="0.35">
      <c r="A2368" s="275">
        <v>81</v>
      </c>
      <c r="B2368" s="278" t="s">
        <v>1726</v>
      </c>
      <c r="C2368" s="276">
        <v>2</v>
      </c>
      <c r="D2368" s="278" t="s">
        <v>345</v>
      </c>
    </row>
    <row r="2369" spans="1:4" x14ac:dyDescent="0.35">
      <c r="A2369" s="275">
        <v>8105</v>
      </c>
      <c r="B2369" s="278" t="s">
        <v>1727</v>
      </c>
      <c r="C2369" s="276">
        <v>3</v>
      </c>
      <c r="D2369" s="278" t="s">
        <v>345</v>
      </c>
    </row>
    <row r="2370" spans="1:4" x14ac:dyDescent="0.35">
      <c r="A2370" s="275">
        <v>810505</v>
      </c>
      <c r="B2370" s="278" t="s">
        <v>1728</v>
      </c>
      <c r="C2370" s="276">
        <v>4</v>
      </c>
      <c r="D2370" s="278" t="s">
        <v>345</v>
      </c>
    </row>
    <row r="2371" spans="1:4" x14ac:dyDescent="0.35">
      <c r="A2371" s="275">
        <v>810510</v>
      </c>
      <c r="B2371" s="278" t="s">
        <v>1729</v>
      </c>
      <c r="C2371" s="276">
        <v>4</v>
      </c>
      <c r="D2371" s="278" t="s">
        <v>345</v>
      </c>
    </row>
    <row r="2372" spans="1:4" x14ac:dyDescent="0.35">
      <c r="A2372" s="275">
        <v>810599</v>
      </c>
      <c r="B2372" s="278" t="s">
        <v>381</v>
      </c>
      <c r="C2372" s="276">
        <v>4</v>
      </c>
      <c r="D2372" s="278" t="s">
        <v>345</v>
      </c>
    </row>
    <row r="2373" spans="1:4" x14ac:dyDescent="0.35">
      <c r="A2373" s="275">
        <v>8110</v>
      </c>
      <c r="B2373" s="278" t="s">
        <v>1730</v>
      </c>
      <c r="C2373" s="276">
        <v>3</v>
      </c>
      <c r="D2373" s="278" t="s">
        <v>345</v>
      </c>
    </row>
    <row r="2374" spans="1:4" x14ac:dyDescent="0.35">
      <c r="A2374" s="275">
        <v>811005</v>
      </c>
      <c r="B2374" s="278" t="s">
        <v>1728</v>
      </c>
      <c r="C2374" s="276">
        <v>4</v>
      </c>
      <c r="D2374" s="278" t="s">
        <v>345</v>
      </c>
    </row>
    <row r="2375" spans="1:4" x14ac:dyDescent="0.35">
      <c r="A2375" s="275">
        <v>811010</v>
      </c>
      <c r="B2375" s="278" t="s">
        <v>1729</v>
      </c>
      <c r="C2375" s="276">
        <v>4</v>
      </c>
      <c r="D2375" s="278" t="s">
        <v>345</v>
      </c>
    </row>
    <row r="2376" spans="1:4" x14ac:dyDescent="0.35">
      <c r="A2376" s="275">
        <v>811015</v>
      </c>
      <c r="B2376" s="278" t="s">
        <v>1731</v>
      </c>
      <c r="C2376" s="276">
        <v>4</v>
      </c>
      <c r="D2376" s="278" t="s">
        <v>345</v>
      </c>
    </row>
    <row r="2377" spans="1:4" x14ac:dyDescent="0.35">
      <c r="A2377" s="275">
        <v>811020</v>
      </c>
      <c r="B2377" s="278" t="s">
        <v>1732</v>
      </c>
      <c r="C2377" s="276">
        <v>4</v>
      </c>
      <c r="D2377" s="278" t="s">
        <v>345</v>
      </c>
    </row>
    <row r="2378" spans="1:4" x14ac:dyDescent="0.35">
      <c r="A2378" s="275">
        <v>811099</v>
      </c>
      <c r="B2378" s="278" t="s">
        <v>381</v>
      </c>
      <c r="C2378" s="276">
        <v>4</v>
      </c>
      <c r="D2378" s="278" t="s">
        <v>345</v>
      </c>
    </row>
    <row r="2379" spans="1:4" x14ac:dyDescent="0.35">
      <c r="A2379" s="275">
        <v>8115</v>
      </c>
      <c r="B2379" s="278" t="s">
        <v>1733</v>
      </c>
      <c r="C2379" s="276">
        <v>3</v>
      </c>
      <c r="D2379" s="278" t="s">
        <v>345</v>
      </c>
    </row>
    <row r="2380" spans="1:4" x14ac:dyDescent="0.35">
      <c r="A2380" s="275">
        <v>811505</v>
      </c>
      <c r="B2380" s="278" t="s">
        <v>1734</v>
      </c>
      <c r="C2380" s="276">
        <v>4</v>
      </c>
      <c r="D2380" s="278" t="s">
        <v>345</v>
      </c>
    </row>
    <row r="2381" spans="1:4" x14ac:dyDescent="0.35">
      <c r="A2381" s="275">
        <v>811510</v>
      </c>
      <c r="B2381" s="278" t="s">
        <v>1735</v>
      </c>
      <c r="C2381" s="276">
        <v>4</v>
      </c>
      <c r="D2381" s="278" t="s">
        <v>345</v>
      </c>
    </row>
    <row r="2382" spans="1:4" x14ac:dyDescent="0.35">
      <c r="A2382" s="275">
        <v>811515</v>
      </c>
      <c r="B2382" s="278" t="s">
        <v>1736</v>
      </c>
      <c r="C2382" s="276">
        <v>4</v>
      </c>
      <c r="D2382" s="278" t="s">
        <v>345</v>
      </c>
    </row>
    <row r="2383" spans="1:4" x14ac:dyDescent="0.35">
      <c r="A2383" s="275">
        <v>811520</v>
      </c>
      <c r="B2383" s="278" t="s">
        <v>1737</v>
      </c>
      <c r="C2383" s="276">
        <v>4</v>
      </c>
      <c r="D2383" s="278" t="s">
        <v>345</v>
      </c>
    </row>
    <row r="2384" spans="1:4" x14ac:dyDescent="0.35">
      <c r="A2384" s="275">
        <v>811599</v>
      </c>
      <c r="B2384" s="278" t="s">
        <v>381</v>
      </c>
      <c r="C2384" s="276">
        <v>4</v>
      </c>
      <c r="D2384" s="278" t="s">
        <v>345</v>
      </c>
    </row>
    <row r="2385" spans="1:4" x14ac:dyDescent="0.35">
      <c r="A2385" s="275">
        <v>8120</v>
      </c>
      <c r="B2385" s="278" t="s">
        <v>1738</v>
      </c>
      <c r="C2385" s="276">
        <v>3</v>
      </c>
      <c r="D2385" s="278" t="s">
        <v>345</v>
      </c>
    </row>
    <row r="2386" spans="1:4" x14ac:dyDescent="0.35">
      <c r="A2386" s="275">
        <v>812005</v>
      </c>
      <c r="B2386" s="278" t="s">
        <v>1739</v>
      </c>
      <c r="C2386" s="276">
        <v>4</v>
      </c>
      <c r="D2386" s="278" t="s">
        <v>345</v>
      </c>
    </row>
    <row r="2387" spans="1:4" x14ac:dyDescent="0.35">
      <c r="A2387" s="275">
        <v>812010</v>
      </c>
      <c r="B2387" s="278" t="s">
        <v>1740</v>
      </c>
      <c r="C2387" s="276">
        <v>4</v>
      </c>
      <c r="D2387" s="278" t="s">
        <v>345</v>
      </c>
    </row>
    <row r="2388" spans="1:4" x14ac:dyDescent="0.35">
      <c r="A2388" s="275">
        <v>8125</v>
      </c>
      <c r="B2388" s="278" t="s">
        <v>1741</v>
      </c>
      <c r="C2388" s="276">
        <v>3</v>
      </c>
      <c r="D2388" s="278" t="s">
        <v>345</v>
      </c>
    </row>
    <row r="2389" spans="1:4" x14ac:dyDescent="0.35">
      <c r="A2389" s="275">
        <v>8195</v>
      </c>
      <c r="B2389" s="278" t="s">
        <v>1742</v>
      </c>
      <c r="C2389" s="276">
        <v>3</v>
      </c>
      <c r="D2389" s="278" t="s">
        <v>345</v>
      </c>
    </row>
    <row r="2390" spans="1:4" x14ac:dyDescent="0.35">
      <c r="A2390" s="275">
        <v>819505</v>
      </c>
      <c r="B2390" s="278" t="s">
        <v>1743</v>
      </c>
      <c r="C2390" s="276">
        <v>4</v>
      </c>
      <c r="D2390" s="278" t="s">
        <v>345</v>
      </c>
    </row>
    <row r="2391" spans="1:4" x14ac:dyDescent="0.35">
      <c r="A2391" s="275">
        <v>819595</v>
      </c>
      <c r="B2391" s="278" t="s">
        <v>393</v>
      </c>
      <c r="C2391" s="276">
        <v>4</v>
      </c>
      <c r="D2391" s="278" t="s">
        <v>345</v>
      </c>
    </row>
    <row r="2392" spans="1:4" x14ac:dyDescent="0.35">
      <c r="A2392" s="275">
        <v>819599</v>
      </c>
      <c r="B2392" s="278" t="s">
        <v>381</v>
      </c>
      <c r="C2392" s="276">
        <v>4</v>
      </c>
      <c r="D2392" s="278" t="s">
        <v>345</v>
      </c>
    </row>
    <row r="2393" spans="1:4" x14ac:dyDescent="0.35">
      <c r="A2393" s="275">
        <v>82</v>
      </c>
      <c r="B2393" s="278" t="s">
        <v>1744</v>
      </c>
      <c r="C2393" s="276">
        <v>2</v>
      </c>
      <c r="D2393" s="278" t="s">
        <v>345</v>
      </c>
    </row>
    <row r="2394" spans="1:4" x14ac:dyDescent="0.35">
      <c r="A2394" s="275">
        <v>83</v>
      </c>
      <c r="B2394" s="278" t="s">
        <v>1745</v>
      </c>
      <c r="C2394" s="276">
        <v>2</v>
      </c>
      <c r="D2394" s="278" t="s">
        <v>345</v>
      </c>
    </row>
    <row r="2395" spans="1:4" x14ac:dyDescent="0.35">
      <c r="A2395" s="275">
        <v>8305</v>
      </c>
      <c r="B2395" s="278" t="s">
        <v>1746</v>
      </c>
      <c r="C2395" s="276">
        <v>3</v>
      </c>
      <c r="D2395" s="278" t="s">
        <v>345</v>
      </c>
    </row>
    <row r="2396" spans="1:4" x14ac:dyDescent="0.35">
      <c r="A2396" s="275">
        <v>830505</v>
      </c>
      <c r="B2396" s="278" t="s">
        <v>1729</v>
      </c>
      <c r="C2396" s="276">
        <v>4</v>
      </c>
      <c r="D2396" s="278" t="s">
        <v>345</v>
      </c>
    </row>
    <row r="2397" spans="1:4" x14ac:dyDescent="0.35">
      <c r="A2397" s="275">
        <v>830510</v>
      </c>
      <c r="B2397" s="278" t="s">
        <v>1731</v>
      </c>
      <c r="C2397" s="276">
        <v>4</v>
      </c>
      <c r="D2397" s="278" t="s">
        <v>345</v>
      </c>
    </row>
    <row r="2398" spans="1:4" x14ac:dyDescent="0.35">
      <c r="A2398" s="275">
        <v>830599</v>
      </c>
      <c r="B2398" s="278" t="s">
        <v>381</v>
      </c>
      <c r="C2398" s="276">
        <v>4</v>
      </c>
      <c r="D2398" s="278" t="s">
        <v>345</v>
      </c>
    </row>
    <row r="2399" spans="1:4" x14ac:dyDescent="0.35">
      <c r="A2399" s="275">
        <v>8310</v>
      </c>
      <c r="B2399" s="278" t="s">
        <v>1747</v>
      </c>
      <c r="C2399" s="276">
        <v>3</v>
      </c>
      <c r="D2399" s="278" t="s">
        <v>345</v>
      </c>
    </row>
    <row r="2400" spans="1:4" x14ac:dyDescent="0.35">
      <c r="A2400" s="275">
        <v>831005</v>
      </c>
      <c r="B2400" s="278" t="s">
        <v>431</v>
      </c>
      <c r="C2400" s="276">
        <v>4</v>
      </c>
      <c r="D2400" s="278" t="s">
        <v>345</v>
      </c>
    </row>
    <row r="2401" spans="1:4" x14ac:dyDescent="0.35">
      <c r="A2401" s="275">
        <v>831010</v>
      </c>
      <c r="B2401" s="278" t="s">
        <v>433</v>
      </c>
      <c r="C2401" s="276">
        <v>4</v>
      </c>
      <c r="D2401" s="278" t="s">
        <v>345</v>
      </c>
    </row>
    <row r="2402" spans="1:4" x14ac:dyDescent="0.35">
      <c r="A2402" s="275">
        <v>831095</v>
      </c>
      <c r="B2402" s="278" t="s">
        <v>388</v>
      </c>
      <c r="C2402" s="276">
        <v>4</v>
      </c>
      <c r="D2402" s="278" t="s">
        <v>345</v>
      </c>
    </row>
    <row r="2403" spans="1:4" x14ac:dyDescent="0.35">
      <c r="A2403" s="275">
        <v>8315</v>
      </c>
      <c r="B2403" s="278" t="s">
        <v>1748</v>
      </c>
      <c r="C2403" s="276">
        <v>3</v>
      </c>
      <c r="D2403" s="278" t="s">
        <v>345</v>
      </c>
    </row>
    <row r="2404" spans="1:4" x14ac:dyDescent="0.35">
      <c r="A2404" s="275">
        <v>831506</v>
      </c>
      <c r="B2404" s="278" t="s">
        <v>736</v>
      </c>
      <c r="C2404" s="276">
        <v>4</v>
      </c>
      <c r="D2404" s="278" t="s">
        <v>345</v>
      </c>
    </row>
    <row r="2405" spans="1:4" x14ac:dyDescent="0.35">
      <c r="A2405" s="275">
        <v>831516</v>
      </c>
      <c r="B2405" s="278" t="s">
        <v>601</v>
      </c>
      <c r="C2405" s="276">
        <v>4</v>
      </c>
      <c r="D2405" s="278" t="s">
        <v>345</v>
      </c>
    </row>
    <row r="2406" spans="1:4" x14ac:dyDescent="0.35">
      <c r="A2406" s="275">
        <v>831520</v>
      </c>
      <c r="B2406" s="278" t="s">
        <v>608</v>
      </c>
      <c r="C2406" s="276">
        <v>4</v>
      </c>
      <c r="D2406" s="278" t="s">
        <v>345</v>
      </c>
    </row>
    <row r="2407" spans="1:4" x14ac:dyDescent="0.35">
      <c r="A2407" s="275">
        <v>831524</v>
      </c>
      <c r="B2407" s="278" t="s">
        <v>609</v>
      </c>
      <c r="C2407" s="276">
        <v>4</v>
      </c>
      <c r="D2407" s="278" t="s">
        <v>345</v>
      </c>
    </row>
    <row r="2408" spans="1:4" x14ac:dyDescent="0.35">
      <c r="A2408" s="275">
        <v>831528</v>
      </c>
      <c r="B2408" s="278" t="s">
        <v>610</v>
      </c>
      <c r="C2408" s="276">
        <v>4</v>
      </c>
      <c r="D2408" s="278" t="s">
        <v>345</v>
      </c>
    </row>
    <row r="2409" spans="1:4" x14ac:dyDescent="0.35">
      <c r="A2409" s="275">
        <v>831532</v>
      </c>
      <c r="B2409" s="278" t="s">
        <v>611</v>
      </c>
      <c r="C2409" s="276">
        <v>4</v>
      </c>
      <c r="D2409" s="278" t="s">
        <v>345</v>
      </c>
    </row>
    <row r="2410" spans="1:4" x14ac:dyDescent="0.35">
      <c r="A2410" s="275">
        <v>831536</v>
      </c>
      <c r="B2410" s="278" t="s">
        <v>612</v>
      </c>
      <c r="C2410" s="276">
        <v>4</v>
      </c>
      <c r="D2410" s="278" t="s">
        <v>345</v>
      </c>
    </row>
    <row r="2411" spans="1:4" x14ac:dyDescent="0.35">
      <c r="A2411" s="275">
        <v>831540</v>
      </c>
      <c r="B2411" s="278" t="s">
        <v>613</v>
      </c>
      <c r="C2411" s="276">
        <v>4</v>
      </c>
      <c r="D2411" s="278" t="s">
        <v>345</v>
      </c>
    </row>
    <row r="2412" spans="1:4" x14ac:dyDescent="0.35">
      <c r="A2412" s="275">
        <v>831544</v>
      </c>
      <c r="B2412" s="278" t="s">
        <v>614</v>
      </c>
      <c r="C2412" s="276">
        <v>4</v>
      </c>
      <c r="D2412" s="278" t="s">
        <v>345</v>
      </c>
    </row>
    <row r="2413" spans="1:4" x14ac:dyDescent="0.35">
      <c r="A2413" s="275">
        <v>831548</v>
      </c>
      <c r="B2413" s="278" t="s">
        <v>615</v>
      </c>
      <c r="C2413" s="276">
        <v>4</v>
      </c>
      <c r="D2413" s="278" t="s">
        <v>345</v>
      </c>
    </row>
    <row r="2414" spans="1:4" x14ac:dyDescent="0.35">
      <c r="A2414" s="275">
        <v>831552</v>
      </c>
      <c r="B2414" s="278" t="s">
        <v>616</v>
      </c>
      <c r="C2414" s="276">
        <v>4</v>
      </c>
      <c r="D2414" s="278" t="s">
        <v>345</v>
      </c>
    </row>
    <row r="2415" spans="1:4" x14ac:dyDescent="0.35">
      <c r="A2415" s="275">
        <v>831556</v>
      </c>
      <c r="B2415" s="278" t="s">
        <v>602</v>
      </c>
      <c r="C2415" s="276">
        <v>4</v>
      </c>
      <c r="D2415" s="278" t="s">
        <v>345</v>
      </c>
    </row>
    <row r="2416" spans="1:4" x14ac:dyDescent="0.35">
      <c r="A2416" s="275">
        <v>831560</v>
      </c>
      <c r="B2416" s="278" t="s">
        <v>723</v>
      </c>
      <c r="C2416" s="276">
        <v>4</v>
      </c>
      <c r="D2416" s="278" t="s">
        <v>345</v>
      </c>
    </row>
    <row r="2417" spans="1:4" x14ac:dyDescent="0.35">
      <c r="A2417" s="275">
        <v>831562</v>
      </c>
      <c r="B2417" s="278" t="s">
        <v>725</v>
      </c>
      <c r="C2417" s="276">
        <v>4</v>
      </c>
      <c r="D2417" s="278" t="s">
        <v>345</v>
      </c>
    </row>
    <row r="2418" spans="1:4" x14ac:dyDescent="0.35">
      <c r="A2418" s="275">
        <v>831564</v>
      </c>
      <c r="B2418" s="278" t="s">
        <v>731</v>
      </c>
      <c r="C2418" s="276">
        <v>4</v>
      </c>
      <c r="D2418" s="278" t="s">
        <v>345</v>
      </c>
    </row>
    <row r="2419" spans="1:4" x14ac:dyDescent="0.35">
      <c r="A2419" s="275">
        <v>831568</v>
      </c>
      <c r="B2419" s="278" t="s">
        <v>603</v>
      </c>
      <c r="C2419" s="276">
        <v>4</v>
      </c>
      <c r="D2419" s="278" t="s">
        <v>345</v>
      </c>
    </row>
    <row r="2420" spans="1:4" x14ac:dyDescent="0.35">
      <c r="A2420" s="275">
        <v>831572</v>
      </c>
      <c r="B2420" s="278" t="s">
        <v>733</v>
      </c>
      <c r="C2420" s="276">
        <v>4</v>
      </c>
      <c r="D2420" s="278" t="s">
        <v>345</v>
      </c>
    </row>
    <row r="2421" spans="1:4" x14ac:dyDescent="0.35">
      <c r="A2421" s="275">
        <v>831576</v>
      </c>
      <c r="B2421" s="278" t="s">
        <v>604</v>
      </c>
      <c r="C2421" s="276">
        <v>4</v>
      </c>
      <c r="D2421" s="278" t="s">
        <v>345</v>
      </c>
    </row>
    <row r="2422" spans="1:4" x14ac:dyDescent="0.35">
      <c r="A2422" s="275">
        <v>831580</v>
      </c>
      <c r="B2422" s="278" t="s">
        <v>734</v>
      </c>
      <c r="C2422" s="276">
        <v>4</v>
      </c>
      <c r="D2422" s="278" t="s">
        <v>345</v>
      </c>
    </row>
    <row r="2423" spans="1:4" x14ac:dyDescent="0.35">
      <c r="A2423" s="275">
        <v>831584</v>
      </c>
      <c r="B2423" s="278" t="s">
        <v>724</v>
      </c>
      <c r="C2423" s="276">
        <v>4</v>
      </c>
      <c r="D2423" s="278" t="s">
        <v>345</v>
      </c>
    </row>
    <row r="2424" spans="1:4" x14ac:dyDescent="0.35">
      <c r="A2424" s="275">
        <v>831599</v>
      </c>
      <c r="B2424" s="278" t="s">
        <v>381</v>
      </c>
      <c r="C2424" s="276">
        <v>4</v>
      </c>
      <c r="D2424" s="278" t="s">
        <v>345</v>
      </c>
    </row>
    <row r="2425" spans="1:4" x14ac:dyDescent="0.35">
      <c r="A2425" s="275">
        <v>8320</v>
      </c>
      <c r="B2425" s="278" t="s">
        <v>1749</v>
      </c>
      <c r="C2425" s="276">
        <v>3</v>
      </c>
      <c r="D2425" s="278" t="s">
        <v>345</v>
      </c>
    </row>
    <row r="2426" spans="1:4" x14ac:dyDescent="0.35">
      <c r="A2426" s="275">
        <v>832005</v>
      </c>
      <c r="B2426" s="278" t="s">
        <v>1750</v>
      </c>
      <c r="C2426" s="276">
        <v>4</v>
      </c>
      <c r="D2426" s="278" t="s">
        <v>345</v>
      </c>
    </row>
    <row r="2427" spans="1:4" x14ac:dyDescent="0.35">
      <c r="A2427" s="275">
        <v>832010</v>
      </c>
      <c r="B2427" s="278" t="s">
        <v>1751</v>
      </c>
      <c r="C2427" s="276">
        <v>4</v>
      </c>
      <c r="D2427" s="278" t="s">
        <v>345</v>
      </c>
    </row>
    <row r="2428" spans="1:4" x14ac:dyDescent="0.35">
      <c r="A2428" s="275">
        <v>8325</v>
      </c>
      <c r="B2428" s="278" t="s">
        <v>1752</v>
      </c>
      <c r="C2428" s="276">
        <v>3</v>
      </c>
      <c r="D2428" s="278" t="s">
        <v>345</v>
      </c>
    </row>
    <row r="2429" spans="1:4" x14ac:dyDescent="0.35">
      <c r="A2429" s="275">
        <v>832505</v>
      </c>
      <c r="B2429" s="278" t="s">
        <v>1613</v>
      </c>
      <c r="C2429" s="276">
        <v>4</v>
      </c>
      <c r="D2429" s="278" t="s">
        <v>345</v>
      </c>
    </row>
    <row r="2430" spans="1:4" x14ac:dyDescent="0.35">
      <c r="A2430" s="275">
        <v>832510</v>
      </c>
      <c r="B2430" s="278" t="s">
        <v>1614</v>
      </c>
      <c r="C2430" s="276">
        <v>4</v>
      </c>
      <c r="D2430" s="278" t="s">
        <v>345</v>
      </c>
    </row>
    <row r="2431" spans="1:4" x14ac:dyDescent="0.35">
      <c r="A2431" s="275">
        <v>832595</v>
      </c>
      <c r="B2431" s="278" t="s">
        <v>1446</v>
      </c>
      <c r="C2431" s="276">
        <v>4</v>
      </c>
      <c r="D2431" s="278" t="s">
        <v>345</v>
      </c>
    </row>
    <row r="2432" spans="1:4" x14ac:dyDescent="0.35">
      <c r="A2432" s="275">
        <v>8330</v>
      </c>
      <c r="B2432" s="278" t="s">
        <v>1753</v>
      </c>
      <c r="C2432" s="276">
        <v>3</v>
      </c>
      <c r="D2432" s="278" t="s">
        <v>345</v>
      </c>
    </row>
    <row r="2433" spans="1:4" x14ac:dyDescent="0.35">
      <c r="A2433" s="275">
        <v>833005</v>
      </c>
      <c r="B2433" s="278" t="s">
        <v>433</v>
      </c>
      <c r="C2433" s="276">
        <v>4</v>
      </c>
      <c r="D2433" s="278" t="s">
        <v>345</v>
      </c>
    </row>
    <row r="2434" spans="1:4" x14ac:dyDescent="0.35">
      <c r="A2434" s="275">
        <v>833095</v>
      </c>
      <c r="B2434" s="278" t="s">
        <v>388</v>
      </c>
      <c r="C2434" s="276">
        <v>4</v>
      </c>
      <c r="D2434" s="278" t="s">
        <v>345</v>
      </c>
    </row>
    <row r="2435" spans="1:4" x14ac:dyDescent="0.35">
      <c r="A2435" s="275">
        <v>8335</v>
      </c>
      <c r="B2435" s="278" t="s">
        <v>1754</v>
      </c>
      <c r="C2435" s="276">
        <v>3</v>
      </c>
      <c r="D2435" s="278" t="s">
        <v>345</v>
      </c>
    </row>
    <row r="2436" spans="1:4" x14ac:dyDescent="0.35">
      <c r="A2436" s="275">
        <v>8395</v>
      </c>
      <c r="B2436" s="278" t="s">
        <v>1755</v>
      </c>
      <c r="C2436" s="276">
        <v>3</v>
      </c>
      <c r="D2436" s="278" t="s">
        <v>345</v>
      </c>
    </row>
    <row r="2437" spans="1:4" x14ac:dyDescent="0.35">
      <c r="A2437" s="275">
        <v>839505</v>
      </c>
      <c r="B2437" s="278" t="s">
        <v>1756</v>
      </c>
      <c r="C2437" s="276">
        <v>4</v>
      </c>
      <c r="D2437" s="278" t="s">
        <v>345</v>
      </c>
    </row>
    <row r="2438" spans="1:4" x14ac:dyDescent="0.35">
      <c r="A2438" s="275">
        <v>839510</v>
      </c>
      <c r="B2438" s="278" t="s">
        <v>1757</v>
      </c>
      <c r="C2438" s="276">
        <v>4</v>
      </c>
      <c r="D2438" s="278" t="s">
        <v>345</v>
      </c>
    </row>
    <row r="2439" spans="1:4" x14ac:dyDescent="0.35">
      <c r="A2439" s="275">
        <v>839515</v>
      </c>
      <c r="B2439" s="278" t="s">
        <v>1758</v>
      </c>
      <c r="C2439" s="276">
        <v>4</v>
      </c>
      <c r="D2439" s="278" t="s">
        <v>345</v>
      </c>
    </row>
    <row r="2440" spans="1:4" x14ac:dyDescent="0.35">
      <c r="A2440" s="275">
        <v>839520</v>
      </c>
      <c r="B2440" s="278" t="s">
        <v>1759</v>
      </c>
      <c r="C2440" s="276">
        <v>4</v>
      </c>
      <c r="D2440" s="278" t="s">
        <v>345</v>
      </c>
    </row>
    <row r="2441" spans="1:4" x14ac:dyDescent="0.35">
      <c r="A2441" s="275">
        <v>839525</v>
      </c>
      <c r="B2441" s="278" t="s">
        <v>1760</v>
      </c>
      <c r="C2441" s="276">
        <v>4</v>
      </c>
      <c r="D2441" s="278" t="s">
        <v>345</v>
      </c>
    </row>
    <row r="2442" spans="1:4" x14ac:dyDescent="0.35">
      <c r="A2442" s="275">
        <v>839595</v>
      </c>
      <c r="B2442" s="278" t="s">
        <v>449</v>
      </c>
      <c r="C2442" s="276">
        <v>4</v>
      </c>
      <c r="D2442" s="278" t="s">
        <v>345</v>
      </c>
    </row>
    <row r="2443" spans="1:4" x14ac:dyDescent="0.35">
      <c r="A2443" s="275">
        <v>839599</v>
      </c>
      <c r="B2443" s="278" t="s">
        <v>381</v>
      </c>
      <c r="C2443" s="276">
        <v>4</v>
      </c>
      <c r="D2443" s="278" t="s">
        <v>345</v>
      </c>
    </row>
    <row r="2444" spans="1:4" x14ac:dyDescent="0.35">
      <c r="A2444" s="275">
        <v>8399</v>
      </c>
      <c r="B2444" s="278" t="s">
        <v>1761</v>
      </c>
      <c r="C2444" s="276">
        <v>3</v>
      </c>
      <c r="D2444" s="278" t="s">
        <v>345</v>
      </c>
    </row>
    <row r="2445" spans="1:4" x14ac:dyDescent="0.35">
      <c r="A2445" s="275">
        <v>839905</v>
      </c>
      <c r="B2445" s="278" t="s">
        <v>1613</v>
      </c>
      <c r="C2445" s="276">
        <v>4</v>
      </c>
      <c r="D2445" s="278" t="s">
        <v>345</v>
      </c>
    </row>
    <row r="2446" spans="1:4" x14ac:dyDescent="0.35">
      <c r="A2446" s="275">
        <v>839910</v>
      </c>
      <c r="B2446" s="278" t="s">
        <v>1628</v>
      </c>
      <c r="C2446" s="276">
        <v>4</v>
      </c>
      <c r="D2446" s="278" t="s">
        <v>345</v>
      </c>
    </row>
    <row r="2447" spans="1:4" x14ac:dyDescent="0.35">
      <c r="A2447" s="275">
        <v>839915</v>
      </c>
      <c r="B2447" s="278" t="s">
        <v>1615</v>
      </c>
      <c r="C2447" s="276">
        <v>4</v>
      </c>
      <c r="D2447" s="278" t="s">
        <v>345</v>
      </c>
    </row>
    <row r="2448" spans="1:4" x14ac:dyDescent="0.35">
      <c r="A2448" s="275">
        <v>839920</v>
      </c>
      <c r="B2448" s="278" t="s">
        <v>1604</v>
      </c>
      <c r="C2448" s="276">
        <v>4</v>
      </c>
      <c r="D2448" s="278" t="s">
        <v>345</v>
      </c>
    </row>
    <row r="2449" spans="1:4" x14ac:dyDescent="0.35">
      <c r="A2449" s="275">
        <v>839925</v>
      </c>
      <c r="B2449" s="278" t="s">
        <v>1605</v>
      </c>
      <c r="C2449" s="276">
        <v>4</v>
      </c>
      <c r="D2449" s="278" t="s">
        <v>345</v>
      </c>
    </row>
    <row r="2450" spans="1:4" x14ac:dyDescent="0.35">
      <c r="A2450" s="275">
        <v>839995</v>
      </c>
      <c r="B2450" s="278" t="s">
        <v>1446</v>
      </c>
      <c r="C2450" s="276">
        <v>4</v>
      </c>
      <c r="D2450" s="278" t="s">
        <v>345</v>
      </c>
    </row>
    <row r="2451" spans="1:4" x14ac:dyDescent="0.35">
      <c r="A2451" s="275">
        <v>84</v>
      </c>
      <c r="B2451" s="278" t="s">
        <v>1762</v>
      </c>
      <c r="C2451" s="276">
        <v>2</v>
      </c>
      <c r="D2451" s="278" t="s">
        <v>451</v>
      </c>
    </row>
    <row r="2452" spans="1:4" x14ac:dyDescent="0.35">
      <c r="A2452" s="275">
        <v>85</v>
      </c>
      <c r="B2452" s="278" t="s">
        <v>1763</v>
      </c>
      <c r="C2452" s="276">
        <v>2</v>
      </c>
      <c r="D2452" s="278" t="s">
        <v>451</v>
      </c>
    </row>
    <row r="2453" spans="1:4" x14ac:dyDescent="0.35">
      <c r="A2453" s="275">
        <v>86</v>
      </c>
      <c r="B2453" s="278" t="s">
        <v>1764</v>
      </c>
      <c r="C2453" s="276">
        <v>2</v>
      </c>
      <c r="D2453" s="278" t="s">
        <v>451</v>
      </c>
    </row>
    <row r="2454" spans="1:4" x14ac:dyDescent="0.35">
      <c r="A2454" s="275">
        <v>9</v>
      </c>
      <c r="B2454" s="278" t="s">
        <v>1765</v>
      </c>
      <c r="C2454" s="276">
        <v>1</v>
      </c>
      <c r="D2454" s="278" t="s">
        <v>451</v>
      </c>
    </row>
    <row r="2455" spans="1:4" x14ac:dyDescent="0.35">
      <c r="A2455" s="275">
        <v>91</v>
      </c>
      <c r="B2455" s="278" t="s">
        <v>1766</v>
      </c>
      <c r="C2455" s="276">
        <v>2</v>
      </c>
      <c r="D2455" s="278" t="s">
        <v>451</v>
      </c>
    </row>
    <row r="2456" spans="1:4" x14ac:dyDescent="0.35">
      <c r="A2456" s="275">
        <v>9105</v>
      </c>
      <c r="B2456" s="278" t="s">
        <v>1767</v>
      </c>
      <c r="C2456" s="276">
        <v>3</v>
      </c>
      <c r="D2456" s="278" t="s">
        <v>451</v>
      </c>
    </row>
    <row r="2457" spans="1:4" x14ac:dyDescent="0.35">
      <c r="A2457" s="275">
        <v>910505</v>
      </c>
      <c r="B2457" s="278" t="s">
        <v>1728</v>
      </c>
      <c r="C2457" s="276">
        <v>4</v>
      </c>
      <c r="D2457" s="278" t="s">
        <v>451</v>
      </c>
    </row>
    <row r="2458" spans="1:4" x14ac:dyDescent="0.35">
      <c r="A2458" s="275">
        <v>910510</v>
      </c>
      <c r="B2458" s="278" t="s">
        <v>1729</v>
      </c>
      <c r="C2458" s="276">
        <v>4</v>
      </c>
      <c r="D2458" s="278" t="s">
        <v>451</v>
      </c>
    </row>
    <row r="2459" spans="1:4" x14ac:dyDescent="0.35">
      <c r="A2459" s="275">
        <v>910599</v>
      </c>
      <c r="B2459" s="278" t="s">
        <v>381</v>
      </c>
      <c r="C2459" s="276">
        <v>4</v>
      </c>
      <c r="D2459" s="278" t="s">
        <v>451</v>
      </c>
    </row>
    <row r="2460" spans="1:4" x14ac:dyDescent="0.35">
      <c r="A2460" s="275">
        <v>9110</v>
      </c>
      <c r="B2460" s="278" t="s">
        <v>1768</v>
      </c>
      <c r="C2460" s="276">
        <v>3</v>
      </c>
      <c r="D2460" s="278" t="s">
        <v>451</v>
      </c>
    </row>
    <row r="2461" spans="1:4" x14ac:dyDescent="0.35">
      <c r="A2461" s="275">
        <v>911005</v>
      </c>
      <c r="B2461" s="278" t="s">
        <v>1728</v>
      </c>
      <c r="C2461" s="276">
        <v>4</v>
      </c>
      <c r="D2461" s="278" t="s">
        <v>451</v>
      </c>
    </row>
    <row r="2462" spans="1:4" x14ac:dyDescent="0.35">
      <c r="A2462" s="275">
        <v>911010</v>
      </c>
      <c r="B2462" s="278" t="s">
        <v>1729</v>
      </c>
      <c r="C2462" s="276">
        <v>4</v>
      </c>
      <c r="D2462" s="278" t="s">
        <v>451</v>
      </c>
    </row>
    <row r="2463" spans="1:4" x14ac:dyDescent="0.35">
      <c r="A2463" s="275">
        <v>911015</v>
      </c>
      <c r="B2463" s="278" t="s">
        <v>1731</v>
      </c>
      <c r="C2463" s="276">
        <v>4</v>
      </c>
      <c r="D2463" s="278" t="s">
        <v>451</v>
      </c>
    </row>
    <row r="2464" spans="1:4" x14ac:dyDescent="0.35">
      <c r="A2464" s="275">
        <v>911020</v>
      </c>
      <c r="B2464" s="278" t="s">
        <v>1732</v>
      </c>
      <c r="C2464" s="276">
        <v>4</v>
      </c>
      <c r="D2464" s="278" t="s">
        <v>451</v>
      </c>
    </row>
    <row r="2465" spans="1:4" x14ac:dyDescent="0.35">
      <c r="A2465" s="275">
        <v>911099</v>
      </c>
      <c r="B2465" s="278" t="s">
        <v>381</v>
      </c>
      <c r="C2465" s="276">
        <v>4</v>
      </c>
      <c r="D2465" s="278" t="s">
        <v>451</v>
      </c>
    </row>
    <row r="2466" spans="1:4" x14ac:dyDescent="0.35">
      <c r="A2466" s="275">
        <v>9115</v>
      </c>
      <c r="B2466" s="278" t="s">
        <v>1769</v>
      </c>
      <c r="C2466" s="276">
        <v>3</v>
      </c>
      <c r="D2466" s="278" t="s">
        <v>451</v>
      </c>
    </row>
    <row r="2467" spans="1:4" x14ac:dyDescent="0.35">
      <c r="A2467" s="275">
        <v>911505</v>
      </c>
      <c r="B2467" s="278" t="s">
        <v>1734</v>
      </c>
      <c r="C2467" s="276">
        <v>4</v>
      </c>
      <c r="D2467" s="278" t="s">
        <v>451</v>
      </c>
    </row>
    <row r="2468" spans="1:4" x14ac:dyDescent="0.35">
      <c r="A2468" s="275">
        <v>911510</v>
      </c>
      <c r="B2468" s="278" t="s">
        <v>1735</v>
      </c>
      <c r="C2468" s="276">
        <v>4</v>
      </c>
      <c r="D2468" s="278" t="s">
        <v>451</v>
      </c>
    </row>
    <row r="2469" spans="1:4" x14ac:dyDescent="0.35">
      <c r="A2469" s="275">
        <v>911515</v>
      </c>
      <c r="B2469" s="278" t="s">
        <v>1736</v>
      </c>
      <c r="C2469" s="276">
        <v>4</v>
      </c>
      <c r="D2469" s="278" t="s">
        <v>451</v>
      </c>
    </row>
    <row r="2470" spans="1:4" x14ac:dyDescent="0.35">
      <c r="A2470" s="275">
        <v>911520</v>
      </c>
      <c r="B2470" s="278" t="s">
        <v>1737</v>
      </c>
      <c r="C2470" s="276">
        <v>4</v>
      </c>
      <c r="D2470" s="278" t="s">
        <v>451</v>
      </c>
    </row>
    <row r="2471" spans="1:4" x14ac:dyDescent="0.35">
      <c r="A2471" s="275">
        <v>911525</v>
      </c>
      <c r="B2471" s="278" t="s">
        <v>1770</v>
      </c>
      <c r="C2471" s="276">
        <v>4</v>
      </c>
      <c r="D2471" s="278" t="s">
        <v>451</v>
      </c>
    </row>
    <row r="2472" spans="1:4" x14ac:dyDescent="0.35">
      <c r="A2472" s="275">
        <v>911599</v>
      </c>
      <c r="B2472" s="278" t="s">
        <v>381</v>
      </c>
      <c r="C2472" s="276">
        <v>4</v>
      </c>
      <c r="D2472" s="278" t="s">
        <v>451</v>
      </c>
    </row>
    <row r="2473" spans="1:4" x14ac:dyDescent="0.35">
      <c r="A2473" s="275">
        <v>9120</v>
      </c>
      <c r="B2473" s="278" t="s">
        <v>1738</v>
      </c>
      <c r="C2473" s="276">
        <v>3</v>
      </c>
      <c r="D2473" s="278" t="s">
        <v>451</v>
      </c>
    </row>
    <row r="2474" spans="1:4" x14ac:dyDescent="0.35">
      <c r="A2474" s="275">
        <v>912005</v>
      </c>
      <c r="B2474" s="278" t="s">
        <v>985</v>
      </c>
      <c r="C2474" s="276">
        <v>4</v>
      </c>
      <c r="D2474" s="278" t="s">
        <v>451</v>
      </c>
    </row>
    <row r="2475" spans="1:4" x14ac:dyDescent="0.35">
      <c r="A2475" s="275">
        <v>912010</v>
      </c>
      <c r="B2475" s="278" t="s">
        <v>986</v>
      </c>
      <c r="C2475" s="276">
        <v>4</v>
      </c>
      <c r="D2475" s="278" t="s">
        <v>451</v>
      </c>
    </row>
    <row r="2476" spans="1:4" x14ac:dyDescent="0.35">
      <c r="A2476" s="275">
        <v>912015</v>
      </c>
      <c r="B2476" s="278" t="s">
        <v>1771</v>
      </c>
      <c r="C2476" s="276">
        <v>4</v>
      </c>
      <c r="D2476" s="278" t="s">
        <v>451</v>
      </c>
    </row>
    <row r="2477" spans="1:4" x14ac:dyDescent="0.35">
      <c r="A2477" s="275">
        <v>912020</v>
      </c>
      <c r="B2477" s="278" t="s">
        <v>1772</v>
      </c>
      <c r="C2477" s="276">
        <v>4</v>
      </c>
      <c r="D2477" s="278" t="s">
        <v>451</v>
      </c>
    </row>
    <row r="2478" spans="1:4" x14ac:dyDescent="0.35">
      <c r="A2478" s="275">
        <v>9125</v>
      </c>
      <c r="B2478" s="278" t="s">
        <v>1741</v>
      </c>
      <c r="C2478" s="276">
        <v>3</v>
      </c>
      <c r="D2478" s="278" t="s">
        <v>451</v>
      </c>
    </row>
    <row r="2479" spans="1:4" x14ac:dyDescent="0.35">
      <c r="A2479" s="275">
        <v>9130</v>
      </c>
      <c r="B2479" s="278" t="s">
        <v>1773</v>
      </c>
      <c r="C2479" s="276">
        <v>3</v>
      </c>
      <c r="D2479" s="278" t="s">
        <v>451</v>
      </c>
    </row>
    <row r="2480" spans="1:4" x14ac:dyDescent="0.35">
      <c r="A2480" s="275">
        <v>9135</v>
      </c>
      <c r="B2480" s="278" t="s">
        <v>443</v>
      </c>
      <c r="C2480" s="276">
        <v>3</v>
      </c>
      <c r="D2480" s="278" t="s">
        <v>451</v>
      </c>
    </row>
    <row r="2481" spans="1:4" x14ac:dyDescent="0.35">
      <c r="A2481" s="275">
        <v>9195</v>
      </c>
      <c r="B2481" s="278" t="s">
        <v>1774</v>
      </c>
      <c r="C2481" s="276">
        <v>3</v>
      </c>
      <c r="D2481" s="278" t="s">
        <v>451</v>
      </c>
    </row>
    <row r="2482" spans="1:4" x14ac:dyDescent="0.35">
      <c r="A2482" s="275">
        <v>92</v>
      </c>
      <c r="B2482" s="278" t="s">
        <v>1775</v>
      </c>
      <c r="C2482" s="276">
        <v>2</v>
      </c>
      <c r="D2482" s="278" t="s">
        <v>451</v>
      </c>
    </row>
    <row r="2483" spans="1:4" x14ac:dyDescent="0.35">
      <c r="A2483" s="275">
        <v>93</v>
      </c>
      <c r="B2483" s="278" t="s">
        <v>1776</v>
      </c>
      <c r="C2483" s="276">
        <v>2</v>
      </c>
      <c r="D2483" s="278" t="s">
        <v>451</v>
      </c>
    </row>
    <row r="2484" spans="1:4" x14ac:dyDescent="0.35">
      <c r="A2484" s="275">
        <v>9305</v>
      </c>
      <c r="B2484" s="278" t="s">
        <v>1777</v>
      </c>
      <c r="C2484" s="276">
        <v>3</v>
      </c>
      <c r="D2484" s="278" t="s">
        <v>451</v>
      </c>
    </row>
    <row r="2485" spans="1:4" x14ac:dyDescent="0.35">
      <c r="A2485" s="275">
        <v>930505</v>
      </c>
      <c r="B2485" s="278" t="s">
        <v>1729</v>
      </c>
      <c r="C2485" s="276">
        <v>4</v>
      </c>
      <c r="D2485" s="278" t="s">
        <v>451</v>
      </c>
    </row>
    <row r="2486" spans="1:4" x14ac:dyDescent="0.35">
      <c r="A2486" s="275">
        <v>930510</v>
      </c>
      <c r="B2486" s="278" t="s">
        <v>1731</v>
      </c>
      <c r="C2486" s="276">
        <v>4</v>
      </c>
      <c r="D2486" s="278" t="s">
        <v>451</v>
      </c>
    </row>
    <row r="2487" spans="1:4" x14ac:dyDescent="0.35">
      <c r="A2487" s="275">
        <v>9395</v>
      </c>
      <c r="B2487" s="278" t="s">
        <v>1778</v>
      </c>
      <c r="C2487" s="276">
        <v>3</v>
      </c>
      <c r="D2487" s="278" t="s">
        <v>451</v>
      </c>
    </row>
    <row r="2488" spans="1:4" x14ac:dyDescent="0.35">
      <c r="A2488" s="275">
        <v>939505</v>
      </c>
      <c r="B2488" s="278" t="s">
        <v>1779</v>
      </c>
      <c r="C2488" s="276">
        <v>4</v>
      </c>
      <c r="D2488" s="278" t="s">
        <v>451</v>
      </c>
    </row>
    <row r="2489" spans="1:4" x14ac:dyDescent="0.35">
      <c r="A2489" s="275">
        <v>939510</v>
      </c>
      <c r="B2489" s="278" t="s">
        <v>1780</v>
      </c>
      <c r="C2489" s="276">
        <v>4</v>
      </c>
      <c r="D2489" s="278" t="s">
        <v>451</v>
      </c>
    </row>
    <row r="2490" spans="1:4" x14ac:dyDescent="0.35">
      <c r="A2490" s="275">
        <v>939515</v>
      </c>
      <c r="B2490" s="278" t="s">
        <v>1781</v>
      </c>
      <c r="C2490" s="276">
        <v>4</v>
      </c>
      <c r="D2490" s="278" t="s">
        <v>451</v>
      </c>
    </row>
    <row r="2491" spans="1:4" x14ac:dyDescent="0.35">
      <c r="A2491" s="275">
        <v>939525</v>
      </c>
      <c r="B2491" s="278" t="s">
        <v>1782</v>
      </c>
      <c r="C2491" s="276">
        <v>4</v>
      </c>
      <c r="D2491" s="278" t="s">
        <v>451</v>
      </c>
    </row>
    <row r="2492" spans="1:4" x14ac:dyDescent="0.35">
      <c r="A2492" s="275">
        <v>939530</v>
      </c>
      <c r="B2492" s="278" t="s">
        <v>1783</v>
      </c>
      <c r="C2492" s="276">
        <v>4</v>
      </c>
      <c r="D2492" s="278" t="s">
        <v>451</v>
      </c>
    </row>
    <row r="2493" spans="1:4" x14ac:dyDescent="0.35">
      <c r="A2493" s="275">
        <v>939535</v>
      </c>
      <c r="B2493" s="278" t="s">
        <v>1784</v>
      </c>
      <c r="C2493" s="276">
        <v>4</v>
      </c>
      <c r="D2493" s="278" t="s">
        <v>451</v>
      </c>
    </row>
    <row r="2494" spans="1:4" x14ac:dyDescent="0.35">
      <c r="A2494" s="275">
        <v>939595</v>
      </c>
      <c r="B2494" s="278" t="s">
        <v>449</v>
      </c>
      <c r="C2494" s="276">
        <v>4</v>
      </c>
      <c r="D2494" s="278" t="s">
        <v>451</v>
      </c>
    </row>
    <row r="2495" spans="1:4" x14ac:dyDescent="0.35">
      <c r="A2495" s="275">
        <v>939599</v>
      </c>
      <c r="B2495" s="278" t="s">
        <v>381</v>
      </c>
      <c r="C2495" s="276">
        <v>4</v>
      </c>
      <c r="D2495" s="278" t="s">
        <v>451</v>
      </c>
    </row>
    <row r="2496" spans="1:4" x14ac:dyDescent="0.35">
      <c r="A2496" s="275">
        <v>9399</v>
      </c>
      <c r="B2496" s="278" t="s">
        <v>1785</v>
      </c>
      <c r="C2496" s="276">
        <v>3</v>
      </c>
      <c r="D2496" s="278" t="s">
        <v>451</v>
      </c>
    </row>
    <row r="2497" spans="1:4" x14ac:dyDescent="0.35">
      <c r="A2497" s="275">
        <v>939905</v>
      </c>
      <c r="B2497" s="278" t="s">
        <v>1786</v>
      </c>
      <c r="C2497" s="276">
        <v>4</v>
      </c>
      <c r="D2497" s="278" t="s">
        <v>451</v>
      </c>
    </row>
    <row r="2498" spans="1:4" x14ac:dyDescent="0.35">
      <c r="A2498" s="275">
        <v>939910</v>
      </c>
      <c r="B2498" s="278" t="s">
        <v>1787</v>
      </c>
      <c r="C2498" s="276">
        <v>4</v>
      </c>
      <c r="D2498" s="278" t="s">
        <v>451</v>
      </c>
    </row>
    <row r="2499" spans="1:4" x14ac:dyDescent="0.35">
      <c r="A2499" s="275">
        <v>939915</v>
      </c>
      <c r="B2499" s="278" t="s">
        <v>1788</v>
      </c>
      <c r="C2499" s="276">
        <v>4</v>
      </c>
      <c r="D2499" s="278" t="s">
        <v>451</v>
      </c>
    </row>
    <row r="2500" spans="1:4" x14ac:dyDescent="0.35">
      <c r="A2500" s="275">
        <v>939925</v>
      </c>
      <c r="B2500" s="278" t="s">
        <v>1789</v>
      </c>
      <c r="C2500" s="276">
        <v>4</v>
      </c>
      <c r="D2500" s="278" t="s">
        <v>451</v>
      </c>
    </row>
    <row r="2501" spans="1:4" x14ac:dyDescent="0.35">
      <c r="A2501" s="275">
        <v>939930</v>
      </c>
      <c r="B2501" s="278" t="s">
        <v>1790</v>
      </c>
      <c r="C2501" s="276">
        <v>4</v>
      </c>
      <c r="D2501" s="278" t="s">
        <v>451</v>
      </c>
    </row>
    <row r="2502" spans="1:4" x14ac:dyDescent="0.35">
      <c r="A2502" s="275">
        <v>94</v>
      </c>
      <c r="B2502" s="278" t="s">
        <v>1791</v>
      </c>
      <c r="C2502" s="276">
        <v>2</v>
      </c>
      <c r="D2502" s="278" t="s">
        <v>345</v>
      </c>
    </row>
    <row r="2503" spans="1:4" x14ac:dyDescent="0.35">
      <c r="A2503" s="275">
        <v>95</v>
      </c>
      <c r="B2503" s="278" t="s">
        <v>1792</v>
      </c>
      <c r="C2503" s="276">
        <v>2</v>
      </c>
      <c r="D2503" s="278" t="s">
        <v>345</v>
      </c>
    </row>
    <row r="2504" spans="1:4" x14ac:dyDescent="0.35">
      <c r="A2504" s="275">
        <v>96</v>
      </c>
      <c r="B2504" s="278" t="s">
        <v>1793</v>
      </c>
      <c r="C2504" s="276">
        <v>2</v>
      </c>
      <c r="D2504" s="278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6</vt:i4>
      </vt:variant>
    </vt:vector>
  </HeadingPairs>
  <TitlesOfParts>
    <vt:vector size="20" baseType="lpstr">
      <vt:lpstr>Presupuesto de Ingresos </vt:lpstr>
      <vt:lpstr>7.8 Proyeccion de ventas</vt:lpstr>
      <vt:lpstr>9.6 Analisis Costos y Administ</vt:lpstr>
      <vt:lpstr>10.1 Analisis de inversion</vt:lpstr>
      <vt:lpstr>10.2 Presupuesto Ingresos</vt:lpstr>
      <vt:lpstr>10.3 Presupuesto Egresos</vt:lpstr>
      <vt:lpstr>10.4 Presupuesto de efectivo</vt:lpstr>
      <vt:lpstr>10.5 Punto de equilibrio</vt:lpstr>
      <vt:lpstr>10.5 Indicadores Financieros</vt:lpstr>
      <vt:lpstr>10.6 Estado de resultados</vt:lpstr>
      <vt:lpstr>10.7 Balance general</vt:lpstr>
      <vt:lpstr>Asientos contables</vt:lpstr>
      <vt:lpstr>11 Analisis de impactos</vt:lpstr>
      <vt:lpstr>PUC</vt:lpstr>
      <vt:lpstr>CTA</vt:lpstr>
      <vt:lpstr>data</vt:lpstr>
      <vt:lpstr>data2</vt:lpstr>
      <vt:lpstr>data3</vt:lpstr>
      <vt:lpstr>data4</vt:lpstr>
      <vt:lpstr>PUC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2025-08-26T04:23:25Z</dcterms:created>
  <dcterms:modified xsi:type="dcterms:W3CDTF">2025-10-30T23:50:12Z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