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CIPRODYSER\Proyectos CIPRODYSER\Planta Lavadora(PLN)\Materiales Obra Civil\"/>
    </mc:Choice>
  </mc:AlternateContent>
  <xr:revisionPtr revIDLastSave="0" documentId="13_ncr:1_{345B9F46-EB0B-406F-A5ED-41993A566526}" xr6:coauthVersionLast="47" xr6:coauthVersionMax="47" xr10:uidLastSave="{00000000-0000-0000-0000-000000000000}"/>
  <bookViews>
    <workbookView xWindow="-120" yWindow="-120" windowWidth="20730" windowHeight="11310" firstSheet="3" activeTab="5" xr2:uid="{00000000-000D-0000-FFFF-FFFF00000000}"/>
  </bookViews>
  <sheets>
    <sheet name="Acero Tolva" sheetId="2" r:id="rId1"/>
    <sheet name="Concreto Tolva" sheetId="3" r:id="rId2"/>
    <sheet name="Mampostería Tolva" sheetId="4" r:id="rId3"/>
    <sheet name="Material Cuneta" sheetId="5" r:id="rId4"/>
    <sheet name="Material Placa" sheetId="6" r:id="rId5"/>
    <sheet name="Material Tanque sedimentador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0" i="7" l="1"/>
  <c r="I40" i="7" s="1"/>
  <c r="L32" i="7"/>
  <c r="L34" i="7" s="1"/>
  <c r="H32" i="7"/>
  <c r="D34" i="7"/>
  <c r="D32" i="7"/>
  <c r="L33" i="7"/>
  <c r="D33" i="7"/>
  <c r="F219" i="2" l="1"/>
  <c r="F221" i="2"/>
  <c r="F220" i="2"/>
  <c r="F218" i="2"/>
  <c r="I27" i="7"/>
  <c r="F27" i="7"/>
  <c r="C27" i="7"/>
  <c r="M16" i="7"/>
  <c r="J16" i="7"/>
  <c r="F16" i="7"/>
  <c r="C16" i="7"/>
  <c r="C47" i="6"/>
  <c r="C48" i="6"/>
  <c r="C41" i="6"/>
  <c r="C43" i="6" s="1"/>
  <c r="D48" i="6" s="1"/>
  <c r="E48" i="6" s="1"/>
  <c r="D23" i="6"/>
  <c r="D22" i="6"/>
  <c r="E10" i="6"/>
  <c r="F10" i="6" s="1"/>
  <c r="E9" i="6"/>
  <c r="F9" i="6" s="1"/>
  <c r="L16" i="5"/>
  <c r="F4" i="6"/>
  <c r="G9" i="6" s="1"/>
  <c r="F2" i="6"/>
  <c r="G10" i="6" s="1"/>
  <c r="D31" i="5"/>
  <c r="D30" i="5"/>
  <c r="E30" i="5" s="1"/>
  <c r="F11" i="5"/>
  <c r="F9" i="5"/>
  <c r="D27" i="4"/>
  <c r="F27" i="4"/>
  <c r="L27" i="4"/>
  <c r="I27" i="4"/>
  <c r="N17" i="4"/>
  <c r="K17" i="4"/>
  <c r="G17" i="4"/>
  <c r="D17" i="4"/>
  <c r="F30" i="5" l="1"/>
  <c r="L21" i="5" s="1"/>
  <c r="I30" i="5"/>
  <c r="L24" i="5" s="1"/>
  <c r="G30" i="5"/>
  <c r="L22" i="5" s="1"/>
  <c r="H30" i="5"/>
  <c r="L23" i="5" s="1"/>
  <c r="D18" i="4"/>
  <c r="F222" i="2"/>
  <c r="J17" i="7"/>
  <c r="C28" i="7" s="1"/>
  <c r="C17" i="7"/>
  <c r="D47" i="6"/>
  <c r="E47" i="6" s="1"/>
  <c r="F47" i="6" s="1"/>
  <c r="E22" i="6"/>
  <c r="I22" i="6" s="1"/>
  <c r="H9" i="6"/>
  <c r="I9" i="6" s="1"/>
  <c r="H10" i="6"/>
  <c r="I10" i="6" s="1"/>
  <c r="D16" i="5"/>
  <c r="E16" i="5" s="1"/>
  <c r="G16" i="5" s="1"/>
  <c r="H3" i="5" s="1"/>
  <c r="L26" i="5" s="1"/>
  <c r="K18" i="4"/>
  <c r="D28" i="4" s="1"/>
  <c r="C101" i="3"/>
  <c r="E101" i="3" s="1"/>
  <c r="G101" i="3" s="1"/>
  <c r="E95" i="3"/>
  <c r="G95" i="3" s="1"/>
  <c r="K95" i="3" s="1"/>
  <c r="C89" i="3"/>
  <c r="E89" i="3" s="1"/>
  <c r="G89" i="3" s="1"/>
  <c r="C83" i="3"/>
  <c r="E83" i="3" s="1"/>
  <c r="G83" i="3" s="1"/>
  <c r="C77" i="3"/>
  <c r="E77" i="3" s="1"/>
  <c r="G77" i="3" s="1"/>
  <c r="C71" i="3"/>
  <c r="E71" i="3" s="1"/>
  <c r="G71" i="3" s="1"/>
  <c r="E65" i="3"/>
  <c r="G65" i="3" s="1"/>
  <c r="G59" i="3"/>
  <c r="K59" i="3" s="1"/>
  <c r="E59" i="3"/>
  <c r="C53" i="3"/>
  <c r="E53" i="3" s="1"/>
  <c r="G53" i="3" s="1"/>
  <c r="E47" i="3"/>
  <c r="G47" i="3" s="1"/>
  <c r="C41" i="3"/>
  <c r="E41" i="3" s="1"/>
  <c r="G41" i="3" s="1"/>
  <c r="E32" i="3"/>
  <c r="G32" i="3" s="1"/>
  <c r="C26" i="3"/>
  <c r="E26" i="3" s="1"/>
  <c r="G26" i="3" s="1"/>
  <c r="E20" i="3"/>
  <c r="G20" i="3" s="1"/>
  <c r="E14" i="3"/>
  <c r="G14" i="3" s="1"/>
  <c r="L211" i="2"/>
  <c r="F211" i="2"/>
  <c r="H211" i="2" s="1"/>
  <c r="K211" i="2" s="1"/>
  <c r="M211" i="2" s="1"/>
  <c r="M212" i="2" s="1"/>
  <c r="E203" i="2"/>
  <c r="F203" i="2" s="1"/>
  <c r="E202" i="2"/>
  <c r="F202" i="2" s="1"/>
  <c r="L194" i="2"/>
  <c r="F194" i="2"/>
  <c r="H194" i="2" s="1"/>
  <c r="K194" i="2" s="1"/>
  <c r="E186" i="2"/>
  <c r="F186" i="2" s="1"/>
  <c r="E185" i="2"/>
  <c r="F185" i="2" s="1"/>
  <c r="E177" i="2"/>
  <c r="F177" i="2" s="1"/>
  <c r="E176" i="2"/>
  <c r="F176" i="2" s="1"/>
  <c r="L166" i="2"/>
  <c r="F166" i="2"/>
  <c r="H166" i="2" s="1"/>
  <c r="K166" i="2" s="1"/>
  <c r="E158" i="2"/>
  <c r="F158" i="2" s="1"/>
  <c r="F157" i="2"/>
  <c r="E157" i="2"/>
  <c r="L149" i="2"/>
  <c r="E149" i="2"/>
  <c r="F149" i="2" s="1"/>
  <c r="H149" i="2" s="1"/>
  <c r="K149" i="2" s="1"/>
  <c r="I141" i="2"/>
  <c r="E141" i="2"/>
  <c r="F141" i="2" s="1"/>
  <c r="I140" i="2"/>
  <c r="F140" i="2"/>
  <c r="E140" i="2"/>
  <c r="L132" i="2"/>
  <c r="F132" i="2"/>
  <c r="H132" i="2" s="1"/>
  <c r="K132" i="2" s="1"/>
  <c r="E124" i="2"/>
  <c r="F124" i="2" s="1"/>
  <c r="E123" i="2"/>
  <c r="F123" i="2" s="1"/>
  <c r="L116" i="2"/>
  <c r="F116" i="2"/>
  <c r="H116" i="2" s="1"/>
  <c r="K116" i="2" s="1"/>
  <c r="E108" i="2"/>
  <c r="F108" i="2" s="1"/>
  <c r="E107" i="2"/>
  <c r="F107" i="2" s="1"/>
  <c r="E106" i="2"/>
  <c r="F106" i="2" s="1"/>
  <c r="L98" i="2"/>
  <c r="F98" i="2"/>
  <c r="H98" i="2" s="1"/>
  <c r="K98" i="2" s="1"/>
  <c r="M98" i="2" s="1"/>
  <c r="M99" i="2" s="1"/>
  <c r="E90" i="2"/>
  <c r="F90" i="2" s="1"/>
  <c r="E89" i="2"/>
  <c r="F89" i="2" s="1"/>
  <c r="L81" i="2"/>
  <c r="F81" i="2"/>
  <c r="H81" i="2" s="1"/>
  <c r="E73" i="2"/>
  <c r="F73" i="2" s="1"/>
  <c r="E72" i="2"/>
  <c r="F72" i="2" s="1"/>
  <c r="L61" i="2"/>
  <c r="F61" i="2"/>
  <c r="H61" i="2" s="1"/>
  <c r="K61" i="2" s="1"/>
  <c r="L53" i="2"/>
  <c r="F53" i="2"/>
  <c r="H53" i="2" s="1"/>
  <c r="K53" i="2" s="1"/>
  <c r="L44" i="2"/>
  <c r="F44" i="2"/>
  <c r="H44" i="2" s="1"/>
  <c r="K44" i="2" s="1"/>
  <c r="E36" i="2"/>
  <c r="F36" i="2" s="1"/>
  <c r="E35" i="2"/>
  <c r="F35" i="2" s="1"/>
  <c r="E27" i="2"/>
  <c r="F27" i="2" s="1"/>
  <c r="E26" i="2"/>
  <c r="F26" i="2" s="1"/>
  <c r="E18" i="2"/>
  <c r="F18" i="2" s="1"/>
  <c r="E17" i="2"/>
  <c r="F17" i="2" s="1"/>
  <c r="E9" i="2"/>
  <c r="F9" i="2" s="1"/>
  <c r="E8" i="2"/>
  <c r="F8" i="2" s="1"/>
  <c r="I28" i="7" l="1"/>
  <c r="F28" i="7"/>
  <c r="H33" i="7" s="1"/>
  <c r="H34" i="7" s="1"/>
  <c r="I39" i="7" s="1"/>
  <c r="I28" i="4"/>
  <c r="L28" i="4"/>
  <c r="F28" i="4"/>
  <c r="K27" i="2"/>
  <c r="L27" i="2"/>
  <c r="K106" i="2"/>
  <c r="L106" i="2"/>
  <c r="L140" i="2"/>
  <c r="K158" i="2"/>
  <c r="L158" i="2"/>
  <c r="K18" i="2"/>
  <c r="L18" i="2"/>
  <c r="K186" i="2"/>
  <c r="L186" i="2"/>
  <c r="K89" i="2"/>
  <c r="L89" i="2"/>
  <c r="K123" i="2"/>
  <c r="L123" i="2"/>
  <c r="K202" i="2"/>
  <c r="K204" i="2" s="1"/>
  <c r="L202" i="2"/>
  <c r="K108" i="2"/>
  <c r="L108" i="2"/>
  <c r="K90" i="2"/>
  <c r="L90" i="2"/>
  <c r="K35" i="2"/>
  <c r="K37" i="2" s="1"/>
  <c r="L35" i="2"/>
  <c r="K124" i="2"/>
  <c r="L124" i="2"/>
  <c r="L141" i="2"/>
  <c r="K203" i="2"/>
  <c r="L203" i="2"/>
  <c r="K36" i="2"/>
  <c r="L36" i="2"/>
  <c r="K176" i="2"/>
  <c r="K178" i="2" s="1"/>
  <c r="L176" i="2"/>
  <c r="D218" i="2"/>
  <c r="E218" i="2" s="1"/>
  <c r="K73" i="2"/>
  <c r="L73" i="2"/>
  <c r="K177" i="2"/>
  <c r="L177" i="2"/>
  <c r="K157" i="2"/>
  <c r="K159" i="2" s="1"/>
  <c r="L157" i="2"/>
  <c r="K26" i="2"/>
  <c r="K28" i="2" s="1"/>
  <c r="L26" i="2"/>
  <c r="K8" i="2"/>
  <c r="L8" i="2"/>
  <c r="K72" i="2"/>
  <c r="L72" i="2"/>
  <c r="K9" i="2"/>
  <c r="L9" i="2"/>
  <c r="K17" i="2"/>
  <c r="K19" i="2" s="1"/>
  <c r="L17" i="2"/>
  <c r="K81" i="2"/>
  <c r="M81" i="2" s="1"/>
  <c r="M82" i="2" s="1"/>
  <c r="K107" i="2"/>
  <c r="L107" i="2"/>
  <c r="K185" i="2"/>
  <c r="K187" i="2" s="1"/>
  <c r="L185" i="2"/>
  <c r="H22" i="6"/>
  <c r="G22" i="6"/>
  <c r="F22" i="6"/>
  <c r="J9" i="6"/>
  <c r="M16" i="5"/>
  <c r="O16" i="5" s="1"/>
  <c r="P16" i="5" s="1"/>
  <c r="E17" i="5"/>
  <c r="G17" i="5" s="1"/>
  <c r="M132" i="2"/>
  <c r="M133" i="2" s="1"/>
  <c r="M149" i="2"/>
  <c r="M150" i="2" s="1"/>
  <c r="M61" i="2"/>
  <c r="M62" i="2" s="1"/>
  <c r="M116" i="2"/>
  <c r="M117" i="2" s="1"/>
  <c r="M166" i="2"/>
  <c r="M167" i="2" s="1"/>
  <c r="K140" i="2"/>
  <c r="M44" i="2"/>
  <c r="M45" i="2" s="1"/>
  <c r="M53" i="2"/>
  <c r="M54" i="2" s="1"/>
  <c r="M194" i="2"/>
  <c r="M195" i="2" s="1"/>
  <c r="K141" i="2"/>
  <c r="I32" i="3"/>
  <c r="K32" i="3"/>
  <c r="L32" i="3"/>
  <c r="J32" i="3"/>
  <c r="I53" i="3"/>
  <c r="L53" i="3"/>
  <c r="K53" i="3"/>
  <c r="J53" i="3"/>
  <c r="I89" i="3"/>
  <c r="J89" i="3"/>
  <c r="L89" i="3"/>
  <c r="K89" i="3"/>
  <c r="L14" i="3"/>
  <c r="K14" i="3"/>
  <c r="J14" i="3"/>
  <c r="I14" i="3"/>
  <c r="J71" i="3"/>
  <c r="L71" i="3"/>
  <c r="I71" i="3"/>
  <c r="K71" i="3"/>
  <c r="J20" i="3"/>
  <c r="I20" i="3"/>
  <c r="L20" i="3"/>
  <c r="K20" i="3"/>
  <c r="J41" i="3"/>
  <c r="I41" i="3"/>
  <c r="L41" i="3"/>
  <c r="K41" i="3"/>
  <c r="K77" i="3"/>
  <c r="J77" i="3"/>
  <c r="I77" i="3"/>
  <c r="L77" i="3"/>
  <c r="K26" i="3"/>
  <c r="I26" i="3"/>
  <c r="J26" i="3"/>
  <c r="L26" i="3"/>
  <c r="L47" i="3"/>
  <c r="K47" i="3"/>
  <c r="J47" i="3"/>
  <c r="I47" i="3"/>
  <c r="I65" i="3"/>
  <c r="L65" i="3"/>
  <c r="K65" i="3"/>
  <c r="J65" i="3"/>
  <c r="L83" i="3"/>
  <c r="I83" i="3"/>
  <c r="K83" i="3"/>
  <c r="J83" i="3"/>
  <c r="L101" i="3"/>
  <c r="K101" i="3"/>
  <c r="J101" i="3"/>
  <c r="I101" i="3"/>
  <c r="L59" i="3"/>
  <c r="I59" i="3"/>
  <c r="I95" i="3"/>
  <c r="J59" i="3"/>
  <c r="J95" i="3"/>
  <c r="L95" i="3"/>
  <c r="K74" i="2"/>
  <c r="K109" i="2"/>
  <c r="K25" i="7" l="1"/>
  <c r="I38" i="7" s="1"/>
  <c r="J2" i="6"/>
  <c r="J45" i="6"/>
  <c r="G31" i="4"/>
  <c r="K105" i="3"/>
  <c r="K106" i="3"/>
  <c r="K107" i="3"/>
  <c r="K108" i="3"/>
  <c r="K125" i="2"/>
  <c r="D221" i="2"/>
  <c r="E221" i="2" s="1"/>
  <c r="K91" i="2"/>
  <c r="K142" i="2"/>
  <c r="F214" i="2" s="1"/>
  <c r="D220" i="2"/>
  <c r="E220" i="2" s="1"/>
  <c r="K10" i="2"/>
  <c r="D219" i="2"/>
  <c r="E219" i="2" s="1"/>
  <c r="H5" i="5"/>
  <c r="L25" i="5" s="1"/>
</calcChain>
</file>

<file path=xl/sharedStrings.xml><?xml version="1.0" encoding="utf-8"?>
<sst xmlns="http://schemas.openxmlformats.org/spreadsheetml/2006/main" count="826" uniqueCount="196">
  <si>
    <t>ESTRUCTURAS PARA CIMENTACIÓN</t>
  </si>
  <si>
    <t>0.10m</t>
  </si>
  <si>
    <t>Viga enlace longitudinal</t>
  </si>
  <si>
    <t>Vigas de amarre</t>
  </si>
  <si>
    <t>Viga enlace transversal</t>
  </si>
  <si>
    <t>Viga coronaria (desc)</t>
  </si>
  <si>
    <t>Viguetas dosificadores</t>
  </si>
  <si>
    <t>1.40m</t>
  </si>
  <si>
    <t>CUADRO DE PEDIDO PARA ACERO DE REFUERZO</t>
  </si>
  <si>
    <t># Est. Zap cimentación(Und)</t>
  </si>
  <si>
    <t>Sentido</t>
  </si>
  <si>
    <t xml:space="preserve">Varilla </t>
  </si>
  <si>
    <t>Cantidad Var.</t>
  </si>
  <si>
    <t>#Estructuras</t>
  </si>
  <si>
    <t>Cant. Total</t>
  </si>
  <si>
    <t xml:space="preserve">Figuración </t>
  </si>
  <si>
    <t>Longitud (m)</t>
  </si>
  <si>
    <t>Peso Unitario(kg/m)</t>
  </si>
  <si>
    <t>Peso Total(Kg)</t>
  </si>
  <si>
    <t>#5</t>
  </si>
  <si>
    <t>TOTAL PEDIDO ACERO(Kg)</t>
  </si>
  <si>
    <t># Est.Columnas portico tolva(Und)</t>
  </si>
  <si>
    <t>#4</t>
  </si>
  <si>
    <t xml:space="preserve"># Est. Vigas de amarre Longitudinales(Und) </t>
  </si>
  <si>
    <t xml:space="preserve"># Est. Vigas de amarre Transversales (Und) </t>
  </si>
  <si>
    <t xml:space="preserve"># Est. Flejes columnas (Und) </t>
  </si>
  <si>
    <t>Cantidad Flejes/ml</t>
  </si>
  <si>
    <t>Longitud Columna</t>
  </si>
  <si>
    <t>Long.total columas(m)</t>
  </si>
  <si>
    <t>Total flejes</t>
  </si>
  <si>
    <t>Figuración</t>
  </si>
  <si>
    <t>Long Fleje</t>
  </si>
  <si>
    <t>Longitud total(m)</t>
  </si>
  <si>
    <t>Peso unitario(kg/m)</t>
  </si>
  <si>
    <t>#3</t>
  </si>
  <si>
    <t xml:space="preserve"># Est. Flejes Vigas de amarre longitudinales (Und) </t>
  </si>
  <si>
    <t>Longitud Viga</t>
  </si>
  <si>
    <t>Long.total Vigas(m)</t>
  </si>
  <si>
    <t xml:space="preserve"># Est. Flejes Vigas de amarre transversales (Und) </t>
  </si>
  <si>
    <t>ESTRUCTURAS PARA PORTICO</t>
  </si>
  <si>
    <t xml:space="preserve"># Est. Vigas de enlace Longitudinales(Und) </t>
  </si>
  <si>
    <t xml:space="preserve"># Est. Flejes Vigas de enlace longitudinales (Und) </t>
  </si>
  <si>
    <t xml:space="preserve"># Est. Vigas de Soporte Transversales (Und) </t>
  </si>
  <si>
    <t>#6</t>
  </si>
  <si>
    <t xml:space="preserve"># Est. Flejes vigas de soporte transversales (Und) </t>
  </si>
  <si>
    <t>Long.total vigas(m)</t>
  </si>
  <si>
    <t xml:space="preserve"># Est. Vigas de Soporte Longitudinales(Und) </t>
  </si>
  <si>
    <t xml:space="preserve"># Est. Flejes vigas de soporte longitudinales (Und) </t>
  </si>
  <si>
    <t xml:space="preserve"># Est. Viguetas división dosificadores (Und) </t>
  </si>
  <si>
    <t xml:space="preserve"># Est. Flejes Viguetas división dosificadores (Und) </t>
  </si>
  <si>
    <t xml:space="preserve"># Est. Viga de enlace longitudinal superior trapecio(Und) </t>
  </si>
  <si>
    <t xml:space="preserve"># Est. Flejes Vigas de enlace longitudinal superior trapecio(Und) </t>
  </si>
  <si>
    <t xml:space="preserve"># Est. Viga de enlace transversal superior trapecio(Und) </t>
  </si>
  <si>
    <t xml:space="preserve"># Est. Flejes Vigas de enlace transversal superior trapecio(Und) </t>
  </si>
  <si>
    <t>VIGAS CORONARIAS</t>
  </si>
  <si>
    <t xml:space="preserve"># Est. Vigas  coronaria Longitudinal sentido de descargue(Und) </t>
  </si>
  <si>
    <t xml:space="preserve"># Est. Vigas coronaria Longitudinal sentido talud(Und) </t>
  </si>
  <si>
    <t xml:space="preserve"># Est. Flejes Vigas coronaria longitudinales superiores (Und) </t>
  </si>
  <si>
    <t xml:space="preserve"># Est. Vigas de enlace transversales superiores (Und) </t>
  </si>
  <si>
    <t xml:space="preserve"># Est. Flejes Vigas de enlace transversales superiores (Und) </t>
  </si>
  <si>
    <t>TOTAL PEDIDO ACERO PARA TOLVA DE CARBÓN(Kg)</t>
  </si>
  <si>
    <t>Dosificación por m3 de concreto de 3000 psi</t>
  </si>
  <si>
    <t>Cemento</t>
  </si>
  <si>
    <t>Bultos</t>
  </si>
  <si>
    <t>Arena Lavada</t>
  </si>
  <si>
    <t>M3</t>
  </si>
  <si>
    <t>Grava</t>
  </si>
  <si>
    <t>Agua</t>
  </si>
  <si>
    <t>Lts</t>
  </si>
  <si>
    <t>DIMENSIONES</t>
  </si>
  <si>
    <t>VOLUMEN UNITARIO</t>
  </si>
  <si>
    <t>VOLUMEN TOTAL</t>
  </si>
  <si>
    <t>MATERIALES</t>
  </si>
  <si>
    <t>Altura(m)</t>
  </si>
  <si>
    <t>Largo (m)</t>
  </si>
  <si>
    <t>Ancho(m)</t>
  </si>
  <si>
    <t>Arena</t>
  </si>
  <si>
    <t xml:space="preserve"># Est. Vigas de enlace Longitudinal sentido de descargue(Und) </t>
  </si>
  <si>
    <t xml:space="preserve"># Est. Vigas de enlace Longitudinal sentido talud(Und) </t>
  </si>
  <si>
    <t># Est. Muros Longitudinales Nivel Inferior</t>
  </si>
  <si>
    <t># Est. Muros transversales nivel Inferior</t>
  </si>
  <si>
    <t># Est. Muros Longitudinales Nivel trapecio</t>
  </si>
  <si>
    <t xml:space="preserve">Dimesnsiones Ladrillo </t>
  </si>
  <si>
    <t>b(m)=</t>
  </si>
  <si>
    <t>h(m)=</t>
  </si>
  <si>
    <t>l(m)=</t>
  </si>
  <si>
    <t>Esp.pega(m)=</t>
  </si>
  <si>
    <t>ILADA LONGITUDINAL</t>
  </si>
  <si>
    <t>#lad/m2=</t>
  </si>
  <si>
    <t>m</t>
  </si>
  <si>
    <t>x</t>
  </si>
  <si>
    <t>Esp.Pañete(m)=</t>
  </si>
  <si>
    <t>Dimensiones muro anterior nivel trapecio</t>
  </si>
  <si>
    <t>Dimensiones muro posterior nivel trapecio</t>
  </si>
  <si>
    <t>Dimensiones muro longitudinal nivel trapecio</t>
  </si>
  <si>
    <t>B(m)=</t>
  </si>
  <si>
    <t>H(m)=</t>
  </si>
  <si>
    <t>Area muro(m2)=</t>
  </si>
  <si>
    <t>Cant. Tot.Lad=</t>
  </si>
  <si>
    <t>ILADA TRANSVERSAL</t>
  </si>
  <si>
    <t>Ilada Doble</t>
  </si>
  <si>
    <t>Unicamente Ilada transversal</t>
  </si>
  <si>
    <t>TOTAL LADRILLOS</t>
  </si>
  <si>
    <t>Sacos de cemento</t>
  </si>
  <si>
    <t>Grava(m3)</t>
  </si>
  <si>
    <t>Arena lavada(m3)</t>
  </si>
  <si>
    <t>60cm</t>
  </si>
  <si>
    <t>30cm</t>
  </si>
  <si>
    <t>Varilla #4</t>
  </si>
  <si>
    <t>Varilla #3</t>
  </si>
  <si>
    <t>Longitud Cuneta</t>
  </si>
  <si>
    <t>Longitud Cuneta Long.(m)=</t>
  </si>
  <si>
    <t>Longitud Cuneta Trans.(m)=</t>
  </si>
  <si>
    <t>Longitud Traslapos Cuneta Long.(m)=</t>
  </si>
  <si>
    <t>Longitud  Traslapos Cuneta Trans.(m)=</t>
  </si>
  <si>
    <t>Varilla</t>
  </si>
  <si>
    <t>Longitud Total</t>
  </si>
  <si>
    <t>#Varillas</t>
  </si>
  <si>
    <t>Longitudinal</t>
  </si>
  <si>
    <t>Transversal</t>
  </si>
  <si>
    <t>#Varillas/Estruc</t>
  </si>
  <si>
    <t>#Estrcturas</t>
  </si>
  <si>
    <t>Varillas armadura acero</t>
  </si>
  <si>
    <t>Long.Fleje</t>
  </si>
  <si>
    <t>Long Total</t>
  </si>
  <si>
    <t>Varillas Flejes para armadura</t>
  </si>
  <si>
    <t>Concreto Cuneta desague</t>
  </si>
  <si>
    <t>Espesor placa de piso(m)=</t>
  </si>
  <si>
    <t>Espesor aletas(m)=</t>
  </si>
  <si>
    <t>Ancho placa de piso(m)=</t>
  </si>
  <si>
    <t>Altura aletas(m)=</t>
  </si>
  <si>
    <t># Aletas</t>
  </si>
  <si>
    <t>Estructura</t>
  </si>
  <si>
    <t>Cuenta Longitudinal</t>
  </si>
  <si>
    <t>Cuenta Transversal</t>
  </si>
  <si>
    <t>Vol Total</t>
  </si>
  <si>
    <t>Sacos Cemento</t>
  </si>
  <si>
    <t>Longitud Placa(m)=</t>
  </si>
  <si>
    <t>Longitud Traslapos Placa.(m)=</t>
  </si>
  <si>
    <t>Ancho Placa.(m)=</t>
  </si>
  <si>
    <t>Longitud Traslapos anho placa.(m)=</t>
  </si>
  <si>
    <t>Varillas para armadura de placa</t>
  </si>
  <si>
    <t>Cantidad Varillas/ml</t>
  </si>
  <si>
    <t>Longitud placa</t>
  </si>
  <si>
    <t>Total Varillas</t>
  </si>
  <si>
    <t>Long.Varilla</t>
  </si>
  <si>
    <t>ConcretoPlaca PLN</t>
  </si>
  <si>
    <t>Ancho Placa</t>
  </si>
  <si>
    <t>Espesor Placa</t>
  </si>
  <si>
    <t>Dimensiones</t>
  </si>
  <si>
    <t>#lad/ml=</t>
  </si>
  <si>
    <t>Ladrillos para dilataciones de placa</t>
  </si>
  <si>
    <t>#Dilataciones</t>
  </si>
  <si>
    <t>#Lad*Sentido</t>
  </si>
  <si>
    <t>Total Ladrillos</t>
  </si>
  <si>
    <t>Ladrillo/sentido</t>
  </si>
  <si>
    <t>Dimensiones muros longitudinales</t>
  </si>
  <si>
    <t>Cant. Muros</t>
  </si>
  <si>
    <t>Dimensiones muros transversales</t>
  </si>
  <si>
    <t>Unicamente Ilada longitudinal</t>
  </si>
  <si>
    <t>Dimensiones muro transversal posterior</t>
  </si>
  <si>
    <t>Ilada doble</t>
  </si>
  <si>
    <t>Cantidad total Varillas</t>
  </si>
  <si>
    <t>Barra corrugada 3/8" x 6m</t>
  </si>
  <si>
    <t>Barra corrugada 1/2" x 6m</t>
  </si>
  <si>
    <t>Barra corrugada 5/8" x 6m</t>
  </si>
  <si>
    <t>Barra corrugada 3/4" x 6m</t>
  </si>
  <si>
    <t>Peso total Varillas</t>
  </si>
  <si>
    <t>PESO TOTAL VARILLAS TOLVA SEGÚN LONGITUD(Kg)</t>
  </si>
  <si>
    <t>CUADRO PEDIDO TOTAL ACERO</t>
  </si>
  <si>
    <t>CANTIDADES TOTALES TOLVA DE CARBÓN</t>
  </si>
  <si>
    <t>Dimensiones pie de amigo para soporte trapecio(triangulo)</t>
  </si>
  <si>
    <t>HILADA LONGITUDINAL</t>
  </si>
  <si>
    <t>HILADA TRANSVERSAL</t>
  </si>
  <si>
    <t>Vol Unitario(m3)</t>
  </si>
  <si>
    <t>Vol Total(m3)</t>
  </si>
  <si>
    <t xml:space="preserve">Longitud Placa </t>
  </si>
  <si>
    <t>Barra corrugada #3</t>
  </si>
  <si>
    <t>Area Total x esp.muro</t>
  </si>
  <si>
    <t>Vmuros long. =</t>
  </si>
  <si>
    <t>Vmuros trans. =</t>
  </si>
  <si>
    <t>Vladrillos=</t>
  </si>
  <si>
    <t>Vmort= Vmuro-Vlad</t>
  </si>
  <si>
    <t>Vpañete 1:3=Area total x esp pañete</t>
  </si>
  <si>
    <t>Vpañete=</t>
  </si>
  <si>
    <t>Vol.mortero=</t>
  </si>
  <si>
    <t>Vol.pañete=</t>
  </si>
  <si>
    <t>Material Tanque sedimentador</t>
  </si>
  <si>
    <t>Materiales Placa</t>
  </si>
  <si>
    <t>Acero Cuneta</t>
  </si>
  <si>
    <t>Materiales Cunetas</t>
  </si>
  <si>
    <t>Arena Lavada(m3)</t>
  </si>
  <si>
    <t>Agua(Lt)</t>
  </si>
  <si>
    <t>Barra corrugada #3x 6m</t>
  </si>
  <si>
    <t>Barra corrugada #3 x 6m</t>
  </si>
  <si>
    <t>Barra corrugada #4 x 6m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</si>
</sst>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5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2" fontId="3" fillId="0" borderId="0" applyFont="0" applyFill="0" applyBorder="0" applyAlignment="0" applyProtection="0"/>
  </cellStyleXfs>
  <cellXfs count="228">
    <xf numFmtId="0" fontId="0" fillId="0" borderId="0" xfId="0"/>
    <xf numFmtId="0" fontId="0" fillId="0" borderId="0" xfId="0" applyAlignment="1">
      <alignment horizontal="center" vertical="top"/>
    </xf>
    <xf numFmtId="0" fontId="0" fillId="0" borderId="1" xfId="0" applyBorder="1"/>
    <xf numFmtId="0" fontId="0" fillId="0" borderId="0" xfId="0" applyAlignment="1">
      <alignment horizontal="center"/>
    </xf>
    <xf numFmtId="0" fontId="0" fillId="3" borderId="0" xfId="0" applyFill="1"/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42" fontId="0" fillId="0" borderId="0" xfId="1" applyFont="1"/>
    <xf numFmtId="0" fontId="0" fillId="0" borderId="0" xfId="0" applyAlignment="1">
      <alignment horizontal="center" vertical="center"/>
    </xf>
    <xf numFmtId="1" fontId="0" fillId="0" borderId="25" xfId="0" applyNumberFormat="1" applyBorder="1" applyAlignment="1">
      <alignment horizontal="center" vertical="center"/>
    </xf>
    <xf numFmtId="1" fontId="0" fillId="0" borderId="17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/>
    <xf numFmtId="0" fontId="0" fillId="0" borderId="25" xfId="0" applyBorder="1" applyAlignment="1">
      <alignment horizontal="center" vertical="center"/>
    </xf>
    <xf numFmtId="0" fontId="0" fillId="0" borderId="25" xfId="0" applyBorder="1"/>
    <xf numFmtId="0" fontId="0" fillId="0" borderId="25" xfId="0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0" borderId="17" xfId="0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/>
    <xf numFmtId="0" fontId="1" fillId="0" borderId="3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0" fillId="0" borderId="3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0" fillId="0" borderId="13" xfId="0" applyBorder="1"/>
    <xf numFmtId="0" fontId="0" fillId="0" borderId="1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164" fontId="0" fillId="0" borderId="17" xfId="0" applyNumberForma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1" fontId="0" fillId="0" borderId="17" xfId="0" applyNumberFormat="1" applyBorder="1"/>
    <xf numFmtId="0" fontId="1" fillId="0" borderId="34" xfId="0" applyFont="1" applyFill="1" applyBorder="1" applyAlignment="1">
      <alignment horizontal="center"/>
    </xf>
    <xf numFmtId="0" fontId="1" fillId="0" borderId="32" xfId="0" applyFont="1" applyFill="1" applyBorder="1" applyAlignment="1">
      <alignment horizontal="center"/>
    </xf>
    <xf numFmtId="0" fontId="0" fillId="0" borderId="22" xfId="0" applyBorder="1"/>
    <xf numFmtId="0" fontId="0" fillId="0" borderId="23" xfId="0" applyBorder="1"/>
    <xf numFmtId="164" fontId="0" fillId="0" borderId="25" xfId="0" applyNumberFormat="1" applyBorder="1" applyAlignment="1">
      <alignment horizontal="center" vertical="center"/>
    </xf>
    <xf numFmtId="1" fontId="2" fillId="0" borderId="24" xfId="0" applyNumberFormat="1" applyFont="1" applyBorder="1" applyAlignment="1">
      <alignment horizontal="center"/>
    </xf>
    <xf numFmtId="0" fontId="0" fillId="0" borderId="33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" fontId="0" fillId="0" borderId="1" xfId="0" applyNumberFormat="1" applyBorder="1"/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1" fontId="0" fillId="0" borderId="18" xfId="0" applyNumberForma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3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4" fontId="0" fillId="0" borderId="30" xfId="0" applyNumberFormat="1" applyBorder="1" applyAlignment="1">
      <alignment horizontal="center"/>
    </xf>
    <xf numFmtId="164" fontId="7" fillId="5" borderId="32" xfId="0" applyNumberFormat="1" applyFont="1" applyFill="1" applyBorder="1" applyAlignment="1">
      <alignment horizontal="center"/>
    </xf>
    <xf numFmtId="164" fontId="0" fillId="0" borderId="34" xfId="0" applyNumberFormat="1" applyBorder="1" applyAlignment="1">
      <alignment horizontal="center"/>
    </xf>
    <xf numFmtId="164" fontId="1" fillId="5" borderId="9" xfId="0" applyNumberFormat="1" applyFont="1" applyFill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0" fillId="3" borderId="14" xfId="0" applyFill="1" applyBorder="1"/>
    <xf numFmtId="0" fontId="0" fillId="0" borderId="17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" fillId="0" borderId="13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0" fontId="1" fillId="0" borderId="29" xfId="0" applyFont="1" applyBorder="1" applyAlignment="1">
      <alignment horizontal="left"/>
    </xf>
    <xf numFmtId="0" fontId="1" fillId="0" borderId="16" xfId="0" applyFont="1" applyFill="1" applyBorder="1" applyAlignment="1">
      <alignment horizontal="left"/>
    </xf>
    <xf numFmtId="0" fontId="0" fillId="0" borderId="15" xfId="0" applyFont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0" fillId="0" borderId="18" xfId="0" applyFont="1" applyFill="1" applyBorder="1" applyAlignment="1">
      <alignment horizontal="center" vertical="center"/>
    </xf>
    <xf numFmtId="1" fontId="0" fillId="0" borderId="30" xfId="0" applyNumberFormat="1" applyFon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0" borderId="30" xfId="0" applyNumberFormat="1" applyBorder="1" applyAlignment="1">
      <alignment horizontal="center"/>
    </xf>
    <xf numFmtId="2" fontId="0" fillId="0" borderId="18" xfId="0" applyNumberFormat="1" applyBorder="1" applyAlignment="1">
      <alignment horizontal="center"/>
    </xf>
    <xf numFmtId="2" fontId="0" fillId="0" borderId="30" xfId="0" applyNumberFormat="1" applyBorder="1" applyAlignment="1">
      <alignment horizontal="center" vertical="center"/>
    </xf>
    <xf numFmtId="0" fontId="0" fillId="0" borderId="33" xfId="0" applyBorder="1"/>
    <xf numFmtId="1" fontId="0" fillId="0" borderId="34" xfId="0" applyNumberFormat="1" applyBorder="1" applyAlignment="1">
      <alignment horizontal="center" vertical="center"/>
    </xf>
    <xf numFmtId="0" fontId="1" fillId="0" borderId="16" xfId="0" applyFont="1" applyBorder="1" applyAlignment="1">
      <alignment horizontal="left"/>
    </xf>
    <xf numFmtId="0" fontId="2" fillId="4" borderId="7" xfId="0" applyFont="1" applyFill="1" applyBorder="1" applyAlignment="1">
      <alignment horizontal="left"/>
    </xf>
    <xf numFmtId="0" fontId="2" fillId="4" borderId="8" xfId="0" applyFont="1" applyFill="1" applyBorder="1" applyAlignment="1">
      <alignment horizontal="left"/>
    </xf>
    <xf numFmtId="0" fontId="2" fillId="4" borderId="9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3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0" fillId="0" borderId="30" xfId="0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0" borderId="14" xfId="0" applyNumberFormat="1" applyFont="1" applyBorder="1" applyAlignment="1">
      <alignment horizontal="center" vertical="center"/>
    </xf>
    <xf numFmtId="1" fontId="0" fillId="0" borderId="15" xfId="0" applyNumberFormat="1" applyFont="1" applyBorder="1" applyAlignment="1">
      <alignment horizontal="center" vertical="center"/>
    </xf>
    <xf numFmtId="1" fontId="0" fillId="0" borderId="25" xfId="0" applyNumberFormat="1" applyFont="1" applyBorder="1" applyAlignment="1">
      <alignment horizontal="center" vertical="center"/>
    </xf>
    <xf numFmtId="1" fontId="0" fillId="0" borderId="30" xfId="0" applyNumberFormat="1" applyFont="1" applyBorder="1" applyAlignment="1">
      <alignment horizontal="center" vertical="center"/>
    </xf>
    <xf numFmtId="1" fontId="0" fillId="0" borderId="17" xfId="0" applyNumberFormat="1" applyFont="1" applyBorder="1" applyAlignment="1">
      <alignment horizontal="center" vertical="center"/>
    </xf>
    <xf numFmtId="1" fontId="0" fillId="0" borderId="18" xfId="0" applyNumberFormat="1" applyFont="1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0" fillId="0" borderId="29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1" fontId="5" fillId="0" borderId="19" xfId="0" applyNumberFormat="1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1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29" xfId="0" applyBorder="1" applyAlignment="1"/>
    <xf numFmtId="0" fontId="0" fillId="0" borderId="25" xfId="0" applyBorder="1" applyAlignment="1"/>
    <xf numFmtId="0" fontId="0" fillId="0" borderId="13" xfId="0" applyBorder="1" applyAlignment="1">
      <alignment horizontal="center"/>
    </xf>
    <xf numFmtId="0" fontId="0" fillId="0" borderId="29" xfId="0" applyBorder="1" applyAlignment="1">
      <alignment vertical="center"/>
    </xf>
    <xf numFmtId="0" fontId="0" fillId="0" borderId="25" xfId="0" applyBorder="1" applyAlignment="1">
      <alignment vertical="center"/>
    </xf>
    <xf numFmtId="0" fontId="5" fillId="0" borderId="25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0" fillId="0" borderId="33" xfId="0" applyBorder="1" applyAlignment="1">
      <alignment horizontal="left"/>
    </xf>
    <xf numFmtId="0" fontId="0" fillId="0" borderId="1" xfId="0" applyBorder="1" applyAlignment="1">
      <alignment horizontal="left"/>
    </xf>
    <xf numFmtId="1" fontId="6" fillId="0" borderId="34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30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0" fillId="0" borderId="33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0" fillId="0" borderId="38" xfId="0" applyBorder="1" applyAlignment="1">
      <alignment horizontal="left" vertical="center"/>
    </xf>
    <xf numFmtId="1" fontId="5" fillId="0" borderId="30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5" xfId="0" applyBorder="1" applyAlignment="1">
      <alignment horizontal="left" vertical="center"/>
    </xf>
    <xf numFmtId="1" fontId="5" fillId="0" borderId="7" xfId="0" applyNumberFormat="1" applyFont="1" applyBorder="1" applyAlignment="1">
      <alignment horizontal="center" vertical="center"/>
    </xf>
    <xf numFmtId="1" fontId="5" fillId="0" borderId="9" xfId="0" applyNumberFormat="1" applyFon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47625</xdr:colOff>
      <xdr:row>7</xdr:row>
      <xdr:rowOff>66675</xdr:rowOff>
    </xdr:from>
    <xdr:to>
      <xdr:col>7</xdr:col>
      <xdr:colOff>694374</xdr:colOff>
      <xdr:row>8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3462"/>
        <a:stretch/>
      </xdr:blipFill>
      <xdr:spPr>
        <a:xfrm>
          <a:off x="4638675" y="1438275"/>
          <a:ext cx="1408749" cy="428625"/>
        </a:xfrm>
        <a:prstGeom prst="rect">
          <a:avLst/>
        </a:prstGeom>
      </xdr:spPr>
    </xdr:pic>
    <xdr:clientData/>
  </xdr:twoCellAnchor>
  <xdr:twoCellAnchor editAs="oneCell">
    <xdr:from>
      <xdr:col>6</xdr:col>
      <xdr:colOff>85725</xdr:colOff>
      <xdr:row>8</xdr:row>
      <xdr:rowOff>57150</xdr:rowOff>
    </xdr:from>
    <xdr:to>
      <xdr:col>7</xdr:col>
      <xdr:colOff>732474</xdr:colOff>
      <xdr:row>8</xdr:row>
      <xdr:rowOff>485775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3462"/>
        <a:stretch/>
      </xdr:blipFill>
      <xdr:spPr>
        <a:xfrm>
          <a:off x="4676775" y="1924050"/>
          <a:ext cx="1408749" cy="428625"/>
        </a:xfrm>
        <a:prstGeom prst="rect">
          <a:avLst/>
        </a:prstGeom>
      </xdr:spPr>
    </xdr:pic>
    <xdr:clientData/>
  </xdr:twoCellAnchor>
  <xdr:twoCellAnchor>
    <xdr:from>
      <xdr:col>20</xdr:col>
      <xdr:colOff>561975</xdr:colOff>
      <xdr:row>1</xdr:row>
      <xdr:rowOff>57150</xdr:rowOff>
    </xdr:from>
    <xdr:to>
      <xdr:col>20</xdr:col>
      <xdr:colOff>685800</xdr:colOff>
      <xdr:row>1</xdr:row>
      <xdr:rowOff>180975</xdr:rowOff>
    </xdr:to>
    <xdr:sp macro="" textlink="">
      <xdr:nvSpPr>
        <xdr:cNvPr id="4" name="Elips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19316700" y="257175"/>
          <a:ext cx="123825" cy="12382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19</xdr:col>
      <xdr:colOff>95250</xdr:colOff>
      <xdr:row>4</xdr:row>
      <xdr:rowOff>0</xdr:rowOff>
    </xdr:from>
    <xdr:to>
      <xdr:col>19</xdr:col>
      <xdr:colOff>219075</xdr:colOff>
      <xdr:row>4</xdr:row>
      <xdr:rowOff>123825</xdr:rowOff>
    </xdr:to>
    <xdr:sp macro="" textlink="">
      <xdr:nvSpPr>
        <xdr:cNvPr id="5" name="Elips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18087975" y="790575"/>
          <a:ext cx="123825" cy="12382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20</xdr:col>
      <xdr:colOff>571500</xdr:colOff>
      <xdr:row>3</xdr:row>
      <xdr:rowOff>180975</xdr:rowOff>
    </xdr:from>
    <xdr:to>
      <xdr:col>20</xdr:col>
      <xdr:colOff>695325</xdr:colOff>
      <xdr:row>4</xdr:row>
      <xdr:rowOff>114300</xdr:rowOff>
    </xdr:to>
    <xdr:sp macro="" textlink="">
      <xdr:nvSpPr>
        <xdr:cNvPr id="6" name="Elips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19326225" y="771525"/>
          <a:ext cx="123825" cy="13335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19</xdr:col>
      <xdr:colOff>85725</xdr:colOff>
      <xdr:row>1</xdr:row>
      <xdr:rowOff>66675</xdr:rowOff>
    </xdr:from>
    <xdr:to>
      <xdr:col>19</xdr:col>
      <xdr:colOff>209550</xdr:colOff>
      <xdr:row>2</xdr:row>
      <xdr:rowOff>0</xdr:rowOff>
    </xdr:to>
    <xdr:sp macro="" textlink="">
      <xdr:nvSpPr>
        <xdr:cNvPr id="7" name="Elipse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18078450" y="266700"/>
          <a:ext cx="123825" cy="12382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19</xdr:col>
      <xdr:colOff>704850</xdr:colOff>
      <xdr:row>1</xdr:row>
      <xdr:rowOff>76200</xdr:rowOff>
    </xdr:from>
    <xdr:to>
      <xdr:col>20</xdr:col>
      <xdr:colOff>66675</xdr:colOff>
      <xdr:row>2</xdr:row>
      <xdr:rowOff>9525</xdr:rowOff>
    </xdr:to>
    <xdr:sp macro="" textlink="">
      <xdr:nvSpPr>
        <xdr:cNvPr id="8" name="Elipse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18697575" y="276225"/>
          <a:ext cx="123825" cy="123825"/>
        </a:xfrm>
        <a:prstGeom prst="ellipse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20</xdr:col>
      <xdr:colOff>571500</xdr:colOff>
      <xdr:row>2</xdr:row>
      <xdr:rowOff>123825</xdr:rowOff>
    </xdr:from>
    <xdr:to>
      <xdr:col>20</xdr:col>
      <xdr:colOff>695325</xdr:colOff>
      <xdr:row>3</xdr:row>
      <xdr:rowOff>57150</xdr:rowOff>
    </xdr:to>
    <xdr:sp macro="" textlink="">
      <xdr:nvSpPr>
        <xdr:cNvPr id="9" name="Elipse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19326225" y="514350"/>
          <a:ext cx="123825" cy="133350"/>
        </a:xfrm>
        <a:prstGeom prst="ellipse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19</xdr:col>
      <xdr:colOff>704850</xdr:colOff>
      <xdr:row>4</xdr:row>
      <xdr:rowOff>0</xdr:rowOff>
    </xdr:from>
    <xdr:to>
      <xdr:col>20</xdr:col>
      <xdr:colOff>66675</xdr:colOff>
      <xdr:row>4</xdr:row>
      <xdr:rowOff>123825</xdr:rowOff>
    </xdr:to>
    <xdr:sp macro="" textlink="">
      <xdr:nvSpPr>
        <xdr:cNvPr id="10" name="Elipse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18697575" y="790575"/>
          <a:ext cx="123825" cy="123825"/>
        </a:xfrm>
        <a:prstGeom prst="ellipse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19</xdr:col>
      <xdr:colOff>76200</xdr:colOff>
      <xdr:row>2</xdr:row>
      <xdr:rowOff>142875</xdr:rowOff>
    </xdr:from>
    <xdr:to>
      <xdr:col>19</xdr:col>
      <xdr:colOff>200025</xdr:colOff>
      <xdr:row>3</xdr:row>
      <xdr:rowOff>76200</xdr:rowOff>
    </xdr:to>
    <xdr:sp macro="" textlink="">
      <xdr:nvSpPr>
        <xdr:cNvPr id="11" name="Elipse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18068925" y="533400"/>
          <a:ext cx="123825" cy="133350"/>
        </a:xfrm>
        <a:prstGeom prst="ellipse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</xdr:col>
      <xdr:colOff>533400</xdr:colOff>
      <xdr:row>17</xdr:row>
      <xdr:rowOff>381000</xdr:rowOff>
    </xdr:from>
    <xdr:to>
      <xdr:col>2</xdr:col>
      <xdr:colOff>657225</xdr:colOff>
      <xdr:row>17</xdr:row>
      <xdr:rowOff>504825</xdr:rowOff>
    </xdr:to>
    <xdr:sp macro="" textlink="">
      <xdr:nvSpPr>
        <xdr:cNvPr id="12" name="Elips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1295400" y="5010150"/>
          <a:ext cx="123825" cy="123825"/>
        </a:xfrm>
        <a:prstGeom prst="ellipse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</xdr:col>
      <xdr:colOff>514350</xdr:colOff>
      <xdr:row>16</xdr:row>
      <xdr:rowOff>409575</xdr:rowOff>
    </xdr:from>
    <xdr:to>
      <xdr:col>2</xdr:col>
      <xdr:colOff>638175</xdr:colOff>
      <xdr:row>16</xdr:row>
      <xdr:rowOff>533400</xdr:rowOff>
    </xdr:to>
    <xdr:sp macro="" textlink="">
      <xdr:nvSpPr>
        <xdr:cNvPr id="13" name="Elips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1276350" y="4124325"/>
          <a:ext cx="123825" cy="12382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 editAs="oneCell">
    <xdr:from>
      <xdr:col>6</xdr:col>
      <xdr:colOff>47626</xdr:colOff>
      <xdr:row>16</xdr:row>
      <xdr:rowOff>66675</xdr:rowOff>
    </xdr:from>
    <xdr:to>
      <xdr:col>7</xdr:col>
      <xdr:colOff>742950</xdr:colOff>
      <xdr:row>16</xdr:row>
      <xdr:rowOff>904875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38676" y="3781425"/>
          <a:ext cx="1457324" cy="838200"/>
        </a:xfrm>
        <a:prstGeom prst="rect">
          <a:avLst/>
        </a:prstGeom>
      </xdr:spPr>
    </xdr:pic>
    <xdr:clientData/>
  </xdr:twoCellAnchor>
  <xdr:twoCellAnchor editAs="oneCell">
    <xdr:from>
      <xdr:col>6</xdr:col>
      <xdr:colOff>76201</xdr:colOff>
      <xdr:row>17</xdr:row>
      <xdr:rowOff>28575</xdr:rowOff>
    </xdr:from>
    <xdr:to>
      <xdr:col>7</xdr:col>
      <xdr:colOff>723901</xdr:colOff>
      <xdr:row>17</xdr:row>
      <xdr:rowOff>819150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67251" y="4657725"/>
          <a:ext cx="1409700" cy="790575"/>
        </a:xfrm>
        <a:prstGeom prst="rect">
          <a:avLst/>
        </a:prstGeom>
      </xdr:spPr>
    </xdr:pic>
    <xdr:clientData/>
  </xdr:twoCellAnchor>
  <xdr:twoCellAnchor>
    <xdr:from>
      <xdr:col>2</xdr:col>
      <xdr:colOff>533400</xdr:colOff>
      <xdr:row>26</xdr:row>
      <xdr:rowOff>381000</xdr:rowOff>
    </xdr:from>
    <xdr:to>
      <xdr:col>2</xdr:col>
      <xdr:colOff>657225</xdr:colOff>
      <xdr:row>26</xdr:row>
      <xdr:rowOff>504825</xdr:rowOff>
    </xdr:to>
    <xdr:sp macro="" textlink="">
      <xdr:nvSpPr>
        <xdr:cNvPr id="16" name="Elipse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1295400" y="8134350"/>
          <a:ext cx="123825" cy="123825"/>
        </a:xfrm>
        <a:prstGeom prst="ellipse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</xdr:col>
      <xdr:colOff>514350</xdr:colOff>
      <xdr:row>25</xdr:row>
      <xdr:rowOff>409575</xdr:rowOff>
    </xdr:from>
    <xdr:to>
      <xdr:col>2</xdr:col>
      <xdr:colOff>638175</xdr:colOff>
      <xdr:row>25</xdr:row>
      <xdr:rowOff>533400</xdr:rowOff>
    </xdr:to>
    <xdr:sp macro="" textlink="">
      <xdr:nvSpPr>
        <xdr:cNvPr id="17" name="Elipse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1276350" y="7248525"/>
          <a:ext cx="123825" cy="12382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 editAs="oneCell">
    <xdr:from>
      <xdr:col>6</xdr:col>
      <xdr:colOff>57150</xdr:colOff>
      <xdr:row>25</xdr:row>
      <xdr:rowOff>38100</xdr:rowOff>
    </xdr:from>
    <xdr:to>
      <xdr:col>7</xdr:col>
      <xdr:colOff>752474</xdr:colOff>
      <xdr:row>25</xdr:row>
      <xdr:rowOff>876300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48200" y="6877050"/>
          <a:ext cx="1457324" cy="838200"/>
        </a:xfrm>
        <a:prstGeom prst="rect">
          <a:avLst/>
        </a:prstGeom>
      </xdr:spPr>
    </xdr:pic>
    <xdr:clientData/>
  </xdr:twoCellAnchor>
  <xdr:twoCellAnchor editAs="oneCell">
    <xdr:from>
      <xdr:col>6</xdr:col>
      <xdr:colOff>47625</xdr:colOff>
      <xdr:row>26</xdr:row>
      <xdr:rowOff>19050</xdr:rowOff>
    </xdr:from>
    <xdr:to>
      <xdr:col>7</xdr:col>
      <xdr:colOff>742949</xdr:colOff>
      <xdr:row>26</xdr:row>
      <xdr:rowOff>857250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38675" y="7772400"/>
          <a:ext cx="1457324" cy="838200"/>
        </a:xfrm>
        <a:prstGeom prst="rect">
          <a:avLst/>
        </a:prstGeom>
      </xdr:spPr>
    </xdr:pic>
    <xdr:clientData/>
  </xdr:twoCellAnchor>
  <xdr:twoCellAnchor>
    <xdr:from>
      <xdr:col>2</xdr:col>
      <xdr:colOff>533400</xdr:colOff>
      <xdr:row>35</xdr:row>
      <xdr:rowOff>381000</xdr:rowOff>
    </xdr:from>
    <xdr:to>
      <xdr:col>2</xdr:col>
      <xdr:colOff>657225</xdr:colOff>
      <xdr:row>35</xdr:row>
      <xdr:rowOff>504825</xdr:rowOff>
    </xdr:to>
    <xdr:sp macro="" textlink="">
      <xdr:nvSpPr>
        <xdr:cNvPr id="20" name="Elipse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1295400" y="11315700"/>
          <a:ext cx="123825" cy="123825"/>
        </a:xfrm>
        <a:prstGeom prst="ellipse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</xdr:col>
      <xdr:colOff>514350</xdr:colOff>
      <xdr:row>34</xdr:row>
      <xdr:rowOff>409575</xdr:rowOff>
    </xdr:from>
    <xdr:to>
      <xdr:col>2</xdr:col>
      <xdr:colOff>638175</xdr:colOff>
      <xdr:row>34</xdr:row>
      <xdr:rowOff>533400</xdr:rowOff>
    </xdr:to>
    <xdr:sp macro="" textlink="">
      <xdr:nvSpPr>
        <xdr:cNvPr id="21" name="Elipse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>
          <a:off x="1276350" y="10429875"/>
          <a:ext cx="123825" cy="12382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oneCellAnchor>
    <xdr:from>
      <xdr:col>6</xdr:col>
      <xdr:colOff>57150</xdr:colOff>
      <xdr:row>34</xdr:row>
      <xdr:rowOff>38100</xdr:rowOff>
    </xdr:from>
    <xdr:ext cx="1457324" cy="838200"/>
    <xdr:pic>
      <xdr:nvPicPr>
        <xdr:cNvPr id="22" name="Imagen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48200" y="10058400"/>
          <a:ext cx="1457324" cy="838200"/>
        </a:xfrm>
        <a:prstGeom prst="rect">
          <a:avLst/>
        </a:prstGeom>
      </xdr:spPr>
    </xdr:pic>
    <xdr:clientData/>
  </xdr:oneCellAnchor>
  <xdr:oneCellAnchor>
    <xdr:from>
      <xdr:col>6</xdr:col>
      <xdr:colOff>47625</xdr:colOff>
      <xdr:row>35</xdr:row>
      <xdr:rowOff>19050</xdr:rowOff>
    </xdr:from>
    <xdr:ext cx="1457324" cy="838200"/>
    <xdr:pic>
      <xdr:nvPicPr>
        <xdr:cNvPr id="23" name="Imagen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38675" y="10953750"/>
          <a:ext cx="1457324" cy="838200"/>
        </a:xfrm>
        <a:prstGeom prst="rect">
          <a:avLst/>
        </a:prstGeom>
      </xdr:spPr>
    </xdr:pic>
    <xdr:clientData/>
  </xdr:oneCellAnchor>
  <xdr:twoCellAnchor>
    <xdr:from>
      <xdr:col>2</xdr:col>
      <xdr:colOff>514350</xdr:colOff>
      <xdr:row>43</xdr:row>
      <xdr:rowOff>409575</xdr:rowOff>
    </xdr:from>
    <xdr:to>
      <xdr:col>2</xdr:col>
      <xdr:colOff>638175</xdr:colOff>
      <xdr:row>43</xdr:row>
      <xdr:rowOff>533400</xdr:rowOff>
    </xdr:to>
    <xdr:sp macro="" textlink="">
      <xdr:nvSpPr>
        <xdr:cNvPr id="24" name="Elipse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1276350" y="13611225"/>
          <a:ext cx="123825" cy="12382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</xdr:col>
      <xdr:colOff>514350</xdr:colOff>
      <xdr:row>52</xdr:row>
      <xdr:rowOff>409575</xdr:rowOff>
    </xdr:from>
    <xdr:to>
      <xdr:col>2</xdr:col>
      <xdr:colOff>638175</xdr:colOff>
      <xdr:row>52</xdr:row>
      <xdr:rowOff>533400</xdr:rowOff>
    </xdr:to>
    <xdr:sp macro="" textlink="">
      <xdr:nvSpPr>
        <xdr:cNvPr id="25" name="Elipse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>
        <a:xfrm>
          <a:off x="1276350" y="16068675"/>
          <a:ext cx="123825" cy="12382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</xdr:col>
      <xdr:colOff>514350</xdr:colOff>
      <xdr:row>60</xdr:row>
      <xdr:rowOff>409575</xdr:rowOff>
    </xdr:from>
    <xdr:to>
      <xdr:col>2</xdr:col>
      <xdr:colOff>638175</xdr:colOff>
      <xdr:row>60</xdr:row>
      <xdr:rowOff>533400</xdr:rowOff>
    </xdr:to>
    <xdr:sp macro="" textlink="">
      <xdr:nvSpPr>
        <xdr:cNvPr id="26" name="Elipse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>
        <a:xfrm>
          <a:off x="1276350" y="18335625"/>
          <a:ext cx="123825" cy="12382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</xdr:col>
      <xdr:colOff>523875</xdr:colOff>
      <xdr:row>72</xdr:row>
      <xdr:rowOff>400050</xdr:rowOff>
    </xdr:from>
    <xdr:to>
      <xdr:col>2</xdr:col>
      <xdr:colOff>647700</xdr:colOff>
      <xdr:row>72</xdr:row>
      <xdr:rowOff>523875</xdr:rowOff>
    </xdr:to>
    <xdr:sp macro="" textlink="">
      <xdr:nvSpPr>
        <xdr:cNvPr id="27" name="Elipse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>
          <a:off x="1285875" y="22078950"/>
          <a:ext cx="123825" cy="123825"/>
        </a:xfrm>
        <a:prstGeom prst="ellipse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</xdr:col>
      <xdr:colOff>514350</xdr:colOff>
      <xdr:row>71</xdr:row>
      <xdr:rowOff>409575</xdr:rowOff>
    </xdr:from>
    <xdr:to>
      <xdr:col>2</xdr:col>
      <xdr:colOff>638175</xdr:colOff>
      <xdr:row>71</xdr:row>
      <xdr:rowOff>533400</xdr:rowOff>
    </xdr:to>
    <xdr:sp macro="" textlink="">
      <xdr:nvSpPr>
        <xdr:cNvPr id="28" name="Elipse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/>
      </xdr:nvSpPr>
      <xdr:spPr>
        <a:xfrm>
          <a:off x="1276350" y="21174075"/>
          <a:ext cx="123825" cy="12382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17</xdr:col>
      <xdr:colOff>561975</xdr:colOff>
      <xdr:row>1</xdr:row>
      <xdr:rowOff>57150</xdr:rowOff>
    </xdr:from>
    <xdr:to>
      <xdr:col>17</xdr:col>
      <xdr:colOff>685800</xdr:colOff>
      <xdr:row>1</xdr:row>
      <xdr:rowOff>180975</xdr:rowOff>
    </xdr:to>
    <xdr:sp macro="" textlink="">
      <xdr:nvSpPr>
        <xdr:cNvPr id="29" name="Elipse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17030700" y="257175"/>
          <a:ext cx="123825" cy="12382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16</xdr:col>
      <xdr:colOff>95250</xdr:colOff>
      <xdr:row>4</xdr:row>
      <xdr:rowOff>0</xdr:rowOff>
    </xdr:from>
    <xdr:to>
      <xdr:col>16</xdr:col>
      <xdr:colOff>219075</xdr:colOff>
      <xdr:row>4</xdr:row>
      <xdr:rowOff>123825</xdr:rowOff>
    </xdr:to>
    <xdr:sp macro="" textlink="">
      <xdr:nvSpPr>
        <xdr:cNvPr id="30" name="Elipse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15801975" y="790575"/>
          <a:ext cx="123825" cy="12382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17</xdr:col>
      <xdr:colOff>571500</xdr:colOff>
      <xdr:row>3</xdr:row>
      <xdr:rowOff>180975</xdr:rowOff>
    </xdr:from>
    <xdr:to>
      <xdr:col>17</xdr:col>
      <xdr:colOff>695325</xdr:colOff>
      <xdr:row>4</xdr:row>
      <xdr:rowOff>114300</xdr:rowOff>
    </xdr:to>
    <xdr:sp macro="" textlink="">
      <xdr:nvSpPr>
        <xdr:cNvPr id="31" name="Elipse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17040225" y="771525"/>
          <a:ext cx="123825" cy="13335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16</xdr:col>
      <xdr:colOff>85725</xdr:colOff>
      <xdr:row>1</xdr:row>
      <xdr:rowOff>66675</xdr:rowOff>
    </xdr:from>
    <xdr:to>
      <xdr:col>16</xdr:col>
      <xdr:colOff>209550</xdr:colOff>
      <xdr:row>2</xdr:row>
      <xdr:rowOff>0</xdr:rowOff>
    </xdr:to>
    <xdr:sp macro="" textlink="">
      <xdr:nvSpPr>
        <xdr:cNvPr id="32" name="Elipse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15792450" y="266700"/>
          <a:ext cx="123825" cy="12382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16</xdr:col>
      <xdr:colOff>704850</xdr:colOff>
      <xdr:row>1</xdr:row>
      <xdr:rowOff>76200</xdr:rowOff>
    </xdr:from>
    <xdr:to>
      <xdr:col>17</xdr:col>
      <xdr:colOff>66675</xdr:colOff>
      <xdr:row>2</xdr:row>
      <xdr:rowOff>9525</xdr:rowOff>
    </xdr:to>
    <xdr:sp macro="" textlink="">
      <xdr:nvSpPr>
        <xdr:cNvPr id="33" name="Elipse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16411575" y="276225"/>
          <a:ext cx="123825" cy="123825"/>
        </a:xfrm>
        <a:prstGeom prst="ellipse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16</xdr:col>
      <xdr:colOff>704850</xdr:colOff>
      <xdr:row>4</xdr:row>
      <xdr:rowOff>0</xdr:rowOff>
    </xdr:from>
    <xdr:to>
      <xdr:col>17</xdr:col>
      <xdr:colOff>66675</xdr:colOff>
      <xdr:row>4</xdr:row>
      <xdr:rowOff>123825</xdr:rowOff>
    </xdr:to>
    <xdr:sp macro="" textlink="">
      <xdr:nvSpPr>
        <xdr:cNvPr id="34" name="Elipse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16411575" y="790575"/>
          <a:ext cx="123825" cy="123825"/>
        </a:xfrm>
        <a:prstGeom prst="ellipse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 editAs="oneCell">
    <xdr:from>
      <xdr:col>6</xdr:col>
      <xdr:colOff>28576</xdr:colOff>
      <xdr:row>72</xdr:row>
      <xdr:rowOff>57150</xdr:rowOff>
    </xdr:from>
    <xdr:to>
      <xdr:col>7</xdr:col>
      <xdr:colOff>733425</xdr:colOff>
      <xdr:row>72</xdr:row>
      <xdr:rowOff>876198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" r="1852"/>
        <a:stretch/>
      </xdr:blipFill>
      <xdr:spPr>
        <a:xfrm>
          <a:off x="4619626" y="21736050"/>
          <a:ext cx="1466849" cy="819048"/>
        </a:xfrm>
        <a:prstGeom prst="rect">
          <a:avLst/>
        </a:prstGeom>
      </xdr:spPr>
    </xdr:pic>
    <xdr:clientData/>
  </xdr:twoCellAnchor>
  <xdr:twoCellAnchor editAs="oneCell">
    <xdr:from>
      <xdr:col>6</xdr:col>
      <xdr:colOff>28576</xdr:colOff>
      <xdr:row>71</xdr:row>
      <xdr:rowOff>57150</xdr:rowOff>
    </xdr:from>
    <xdr:to>
      <xdr:col>7</xdr:col>
      <xdr:colOff>733425</xdr:colOff>
      <xdr:row>71</xdr:row>
      <xdr:rowOff>876198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" r="1852"/>
        <a:stretch/>
      </xdr:blipFill>
      <xdr:spPr>
        <a:xfrm>
          <a:off x="4619626" y="20821650"/>
          <a:ext cx="1466849" cy="819048"/>
        </a:xfrm>
        <a:prstGeom prst="rect">
          <a:avLst/>
        </a:prstGeom>
      </xdr:spPr>
    </xdr:pic>
    <xdr:clientData/>
  </xdr:twoCellAnchor>
  <xdr:twoCellAnchor>
    <xdr:from>
      <xdr:col>23</xdr:col>
      <xdr:colOff>561975</xdr:colOff>
      <xdr:row>1</xdr:row>
      <xdr:rowOff>57150</xdr:rowOff>
    </xdr:from>
    <xdr:to>
      <xdr:col>23</xdr:col>
      <xdr:colOff>685800</xdr:colOff>
      <xdr:row>1</xdr:row>
      <xdr:rowOff>180975</xdr:rowOff>
    </xdr:to>
    <xdr:sp macro="" textlink="">
      <xdr:nvSpPr>
        <xdr:cNvPr id="37" name="Elipse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/>
      </xdr:nvSpPr>
      <xdr:spPr>
        <a:xfrm>
          <a:off x="21602700" y="257175"/>
          <a:ext cx="123825" cy="123825"/>
        </a:xfrm>
        <a:prstGeom prst="ellips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22</xdr:col>
      <xdr:colOff>95250</xdr:colOff>
      <xdr:row>4</xdr:row>
      <xdr:rowOff>0</xdr:rowOff>
    </xdr:from>
    <xdr:to>
      <xdr:col>22</xdr:col>
      <xdr:colOff>219075</xdr:colOff>
      <xdr:row>4</xdr:row>
      <xdr:rowOff>123825</xdr:rowOff>
    </xdr:to>
    <xdr:sp macro="" textlink="">
      <xdr:nvSpPr>
        <xdr:cNvPr id="38" name="Elipse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/>
      </xdr:nvSpPr>
      <xdr:spPr>
        <a:xfrm>
          <a:off x="20373975" y="790575"/>
          <a:ext cx="123825" cy="123825"/>
        </a:xfrm>
        <a:prstGeom prst="ellips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23</xdr:col>
      <xdr:colOff>571500</xdr:colOff>
      <xdr:row>3</xdr:row>
      <xdr:rowOff>180975</xdr:rowOff>
    </xdr:from>
    <xdr:to>
      <xdr:col>23</xdr:col>
      <xdr:colOff>695325</xdr:colOff>
      <xdr:row>4</xdr:row>
      <xdr:rowOff>114300</xdr:rowOff>
    </xdr:to>
    <xdr:sp macro="" textlink="">
      <xdr:nvSpPr>
        <xdr:cNvPr id="39" name="Elipse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/>
      </xdr:nvSpPr>
      <xdr:spPr>
        <a:xfrm>
          <a:off x="21612225" y="771525"/>
          <a:ext cx="123825" cy="133350"/>
        </a:xfrm>
        <a:prstGeom prst="ellips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22</xdr:col>
      <xdr:colOff>85725</xdr:colOff>
      <xdr:row>1</xdr:row>
      <xdr:rowOff>66675</xdr:rowOff>
    </xdr:from>
    <xdr:to>
      <xdr:col>22</xdr:col>
      <xdr:colOff>209550</xdr:colOff>
      <xdr:row>2</xdr:row>
      <xdr:rowOff>0</xdr:rowOff>
    </xdr:to>
    <xdr:sp macro="" textlink="">
      <xdr:nvSpPr>
        <xdr:cNvPr id="40" name="Elipse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/>
      </xdr:nvSpPr>
      <xdr:spPr>
        <a:xfrm>
          <a:off x="20364450" y="266700"/>
          <a:ext cx="123825" cy="123825"/>
        </a:xfrm>
        <a:prstGeom prst="ellips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22</xdr:col>
      <xdr:colOff>704850</xdr:colOff>
      <xdr:row>1</xdr:row>
      <xdr:rowOff>76200</xdr:rowOff>
    </xdr:from>
    <xdr:to>
      <xdr:col>23</xdr:col>
      <xdr:colOff>66675</xdr:colOff>
      <xdr:row>2</xdr:row>
      <xdr:rowOff>9525</xdr:rowOff>
    </xdr:to>
    <xdr:sp macro="" textlink="">
      <xdr:nvSpPr>
        <xdr:cNvPr id="41" name="Elipse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/>
      </xdr:nvSpPr>
      <xdr:spPr>
        <a:xfrm>
          <a:off x="20983575" y="276225"/>
          <a:ext cx="123825" cy="123825"/>
        </a:xfrm>
        <a:prstGeom prst="ellips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22</xdr:col>
      <xdr:colOff>704850</xdr:colOff>
      <xdr:row>4</xdr:row>
      <xdr:rowOff>0</xdr:rowOff>
    </xdr:from>
    <xdr:to>
      <xdr:col>23</xdr:col>
      <xdr:colOff>66675</xdr:colOff>
      <xdr:row>4</xdr:row>
      <xdr:rowOff>123825</xdr:rowOff>
    </xdr:to>
    <xdr:sp macro="" textlink="">
      <xdr:nvSpPr>
        <xdr:cNvPr id="42" name="Elipse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/>
      </xdr:nvSpPr>
      <xdr:spPr>
        <a:xfrm>
          <a:off x="20983575" y="790575"/>
          <a:ext cx="123825" cy="123825"/>
        </a:xfrm>
        <a:prstGeom prst="ellips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22</xdr:col>
      <xdr:colOff>85725</xdr:colOff>
      <xdr:row>2</xdr:row>
      <xdr:rowOff>142875</xdr:rowOff>
    </xdr:from>
    <xdr:to>
      <xdr:col>22</xdr:col>
      <xdr:colOff>209550</xdr:colOff>
      <xdr:row>3</xdr:row>
      <xdr:rowOff>76200</xdr:rowOff>
    </xdr:to>
    <xdr:sp macro="" textlink="">
      <xdr:nvSpPr>
        <xdr:cNvPr id="43" name="Elipse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/>
      </xdr:nvSpPr>
      <xdr:spPr>
        <a:xfrm>
          <a:off x="20364450" y="533400"/>
          <a:ext cx="123825" cy="133350"/>
        </a:xfrm>
        <a:prstGeom prst="ellipse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23</xdr:col>
      <xdr:colOff>561975</xdr:colOff>
      <xdr:row>2</xdr:row>
      <xdr:rowOff>114300</xdr:rowOff>
    </xdr:from>
    <xdr:to>
      <xdr:col>23</xdr:col>
      <xdr:colOff>685800</xdr:colOff>
      <xdr:row>3</xdr:row>
      <xdr:rowOff>47625</xdr:rowOff>
    </xdr:to>
    <xdr:sp macro="" textlink="">
      <xdr:nvSpPr>
        <xdr:cNvPr id="44" name="Elipse 4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/>
      </xdr:nvSpPr>
      <xdr:spPr>
        <a:xfrm>
          <a:off x="21602700" y="504825"/>
          <a:ext cx="123825" cy="133350"/>
        </a:xfrm>
        <a:prstGeom prst="ellipse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</xdr:col>
      <xdr:colOff>542925</xdr:colOff>
      <xdr:row>88</xdr:row>
      <xdr:rowOff>400050</xdr:rowOff>
    </xdr:from>
    <xdr:to>
      <xdr:col>2</xdr:col>
      <xdr:colOff>666750</xdr:colOff>
      <xdr:row>88</xdr:row>
      <xdr:rowOff>523875</xdr:rowOff>
    </xdr:to>
    <xdr:sp macro="" textlink="">
      <xdr:nvSpPr>
        <xdr:cNvPr id="45" name="Elipse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/>
      </xdr:nvSpPr>
      <xdr:spPr>
        <a:xfrm>
          <a:off x="1304925" y="26612850"/>
          <a:ext cx="123825" cy="123825"/>
        </a:xfrm>
        <a:prstGeom prst="ellips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</xdr:col>
      <xdr:colOff>533400</xdr:colOff>
      <xdr:row>89</xdr:row>
      <xdr:rowOff>409575</xdr:rowOff>
    </xdr:from>
    <xdr:to>
      <xdr:col>2</xdr:col>
      <xdr:colOff>657225</xdr:colOff>
      <xdr:row>89</xdr:row>
      <xdr:rowOff>533400</xdr:rowOff>
    </xdr:to>
    <xdr:sp macro="" textlink="">
      <xdr:nvSpPr>
        <xdr:cNvPr id="46" name="Elipse 45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/>
      </xdr:nvSpPr>
      <xdr:spPr>
        <a:xfrm>
          <a:off x="1295400" y="27536775"/>
          <a:ext cx="123825" cy="123825"/>
        </a:xfrm>
        <a:prstGeom prst="ellipse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</xdr:col>
      <xdr:colOff>514350</xdr:colOff>
      <xdr:row>80</xdr:row>
      <xdr:rowOff>409575</xdr:rowOff>
    </xdr:from>
    <xdr:to>
      <xdr:col>2</xdr:col>
      <xdr:colOff>638175</xdr:colOff>
      <xdr:row>80</xdr:row>
      <xdr:rowOff>533400</xdr:rowOff>
    </xdr:to>
    <xdr:sp macro="" textlink="">
      <xdr:nvSpPr>
        <xdr:cNvPr id="47" name="Elipse 4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/>
      </xdr:nvSpPr>
      <xdr:spPr>
        <a:xfrm>
          <a:off x="1276350" y="24355425"/>
          <a:ext cx="123825" cy="12382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</xdr:col>
      <xdr:colOff>514350</xdr:colOff>
      <xdr:row>97</xdr:row>
      <xdr:rowOff>409575</xdr:rowOff>
    </xdr:from>
    <xdr:to>
      <xdr:col>2</xdr:col>
      <xdr:colOff>638175</xdr:colOff>
      <xdr:row>97</xdr:row>
      <xdr:rowOff>533400</xdr:rowOff>
    </xdr:to>
    <xdr:sp macro="" textlink="">
      <xdr:nvSpPr>
        <xdr:cNvPr id="48" name="Elipse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/>
      </xdr:nvSpPr>
      <xdr:spPr>
        <a:xfrm>
          <a:off x="1276350" y="29803725"/>
          <a:ext cx="123825" cy="12382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</xdr:col>
      <xdr:colOff>523875</xdr:colOff>
      <xdr:row>176</xdr:row>
      <xdr:rowOff>400050</xdr:rowOff>
    </xdr:from>
    <xdr:to>
      <xdr:col>2</xdr:col>
      <xdr:colOff>647700</xdr:colOff>
      <xdr:row>176</xdr:row>
      <xdr:rowOff>523875</xdr:rowOff>
    </xdr:to>
    <xdr:sp macro="" textlink="">
      <xdr:nvSpPr>
        <xdr:cNvPr id="49" name="Elipse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/>
      </xdr:nvSpPr>
      <xdr:spPr>
        <a:xfrm>
          <a:off x="1285875" y="55702200"/>
          <a:ext cx="123825" cy="123825"/>
        </a:xfrm>
        <a:prstGeom prst="ellipse">
          <a:avLst/>
        </a:prstGeom>
        <a:solidFill>
          <a:srgbClr val="5021FB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</xdr:col>
      <xdr:colOff>523875</xdr:colOff>
      <xdr:row>175</xdr:row>
      <xdr:rowOff>381000</xdr:rowOff>
    </xdr:from>
    <xdr:to>
      <xdr:col>2</xdr:col>
      <xdr:colOff>647700</xdr:colOff>
      <xdr:row>175</xdr:row>
      <xdr:rowOff>504825</xdr:rowOff>
    </xdr:to>
    <xdr:sp macro="" textlink="">
      <xdr:nvSpPr>
        <xdr:cNvPr id="50" name="Elipse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/>
      </xdr:nvSpPr>
      <xdr:spPr>
        <a:xfrm>
          <a:off x="1285875" y="54816375"/>
          <a:ext cx="123825" cy="123825"/>
        </a:xfrm>
        <a:prstGeom prst="ellips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29</xdr:col>
      <xdr:colOff>561975</xdr:colOff>
      <xdr:row>1</xdr:row>
      <xdr:rowOff>57150</xdr:rowOff>
    </xdr:from>
    <xdr:to>
      <xdr:col>29</xdr:col>
      <xdr:colOff>685800</xdr:colOff>
      <xdr:row>1</xdr:row>
      <xdr:rowOff>180975</xdr:rowOff>
    </xdr:to>
    <xdr:sp macro="" textlink="">
      <xdr:nvSpPr>
        <xdr:cNvPr id="51" name="Elipse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/>
      </xdr:nvSpPr>
      <xdr:spPr>
        <a:xfrm>
          <a:off x="26174700" y="257175"/>
          <a:ext cx="123825" cy="123825"/>
        </a:xfrm>
        <a:prstGeom prst="ellips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28</xdr:col>
      <xdr:colOff>95250</xdr:colOff>
      <xdr:row>4</xdr:row>
      <xdr:rowOff>0</xdr:rowOff>
    </xdr:from>
    <xdr:to>
      <xdr:col>28</xdr:col>
      <xdr:colOff>219075</xdr:colOff>
      <xdr:row>4</xdr:row>
      <xdr:rowOff>123825</xdr:rowOff>
    </xdr:to>
    <xdr:sp macro="" textlink="">
      <xdr:nvSpPr>
        <xdr:cNvPr id="52" name="Elipse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/>
      </xdr:nvSpPr>
      <xdr:spPr>
        <a:xfrm>
          <a:off x="24945975" y="790575"/>
          <a:ext cx="123825" cy="123825"/>
        </a:xfrm>
        <a:prstGeom prst="ellips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29</xdr:col>
      <xdr:colOff>571500</xdr:colOff>
      <xdr:row>3</xdr:row>
      <xdr:rowOff>180975</xdr:rowOff>
    </xdr:from>
    <xdr:to>
      <xdr:col>29</xdr:col>
      <xdr:colOff>695325</xdr:colOff>
      <xdr:row>4</xdr:row>
      <xdr:rowOff>114300</xdr:rowOff>
    </xdr:to>
    <xdr:sp macro="" textlink="">
      <xdr:nvSpPr>
        <xdr:cNvPr id="53" name="Elipse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/>
      </xdr:nvSpPr>
      <xdr:spPr>
        <a:xfrm>
          <a:off x="26184225" y="771525"/>
          <a:ext cx="123825" cy="133350"/>
        </a:xfrm>
        <a:prstGeom prst="ellips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28</xdr:col>
      <xdr:colOff>85725</xdr:colOff>
      <xdr:row>1</xdr:row>
      <xdr:rowOff>66675</xdr:rowOff>
    </xdr:from>
    <xdr:to>
      <xdr:col>28</xdr:col>
      <xdr:colOff>209550</xdr:colOff>
      <xdr:row>2</xdr:row>
      <xdr:rowOff>0</xdr:rowOff>
    </xdr:to>
    <xdr:sp macro="" textlink="">
      <xdr:nvSpPr>
        <xdr:cNvPr id="54" name="Elipse 53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/>
      </xdr:nvSpPr>
      <xdr:spPr>
        <a:xfrm>
          <a:off x="24936450" y="266700"/>
          <a:ext cx="123825" cy="123825"/>
        </a:xfrm>
        <a:prstGeom prst="ellips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28</xdr:col>
      <xdr:colOff>704850</xdr:colOff>
      <xdr:row>1</xdr:row>
      <xdr:rowOff>76200</xdr:rowOff>
    </xdr:from>
    <xdr:to>
      <xdr:col>29</xdr:col>
      <xdr:colOff>66675</xdr:colOff>
      <xdr:row>2</xdr:row>
      <xdr:rowOff>9525</xdr:rowOff>
    </xdr:to>
    <xdr:sp macro="" textlink="">
      <xdr:nvSpPr>
        <xdr:cNvPr id="55" name="Elipse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/>
      </xdr:nvSpPr>
      <xdr:spPr>
        <a:xfrm>
          <a:off x="25555575" y="276225"/>
          <a:ext cx="123825" cy="123825"/>
        </a:xfrm>
        <a:prstGeom prst="ellipse">
          <a:avLst/>
        </a:prstGeom>
        <a:solidFill>
          <a:srgbClr val="5021FB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28</xdr:col>
      <xdr:colOff>704850</xdr:colOff>
      <xdr:row>4</xdr:row>
      <xdr:rowOff>0</xdr:rowOff>
    </xdr:from>
    <xdr:to>
      <xdr:col>29</xdr:col>
      <xdr:colOff>66675</xdr:colOff>
      <xdr:row>4</xdr:row>
      <xdr:rowOff>123825</xdr:rowOff>
    </xdr:to>
    <xdr:sp macro="" textlink="">
      <xdr:nvSpPr>
        <xdr:cNvPr id="56" name="Elipse 55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/>
      </xdr:nvSpPr>
      <xdr:spPr>
        <a:xfrm>
          <a:off x="25555575" y="790575"/>
          <a:ext cx="123825" cy="123825"/>
        </a:xfrm>
        <a:prstGeom prst="ellipse">
          <a:avLst/>
        </a:prstGeom>
        <a:solidFill>
          <a:srgbClr val="5021FB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28</xdr:col>
      <xdr:colOff>85725</xdr:colOff>
      <xdr:row>2</xdr:row>
      <xdr:rowOff>142875</xdr:rowOff>
    </xdr:from>
    <xdr:to>
      <xdr:col>28</xdr:col>
      <xdr:colOff>209550</xdr:colOff>
      <xdr:row>3</xdr:row>
      <xdr:rowOff>76200</xdr:rowOff>
    </xdr:to>
    <xdr:sp macro="" textlink="">
      <xdr:nvSpPr>
        <xdr:cNvPr id="57" name="Elipse 56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/>
      </xdr:nvSpPr>
      <xdr:spPr>
        <a:xfrm>
          <a:off x="24936450" y="533400"/>
          <a:ext cx="123825" cy="133350"/>
        </a:xfrm>
        <a:prstGeom prst="ellipse">
          <a:avLst/>
        </a:prstGeom>
        <a:solidFill>
          <a:srgbClr val="5021FB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29</xdr:col>
      <xdr:colOff>561975</xdr:colOff>
      <xdr:row>2</xdr:row>
      <xdr:rowOff>114300</xdr:rowOff>
    </xdr:from>
    <xdr:to>
      <xdr:col>29</xdr:col>
      <xdr:colOff>685800</xdr:colOff>
      <xdr:row>3</xdr:row>
      <xdr:rowOff>47625</xdr:rowOff>
    </xdr:to>
    <xdr:sp macro="" textlink="">
      <xdr:nvSpPr>
        <xdr:cNvPr id="58" name="Elipse 5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/>
      </xdr:nvSpPr>
      <xdr:spPr>
        <a:xfrm>
          <a:off x="26174700" y="504825"/>
          <a:ext cx="123825" cy="133350"/>
        </a:xfrm>
        <a:prstGeom prst="ellipse">
          <a:avLst/>
        </a:prstGeom>
        <a:solidFill>
          <a:srgbClr val="5021FB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 editAs="oneCell">
    <xdr:from>
      <xdr:col>6</xdr:col>
      <xdr:colOff>19050</xdr:colOff>
      <xdr:row>176</xdr:row>
      <xdr:rowOff>38101</xdr:rowOff>
    </xdr:from>
    <xdr:to>
      <xdr:col>7</xdr:col>
      <xdr:colOff>733425</xdr:colOff>
      <xdr:row>176</xdr:row>
      <xdr:rowOff>828571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r="1899"/>
        <a:stretch/>
      </xdr:blipFill>
      <xdr:spPr>
        <a:xfrm>
          <a:off x="4610100" y="55340251"/>
          <a:ext cx="1476375" cy="790470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</xdr:colOff>
      <xdr:row>175</xdr:row>
      <xdr:rowOff>38101</xdr:rowOff>
    </xdr:from>
    <xdr:to>
      <xdr:col>7</xdr:col>
      <xdr:colOff>733425</xdr:colOff>
      <xdr:row>175</xdr:row>
      <xdr:rowOff>828571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r="1899"/>
        <a:stretch/>
      </xdr:blipFill>
      <xdr:spPr>
        <a:xfrm>
          <a:off x="4610100" y="54473476"/>
          <a:ext cx="1476375" cy="790470"/>
        </a:xfrm>
        <a:prstGeom prst="rect">
          <a:avLst/>
        </a:prstGeom>
      </xdr:spPr>
    </xdr:pic>
    <xdr:clientData/>
  </xdr:twoCellAnchor>
  <xdr:twoCellAnchor>
    <xdr:from>
      <xdr:col>2</xdr:col>
      <xdr:colOff>523875</xdr:colOff>
      <xdr:row>185</xdr:row>
      <xdr:rowOff>400050</xdr:rowOff>
    </xdr:from>
    <xdr:to>
      <xdr:col>2</xdr:col>
      <xdr:colOff>647700</xdr:colOff>
      <xdr:row>185</xdr:row>
      <xdr:rowOff>523875</xdr:rowOff>
    </xdr:to>
    <xdr:sp macro="" textlink="">
      <xdr:nvSpPr>
        <xdr:cNvPr id="61" name="Elipse 60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/>
      </xdr:nvSpPr>
      <xdr:spPr>
        <a:xfrm>
          <a:off x="1285875" y="58835925"/>
          <a:ext cx="123825" cy="123825"/>
        </a:xfrm>
        <a:prstGeom prst="ellipse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</xdr:col>
      <xdr:colOff>514350</xdr:colOff>
      <xdr:row>184</xdr:row>
      <xdr:rowOff>409575</xdr:rowOff>
    </xdr:from>
    <xdr:to>
      <xdr:col>2</xdr:col>
      <xdr:colOff>638175</xdr:colOff>
      <xdr:row>184</xdr:row>
      <xdr:rowOff>533400</xdr:rowOff>
    </xdr:to>
    <xdr:sp macro="" textlink="">
      <xdr:nvSpPr>
        <xdr:cNvPr id="62" name="Elipse 6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/>
      </xdr:nvSpPr>
      <xdr:spPr>
        <a:xfrm>
          <a:off x="1276350" y="57931050"/>
          <a:ext cx="123825" cy="12382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oneCellAnchor>
    <xdr:from>
      <xdr:col>6</xdr:col>
      <xdr:colOff>28576</xdr:colOff>
      <xdr:row>185</xdr:row>
      <xdr:rowOff>57150</xdr:rowOff>
    </xdr:from>
    <xdr:ext cx="1466849" cy="819048"/>
    <xdr:pic>
      <xdr:nvPicPr>
        <xdr:cNvPr id="63" name="Imagen 62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" r="1852"/>
        <a:stretch/>
      </xdr:blipFill>
      <xdr:spPr>
        <a:xfrm>
          <a:off x="4619626" y="58493025"/>
          <a:ext cx="1466849" cy="819048"/>
        </a:xfrm>
        <a:prstGeom prst="rect">
          <a:avLst/>
        </a:prstGeom>
      </xdr:spPr>
    </xdr:pic>
    <xdr:clientData/>
  </xdr:oneCellAnchor>
  <xdr:oneCellAnchor>
    <xdr:from>
      <xdr:col>6</xdr:col>
      <xdr:colOff>28576</xdr:colOff>
      <xdr:row>184</xdr:row>
      <xdr:rowOff>57150</xdr:rowOff>
    </xdr:from>
    <xdr:ext cx="1466849" cy="819048"/>
    <xdr:pic>
      <xdr:nvPicPr>
        <xdr:cNvPr id="64" name="Imagen 63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" r="1852"/>
        <a:stretch/>
      </xdr:blipFill>
      <xdr:spPr>
        <a:xfrm>
          <a:off x="4619626" y="57578625"/>
          <a:ext cx="1466849" cy="819048"/>
        </a:xfrm>
        <a:prstGeom prst="rect">
          <a:avLst/>
        </a:prstGeom>
      </xdr:spPr>
    </xdr:pic>
    <xdr:clientData/>
  </xdr:oneCellAnchor>
  <xdr:twoCellAnchor>
    <xdr:from>
      <xdr:col>2</xdr:col>
      <xdr:colOff>514350</xdr:colOff>
      <xdr:row>193</xdr:row>
      <xdr:rowOff>409575</xdr:rowOff>
    </xdr:from>
    <xdr:to>
      <xdr:col>2</xdr:col>
      <xdr:colOff>638175</xdr:colOff>
      <xdr:row>193</xdr:row>
      <xdr:rowOff>533400</xdr:rowOff>
    </xdr:to>
    <xdr:sp macro="" textlink="">
      <xdr:nvSpPr>
        <xdr:cNvPr id="65" name="Elipse 64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/>
      </xdr:nvSpPr>
      <xdr:spPr>
        <a:xfrm>
          <a:off x="1276350" y="61112400"/>
          <a:ext cx="123825" cy="12382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</xdr:col>
      <xdr:colOff>533400</xdr:colOff>
      <xdr:row>202</xdr:row>
      <xdr:rowOff>381000</xdr:rowOff>
    </xdr:from>
    <xdr:to>
      <xdr:col>2</xdr:col>
      <xdr:colOff>657225</xdr:colOff>
      <xdr:row>202</xdr:row>
      <xdr:rowOff>504825</xdr:rowOff>
    </xdr:to>
    <xdr:sp macro="" textlink="">
      <xdr:nvSpPr>
        <xdr:cNvPr id="66" name="Elipse 65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/>
      </xdr:nvSpPr>
      <xdr:spPr>
        <a:xfrm>
          <a:off x="1295400" y="64265175"/>
          <a:ext cx="123825" cy="123825"/>
        </a:xfrm>
        <a:prstGeom prst="ellipse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</xdr:col>
      <xdr:colOff>514350</xdr:colOff>
      <xdr:row>201</xdr:row>
      <xdr:rowOff>409575</xdr:rowOff>
    </xdr:from>
    <xdr:to>
      <xdr:col>2</xdr:col>
      <xdr:colOff>638175</xdr:colOff>
      <xdr:row>201</xdr:row>
      <xdr:rowOff>533400</xdr:rowOff>
    </xdr:to>
    <xdr:sp macro="" textlink="">
      <xdr:nvSpPr>
        <xdr:cNvPr id="67" name="Elipse 66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/>
      </xdr:nvSpPr>
      <xdr:spPr>
        <a:xfrm>
          <a:off x="1276350" y="63379350"/>
          <a:ext cx="123825" cy="12382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oneCellAnchor>
    <xdr:from>
      <xdr:col>6</xdr:col>
      <xdr:colOff>57150</xdr:colOff>
      <xdr:row>201</xdr:row>
      <xdr:rowOff>38100</xdr:rowOff>
    </xdr:from>
    <xdr:ext cx="1457324" cy="838200"/>
    <xdr:pic>
      <xdr:nvPicPr>
        <xdr:cNvPr id="68" name="Imagen 67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48200" y="63007875"/>
          <a:ext cx="1457324" cy="838200"/>
        </a:xfrm>
        <a:prstGeom prst="rect">
          <a:avLst/>
        </a:prstGeom>
      </xdr:spPr>
    </xdr:pic>
    <xdr:clientData/>
  </xdr:oneCellAnchor>
  <xdr:oneCellAnchor>
    <xdr:from>
      <xdr:col>6</xdr:col>
      <xdr:colOff>47625</xdr:colOff>
      <xdr:row>202</xdr:row>
      <xdr:rowOff>19050</xdr:rowOff>
    </xdr:from>
    <xdr:ext cx="1457324" cy="838200"/>
    <xdr:pic>
      <xdr:nvPicPr>
        <xdr:cNvPr id="69" name="Imagen 68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38675" y="63903225"/>
          <a:ext cx="1457324" cy="838200"/>
        </a:xfrm>
        <a:prstGeom prst="rect">
          <a:avLst/>
        </a:prstGeom>
      </xdr:spPr>
    </xdr:pic>
    <xdr:clientData/>
  </xdr:oneCellAnchor>
  <xdr:twoCellAnchor>
    <xdr:from>
      <xdr:col>2</xdr:col>
      <xdr:colOff>514350</xdr:colOff>
      <xdr:row>210</xdr:row>
      <xdr:rowOff>409575</xdr:rowOff>
    </xdr:from>
    <xdr:to>
      <xdr:col>2</xdr:col>
      <xdr:colOff>638175</xdr:colOff>
      <xdr:row>210</xdr:row>
      <xdr:rowOff>533400</xdr:rowOff>
    </xdr:to>
    <xdr:sp macro="" textlink="">
      <xdr:nvSpPr>
        <xdr:cNvPr id="70" name="Elipse 69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/>
      </xdr:nvSpPr>
      <xdr:spPr>
        <a:xfrm>
          <a:off x="1276350" y="66560700"/>
          <a:ext cx="123825" cy="12382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</xdr:col>
      <xdr:colOff>542925</xdr:colOff>
      <xdr:row>105</xdr:row>
      <xdr:rowOff>400050</xdr:rowOff>
    </xdr:from>
    <xdr:to>
      <xdr:col>2</xdr:col>
      <xdr:colOff>666750</xdr:colOff>
      <xdr:row>105</xdr:row>
      <xdr:rowOff>523875</xdr:rowOff>
    </xdr:to>
    <xdr:sp macro="" textlink="">
      <xdr:nvSpPr>
        <xdr:cNvPr id="71" name="Elipse 70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/>
      </xdr:nvSpPr>
      <xdr:spPr>
        <a:xfrm>
          <a:off x="1304925" y="32042100"/>
          <a:ext cx="123825" cy="123825"/>
        </a:xfrm>
        <a:prstGeom prst="ellips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</xdr:col>
      <xdr:colOff>533400</xdr:colOff>
      <xdr:row>106</xdr:row>
      <xdr:rowOff>409575</xdr:rowOff>
    </xdr:from>
    <xdr:to>
      <xdr:col>2</xdr:col>
      <xdr:colOff>657225</xdr:colOff>
      <xdr:row>106</xdr:row>
      <xdr:rowOff>533400</xdr:rowOff>
    </xdr:to>
    <xdr:sp macro="" textlink="">
      <xdr:nvSpPr>
        <xdr:cNvPr id="72" name="Elipse 71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/>
      </xdr:nvSpPr>
      <xdr:spPr>
        <a:xfrm>
          <a:off x="1295400" y="32966025"/>
          <a:ext cx="123825" cy="12382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</xdr:col>
      <xdr:colOff>514350</xdr:colOff>
      <xdr:row>115</xdr:row>
      <xdr:rowOff>409575</xdr:rowOff>
    </xdr:from>
    <xdr:to>
      <xdr:col>2</xdr:col>
      <xdr:colOff>638175</xdr:colOff>
      <xdr:row>115</xdr:row>
      <xdr:rowOff>533400</xdr:rowOff>
    </xdr:to>
    <xdr:sp macro="" textlink="">
      <xdr:nvSpPr>
        <xdr:cNvPr id="73" name="Elipse 72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/>
      </xdr:nvSpPr>
      <xdr:spPr>
        <a:xfrm>
          <a:off x="1276350" y="36128325"/>
          <a:ext cx="123825" cy="12382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26</xdr:col>
      <xdr:colOff>561975</xdr:colOff>
      <xdr:row>1</xdr:row>
      <xdr:rowOff>57150</xdr:rowOff>
    </xdr:from>
    <xdr:to>
      <xdr:col>26</xdr:col>
      <xdr:colOff>685800</xdr:colOff>
      <xdr:row>1</xdr:row>
      <xdr:rowOff>180975</xdr:rowOff>
    </xdr:to>
    <xdr:sp macro="" textlink="">
      <xdr:nvSpPr>
        <xdr:cNvPr id="74" name="Elipse 73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/>
      </xdr:nvSpPr>
      <xdr:spPr>
        <a:xfrm>
          <a:off x="23888700" y="257175"/>
          <a:ext cx="123825" cy="123825"/>
        </a:xfrm>
        <a:prstGeom prst="ellipse">
          <a:avLst/>
        </a:prstGeom>
        <a:solidFill>
          <a:srgbClr val="0070C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25</xdr:col>
      <xdr:colOff>95250</xdr:colOff>
      <xdr:row>4</xdr:row>
      <xdr:rowOff>0</xdr:rowOff>
    </xdr:from>
    <xdr:to>
      <xdr:col>25</xdr:col>
      <xdr:colOff>219075</xdr:colOff>
      <xdr:row>4</xdr:row>
      <xdr:rowOff>123825</xdr:rowOff>
    </xdr:to>
    <xdr:sp macro="" textlink="">
      <xdr:nvSpPr>
        <xdr:cNvPr id="75" name="Elipse 74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/>
      </xdr:nvSpPr>
      <xdr:spPr>
        <a:xfrm>
          <a:off x="22659975" y="790575"/>
          <a:ext cx="123825" cy="123825"/>
        </a:xfrm>
        <a:prstGeom prst="ellips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26</xdr:col>
      <xdr:colOff>571500</xdr:colOff>
      <xdr:row>3</xdr:row>
      <xdr:rowOff>180975</xdr:rowOff>
    </xdr:from>
    <xdr:to>
      <xdr:col>26</xdr:col>
      <xdr:colOff>695325</xdr:colOff>
      <xdr:row>4</xdr:row>
      <xdr:rowOff>114300</xdr:rowOff>
    </xdr:to>
    <xdr:sp macro="" textlink="">
      <xdr:nvSpPr>
        <xdr:cNvPr id="76" name="Elipse 75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/>
      </xdr:nvSpPr>
      <xdr:spPr>
        <a:xfrm>
          <a:off x="23898225" y="771525"/>
          <a:ext cx="123825" cy="133350"/>
        </a:xfrm>
        <a:prstGeom prst="ellips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25</xdr:col>
      <xdr:colOff>85725</xdr:colOff>
      <xdr:row>1</xdr:row>
      <xdr:rowOff>66675</xdr:rowOff>
    </xdr:from>
    <xdr:to>
      <xdr:col>25</xdr:col>
      <xdr:colOff>209550</xdr:colOff>
      <xdr:row>2</xdr:row>
      <xdr:rowOff>0</xdr:rowOff>
    </xdr:to>
    <xdr:sp macro="" textlink="">
      <xdr:nvSpPr>
        <xdr:cNvPr id="77" name="Elipse 76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/>
      </xdr:nvSpPr>
      <xdr:spPr>
        <a:xfrm>
          <a:off x="22650450" y="266700"/>
          <a:ext cx="123825" cy="123825"/>
        </a:xfrm>
        <a:prstGeom prst="ellipse">
          <a:avLst/>
        </a:prstGeom>
        <a:solidFill>
          <a:srgbClr val="0070C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25</xdr:col>
      <xdr:colOff>704850</xdr:colOff>
      <xdr:row>1</xdr:row>
      <xdr:rowOff>76200</xdr:rowOff>
    </xdr:from>
    <xdr:to>
      <xdr:col>26</xdr:col>
      <xdr:colOff>66675</xdr:colOff>
      <xdr:row>2</xdr:row>
      <xdr:rowOff>9525</xdr:rowOff>
    </xdr:to>
    <xdr:sp macro="" textlink="">
      <xdr:nvSpPr>
        <xdr:cNvPr id="78" name="Elipse 77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/>
      </xdr:nvSpPr>
      <xdr:spPr>
        <a:xfrm>
          <a:off x="23269575" y="276225"/>
          <a:ext cx="123825" cy="123825"/>
        </a:xfrm>
        <a:prstGeom prst="ellipse">
          <a:avLst/>
        </a:prstGeom>
        <a:solidFill>
          <a:srgbClr val="0070C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25</xdr:col>
      <xdr:colOff>704850</xdr:colOff>
      <xdr:row>4</xdr:row>
      <xdr:rowOff>0</xdr:rowOff>
    </xdr:from>
    <xdr:to>
      <xdr:col>26</xdr:col>
      <xdr:colOff>66675</xdr:colOff>
      <xdr:row>4</xdr:row>
      <xdr:rowOff>123825</xdr:rowOff>
    </xdr:to>
    <xdr:sp macro="" textlink="">
      <xdr:nvSpPr>
        <xdr:cNvPr id="79" name="Elipse 78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/>
      </xdr:nvSpPr>
      <xdr:spPr>
        <a:xfrm>
          <a:off x="23269575" y="790575"/>
          <a:ext cx="123825" cy="123825"/>
        </a:xfrm>
        <a:prstGeom prst="ellips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25</xdr:col>
      <xdr:colOff>85725</xdr:colOff>
      <xdr:row>2</xdr:row>
      <xdr:rowOff>142875</xdr:rowOff>
    </xdr:from>
    <xdr:to>
      <xdr:col>25</xdr:col>
      <xdr:colOff>209550</xdr:colOff>
      <xdr:row>3</xdr:row>
      <xdr:rowOff>76200</xdr:rowOff>
    </xdr:to>
    <xdr:sp macro="" textlink="">
      <xdr:nvSpPr>
        <xdr:cNvPr id="80" name="Elipse 79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SpPr/>
      </xdr:nvSpPr>
      <xdr:spPr>
        <a:xfrm>
          <a:off x="22650450" y="533400"/>
          <a:ext cx="123825" cy="133350"/>
        </a:xfrm>
        <a:prstGeom prst="ellipse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26</xdr:col>
      <xdr:colOff>561975</xdr:colOff>
      <xdr:row>2</xdr:row>
      <xdr:rowOff>114300</xdr:rowOff>
    </xdr:from>
    <xdr:to>
      <xdr:col>26</xdr:col>
      <xdr:colOff>685800</xdr:colOff>
      <xdr:row>3</xdr:row>
      <xdr:rowOff>47625</xdr:rowOff>
    </xdr:to>
    <xdr:sp macro="" textlink="">
      <xdr:nvSpPr>
        <xdr:cNvPr id="81" name="Elipse 80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/>
      </xdr:nvSpPr>
      <xdr:spPr>
        <a:xfrm>
          <a:off x="23888700" y="504825"/>
          <a:ext cx="123825" cy="133350"/>
        </a:xfrm>
        <a:prstGeom prst="ellipse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 editAs="oneCell">
    <xdr:from>
      <xdr:col>6</xdr:col>
      <xdr:colOff>57150</xdr:colOff>
      <xdr:row>88</xdr:row>
      <xdr:rowOff>76200</xdr:rowOff>
    </xdr:from>
    <xdr:to>
      <xdr:col>7</xdr:col>
      <xdr:colOff>733425</xdr:colOff>
      <xdr:row>88</xdr:row>
      <xdr:rowOff>885825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1205" t="2222" b="3321"/>
        <a:stretch/>
      </xdr:blipFill>
      <xdr:spPr>
        <a:xfrm>
          <a:off x="4648200" y="26289000"/>
          <a:ext cx="1438275" cy="809625"/>
        </a:xfrm>
        <a:prstGeom prst="rect">
          <a:avLst/>
        </a:prstGeom>
      </xdr:spPr>
    </xdr:pic>
    <xdr:clientData/>
  </xdr:twoCellAnchor>
  <xdr:twoCellAnchor editAs="oneCell">
    <xdr:from>
      <xdr:col>6</xdr:col>
      <xdr:colOff>57150</xdr:colOff>
      <xdr:row>89</xdr:row>
      <xdr:rowOff>28575</xdr:rowOff>
    </xdr:from>
    <xdr:to>
      <xdr:col>7</xdr:col>
      <xdr:colOff>733425</xdr:colOff>
      <xdr:row>89</xdr:row>
      <xdr:rowOff>838200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1205" t="2222" b="3321"/>
        <a:stretch/>
      </xdr:blipFill>
      <xdr:spPr>
        <a:xfrm>
          <a:off x="4648200" y="27155775"/>
          <a:ext cx="1438275" cy="809625"/>
        </a:xfrm>
        <a:prstGeom prst="rect">
          <a:avLst/>
        </a:prstGeom>
      </xdr:spPr>
    </xdr:pic>
    <xdr:clientData/>
  </xdr:twoCellAnchor>
  <xdr:twoCellAnchor>
    <xdr:from>
      <xdr:col>2</xdr:col>
      <xdr:colOff>542925</xdr:colOff>
      <xdr:row>107</xdr:row>
      <xdr:rowOff>390525</xdr:rowOff>
    </xdr:from>
    <xdr:to>
      <xdr:col>2</xdr:col>
      <xdr:colOff>666750</xdr:colOff>
      <xdr:row>107</xdr:row>
      <xdr:rowOff>514350</xdr:rowOff>
    </xdr:to>
    <xdr:sp macro="" textlink="">
      <xdr:nvSpPr>
        <xdr:cNvPr id="84" name="Elipse 83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SpPr/>
      </xdr:nvSpPr>
      <xdr:spPr>
        <a:xfrm>
          <a:off x="1304925" y="33861375"/>
          <a:ext cx="123825" cy="123825"/>
        </a:xfrm>
        <a:prstGeom prst="ellipse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 editAs="oneCell">
    <xdr:from>
      <xdr:col>6</xdr:col>
      <xdr:colOff>57151</xdr:colOff>
      <xdr:row>105</xdr:row>
      <xdr:rowOff>47625</xdr:rowOff>
    </xdr:from>
    <xdr:to>
      <xdr:col>7</xdr:col>
      <xdr:colOff>723900</xdr:colOff>
      <xdr:row>105</xdr:row>
      <xdr:rowOff>885719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-1" t="1124" r="1315" b="1"/>
        <a:stretch/>
      </xdr:blipFill>
      <xdr:spPr>
        <a:xfrm>
          <a:off x="4648201" y="31689675"/>
          <a:ext cx="1428749" cy="838094"/>
        </a:xfrm>
        <a:prstGeom prst="rect">
          <a:avLst/>
        </a:prstGeom>
      </xdr:spPr>
    </xdr:pic>
    <xdr:clientData/>
  </xdr:twoCellAnchor>
  <xdr:twoCellAnchor editAs="oneCell">
    <xdr:from>
      <xdr:col>6</xdr:col>
      <xdr:colOff>47626</xdr:colOff>
      <xdr:row>106</xdr:row>
      <xdr:rowOff>57150</xdr:rowOff>
    </xdr:from>
    <xdr:to>
      <xdr:col>7</xdr:col>
      <xdr:colOff>714375</xdr:colOff>
      <xdr:row>106</xdr:row>
      <xdr:rowOff>895244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-1" t="1124" r="1315" b="1"/>
        <a:stretch/>
      </xdr:blipFill>
      <xdr:spPr>
        <a:xfrm>
          <a:off x="4638676" y="32613600"/>
          <a:ext cx="1428749" cy="838094"/>
        </a:xfrm>
        <a:prstGeom prst="rect">
          <a:avLst/>
        </a:prstGeom>
      </xdr:spPr>
    </xdr:pic>
    <xdr:clientData/>
  </xdr:twoCellAnchor>
  <xdr:twoCellAnchor editAs="oneCell">
    <xdr:from>
      <xdr:col>6</xdr:col>
      <xdr:colOff>57151</xdr:colOff>
      <xdr:row>107</xdr:row>
      <xdr:rowOff>28575</xdr:rowOff>
    </xdr:from>
    <xdr:to>
      <xdr:col>7</xdr:col>
      <xdr:colOff>723900</xdr:colOff>
      <xdr:row>107</xdr:row>
      <xdr:rowOff>866669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-1" t="1124" r="1315" b="1"/>
        <a:stretch/>
      </xdr:blipFill>
      <xdr:spPr>
        <a:xfrm>
          <a:off x="4648201" y="33499425"/>
          <a:ext cx="1428749" cy="838094"/>
        </a:xfrm>
        <a:prstGeom prst="rect">
          <a:avLst/>
        </a:prstGeom>
      </xdr:spPr>
    </xdr:pic>
    <xdr:clientData/>
  </xdr:twoCellAnchor>
  <xdr:twoCellAnchor>
    <xdr:from>
      <xdr:col>2</xdr:col>
      <xdr:colOff>542925</xdr:colOff>
      <xdr:row>122</xdr:row>
      <xdr:rowOff>400050</xdr:rowOff>
    </xdr:from>
    <xdr:to>
      <xdr:col>2</xdr:col>
      <xdr:colOff>666750</xdr:colOff>
      <xdr:row>122</xdr:row>
      <xdr:rowOff>523875</xdr:rowOff>
    </xdr:to>
    <xdr:sp macro="" textlink="">
      <xdr:nvSpPr>
        <xdr:cNvPr id="88" name="Elipse 87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SpPr/>
      </xdr:nvSpPr>
      <xdr:spPr>
        <a:xfrm>
          <a:off x="1304925" y="38176200"/>
          <a:ext cx="123825" cy="123825"/>
        </a:xfrm>
        <a:prstGeom prst="ellipse">
          <a:avLst/>
        </a:prstGeom>
        <a:solidFill>
          <a:srgbClr val="0070C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</xdr:col>
      <xdr:colOff>533400</xdr:colOff>
      <xdr:row>123</xdr:row>
      <xdr:rowOff>409575</xdr:rowOff>
    </xdr:from>
    <xdr:to>
      <xdr:col>2</xdr:col>
      <xdr:colOff>657225</xdr:colOff>
      <xdr:row>123</xdr:row>
      <xdr:rowOff>533400</xdr:rowOff>
    </xdr:to>
    <xdr:sp macro="" textlink="">
      <xdr:nvSpPr>
        <xdr:cNvPr id="89" name="Elipse 88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SpPr/>
      </xdr:nvSpPr>
      <xdr:spPr>
        <a:xfrm>
          <a:off x="1295400" y="39090600"/>
          <a:ext cx="123825" cy="123825"/>
        </a:xfrm>
        <a:prstGeom prst="ellipse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</xdr:col>
      <xdr:colOff>514350</xdr:colOff>
      <xdr:row>131</xdr:row>
      <xdr:rowOff>409575</xdr:rowOff>
    </xdr:from>
    <xdr:to>
      <xdr:col>2</xdr:col>
      <xdr:colOff>638175</xdr:colOff>
      <xdr:row>131</xdr:row>
      <xdr:rowOff>533400</xdr:rowOff>
    </xdr:to>
    <xdr:sp macro="" textlink="">
      <xdr:nvSpPr>
        <xdr:cNvPr id="90" name="Elipse 89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SpPr/>
      </xdr:nvSpPr>
      <xdr:spPr>
        <a:xfrm>
          <a:off x="1276350" y="41338500"/>
          <a:ext cx="123825" cy="12382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32</xdr:col>
      <xdr:colOff>561975</xdr:colOff>
      <xdr:row>1</xdr:row>
      <xdr:rowOff>57150</xdr:rowOff>
    </xdr:from>
    <xdr:to>
      <xdr:col>32</xdr:col>
      <xdr:colOff>685800</xdr:colOff>
      <xdr:row>1</xdr:row>
      <xdr:rowOff>180975</xdr:rowOff>
    </xdr:to>
    <xdr:sp macro="" textlink="">
      <xdr:nvSpPr>
        <xdr:cNvPr id="91" name="Elipse 90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/>
      </xdr:nvSpPr>
      <xdr:spPr>
        <a:xfrm>
          <a:off x="28460700" y="257175"/>
          <a:ext cx="123825" cy="12382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31</xdr:col>
      <xdr:colOff>95250</xdr:colOff>
      <xdr:row>4</xdr:row>
      <xdr:rowOff>0</xdr:rowOff>
    </xdr:from>
    <xdr:to>
      <xdr:col>31</xdr:col>
      <xdr:colOff>219075</xdr:colOff>
      <xdr:row>4</xdr:row>
      <xdr:rowOff>123825</xdr:rowOff>
    </xdr:to>
    <xdr:sp macro="" textlink="">
      <xdr:nvSpPr>
        <xdr:cNvPr id="92" name="Elipse 91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SpPr/>
      </xdr:nvSpPr>
      <xdr:spPr>
        <a:xfrm>
          <a:off x="27231975" y="790575"/>
          <a:ext cx="123825" cy="12382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32</xdr:col>
      <xdr:colOff>571500</xdr:colOff>
      <xdr:row>3</xdr:row>
      <xdr:rowOff>180975</xdr:rowOff>
    </xdr:from>
    <xdr:to>
      <xdr:col>32</xdr:col>
      <xdr:colOff>695325</xdr:colOff>
      <xdr:row>4</xdr:row>
      <xdr:rowOff>114300</xdr:rowOff>
    </xdr:to>
    <xdr:sp macro="" textlink="">
      <xdr:nvSpPr>
        <xdr:cNvPr id="93" name="Elipse 92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SpPr/>
      </xdr:nvSpPr>
      <xdr:spPr>
        <a:xfrm>
          <a:off x="28470225" y="771525"/>
          <a:ext cx="123825" cy="13335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31</xdr:col>
      <xdr:colOff>85725</xdr:colOff>
      <xdr:row>1</xdr:row>
      <xdr:rowOff>66675</xdr:rowOff>
    </xdr:from>
    <xdr:to>
      <xdr:col>31</xdr:col>
      <xdr:colOff>209550</xdr:colOff>
      <xdr:row>2</xdr:row>
      <xdr:rowOff>0</xdr:rowOff>
    </xdr:to>
    <xdr:sp macro="" textlink="">
      <xdr:nvSpPr>
        <xdr:cNvPr id="94" name="Elipse 93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SpPr/>
      </xdr:nvSpPr>
      <xdr:spPr>
        <a:xfrm>
          <a:off x="27222450" y="266700"/>
          <a:ext cx="123825" cy="12382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31</xdr:col>
      <xdr:colOff>704850</xdr:colOff>
      <xdr:row>1</xdr:row>
      <xdr:rowOff>76200</xdr:rowOff>
    </xdr:from>
    <xdr:to>
      <xdr:col>32</xdr:col>
      <xdr:colOff>66675</xdr:colOff>
      <xdr:row>2</xdr:row>
      <xdr:rowOff>9525</xdr:rowOff>
    </xdr:to>
    <xdr:sp macro="" textlink="">
      <xdr:nvSpPr>
        <xdr:cNvPr id="95" name="Elipse 94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SpPr/>
      </xdr:nvSpPr>
      <xdr:spPr>
        <a:xfrm>
          <a:off x="27841575" y="276225"/>
          <a:ext cx="123825" cy="123825"/>
        </a:xfrm>
        <a:prstGeom prst="ellipse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32</xdr:col>
      <xdr:colOff>571500</xdr:colOff>
      <xdr:row>2</xdr:row>
      <xdr:rowOff>123825</xdr:rowOff>
    </xdr:from>
    <xdr:to>
      <xdr:col>32</xdr:col>
      <xdr:colOff>695325</xdr:colOff>
      <xdr:row>3</xdr:row>
      <xdr:rowOff>57150</xdr:rowOff>
    </xdr:to>
    <xdr:sp macro="" textlink="">
      <xdr:nvSpPr>
        <xdr:cNvPr id="96" name="Elipse 95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SpPr/>
      </xdr:nvSpPr>
      <xdr:spPr>
        <a:xfrm>
          <a:off x="28470225" y="514350"/>
          <a:ext cx="123825" cy="133350"/>
        </a:xfrm>
        <a:prstGeom prst="ellipse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31</xdr:col>
      <xdr:colOff>704850</xdr:colOff>
      <xdr:row>4</xdr:row>
      <xdr:rowOff>0</xdr:rowOff>
    </xdr:from>
    <xdr:to>
      <xdr:col>32</xdr:col>
      <xdr:colOff>66675</xdr:colOff>
      <xdr:row>4</xdr:row>
      <xdr:rowOff>123825</xdr:rowOff>
    </xdr:to>
    <xdr:sp macro="" textlink="">
      <xdr:nvSpPr>
        <xdr:cNvPr id="97" name="Elipse 96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SpPr/>
      </xdr:nvSpPr>
      <xdr:spPr>
        <a:xfrm>
          <a:off x="27841575" y="790575"/>
          <a:ext cx="123825" cy="123825"/>
        </a:xfrm>
        <a:prstGeom prst="ellipse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31</xdr:col>
      <xdr:colOff>76200</xdr:colOff>
      <xdr:row>2</xdr:row>
      <xdr:rowOff>142875</xdr:rowOff>
    </xdr:from>
    <xdr:to>
      <xdr:col>31</xdr:col>
      <xdr:colOff>200025</xdr:colOff>
      <xdr:row>3</xdr:row>
      <xdr:rowOff>76200</xdr:rowOff>
    </xdr:to>
    <xdr:sp macro="" textlink="">
      <xdr:nvSpPr>
        <xdr:cNvPr id="98" name="Elipse 97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SpPr/>
      </xdr:nvSpPr>
      <xdr:spPr>
        <a:xfrm>
          <a:off x="27212925" y="533400"/>
          <a:ext cx="123825" cy="133350"/>
        </a:xfrm>
        <a:prstGeom prst="ellipse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 editAs="oneCell">
    <xdr:from>
      <xdr:col>6</xdr:col>
      <xdr:colOff>28575</xdr:colOff>
      <xdr:row>122</xdr:row>
      <xdr:rowOff>57150</xdr:rowOff>
    </xdr:from>
    <xdr:to>
      <xdr:col>7</xdr:col>
      <xdr:colOff>704850</xdr:colOff>
      <xdr:row>122</xdr:row>
      <xdr:rowOff>895350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1307"/>
        <a:stretch/>
      </xdr:blipFill>
      <xdr:spPr>
        <a:xfrm>
          <a:off x="4619625" y="37833300"/>
          <a:ext cx="1438275" cy="838200"/>
        </a:xfrm>
        <a:prstGeom prst="rect">
          <a:avLst/>
        </a:prstGeom>
      </xdr:spPr>
    </xdr:pic>
    <xdr:clientData/>
  </xdr:twoCellAnchor>
  <xdr:twoCellAnchor editAs="oneCell">
    <xdr:from>
      <xdr:col>6</xdr:col>
      <xdr:colOff>38100</xdr:colOff>
      <xdr:row>123</xdr:row>
      <xdr:rowOff>38100</xdr:rowOff>
    </xdr:from>
    <xdr:to>
      <xdr:col>7</xdr:col>
      <xdr:colOff>714375</xdr:colOff>
      <xdr:row>123</xdr:row>
      <xdr:rowOff>876300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1307"/>
        <a:stretch/>
      </xdr:blipFill>
      <xdr:spPr>
        <a:xfrm>
          <a:off x="4629150" y="38719125"/>
          <a:ext cx="1438275" cy="838200"/>
        </a:xfrm>
        <a:prstGeom prst="rect">
          <a:avLst/>
        </a:prstGeom>
      </xdr:spPr>
    </xdr:pic>
    <xdr:clientData/>
  </xdr:twoCellAnchor>
  <xdr:twoCellAnchor>
    <xdr:from>
      <xdr:col>2</xdr:col>
      <xdr:colOff>523875</xdr:colOff>
      <xdr:row>140</xdr:row>
      <xdr:rowOff>400050</xdr:rowOff>
    </xdr:from>
    <xdr:to>
      <xdr:col>2</xdr:col>
      <xdr:colOff>647700</xdr:colOff>
      <xdr:row>140</xdr:row>
      <xdr:rowOff>523875</xdr:rowOff>
    </xdr:to>
    <xdr:sp macro="" textlink="">
      <xdr:nvSpPr>
        <xdr:cNvPr id="101" name="Elipse 100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SpPr/>
      </xdr:nvSpPr>
      <xdr:spPr>
        <a:xfrm>
          <a:off x="1285875" y="44500800"/>
          <a:ext cx="123825" cy="123825"/>
        </a:xfrm>
        <a:prstGeom prst="ellipse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</xdr:col>
      <xdr:colOff>514350</xdr:colOff>
      <xdr:row>139</xdr:row>
      <xdr:rowOff>409575</xdr:rowOff>
    </xdr:from>
    <xdr:to>
      <xdr:col>2</xdr:col>
      <xdr:colOff>638175</xdr:colOff>
      <xdr:row>139</xdr:row>
      <xdr:rowOff>533400</xdr:rowOff>
    </xdr:to>
    <xdr:sp macro="" textlink="">
      <xdr:nvSpPr>
        <xdr:cNvPr id="102" name="Elipse 101">
          <a:extLs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SpPr/>
      </xdr:nvSpPr>
      <xdr:spPr>
        <a:xfrm>
          <a:off x="1276350" y="43595925"/>
          <a:ext cx="123825" cy="12382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oneCellAnchor>
    <xdr:from>
      <xdr:col>6</xdr:col>
      <xdr:colOff>28576</xdr:colOff>
      <xdr:row>140</xdr:row>
      <xdr:rowOff>57150</xdr:rowOff>
    </xdr:from>
    <xdr:ext cx="1466849" cy="819048"/>
    <xdr:pic>
      <xdr:nvPicPr>
        <xdr:cNvPr id="103" name="Imagen 102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" r="1852"/>
        <a:stretch/>
      </xdr:blipFill>
      <xdr:spPr>
        <a:xfrm>
          <a:off x="4619626" y="44157900"/>
          <a:ext cx="1466849" cy="819048"/>
        </a:xfrm>
        <a:prstGeom prst="rect">
          <a:avLst/>
        </a:prstGeom>
      </xdr:spPr>
    </xdr:pic>
    <xdr:clientData/>
  </xdr:oneCellAnchor>
  <xdr:oneCellAnchor>
    <xdr:from>
      <xdr:col>6</xdr:col>
      <xdr:colOff>28576</xdr:colOff>
      <xdr:row>139</xdr:row>
      <xdr:rowOff>57150</xdr:rowOff>
    </xdr:from>
    <xdr:ext cx="1466849" cy="819048"/>
    <xdr:pic>
      <xdr:nvPicPr>
        <xdr:cNvPr id="104" name="Imagen 103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" r="1852"/>
        <a:stretch/>
      </xdr:blipFill>
      <xdr:spPr>
        <a:xfrm>
          <a:off x="4619626" y="43243500"/>
          <a:ext cx="1466849" cy="819048"/>
        </a:xfrm>
        <a:prstGeom prst="rect">
          <a:avLst/>
        </a:prstGeom>
      </xdr:spPr>
    </xdr:pic>
    <xdr:clientData/>
  </xdr:oneCellAnchor>
  <xdr:twoCellAnchor>
    <xdr:from>
      <xdr:col>2</xdr:col>
      <xdr:colOff>514350</xdr:colOff>
      <xdr:row>148</xdr:row>
      <xdr:rowOff>409575</xdr:rowOff>
    </xdr:from>
    <xdr:to>
      <xdr:col>2</xdr:col>
      <xdr:colOff>638175</xdr:colOff>
      <xdr:row>148</xdr:row>
      <xdr:rowOff>533400</xdr:rowOff>
    </xdr:to>
    <xdr:sp macro="" textlink="">
      <xdr:nvSpPr>
        <xdr:cNvPr id="105" name="Elipse 104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SpPr/>
      </xdr:nvSpPr>
      <xdr:spPr>
        <a:xfrm>
          <a:off x="1276350" y="46767750"/>
          <a:ext cx="123825" cy="12382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</xdr:col>
      <xdr:colOff>523875</xdr:colOff>
      <xdr:row>157</xdr:row>
      <xdr:rowOff>400050</xdr:rowOff>
    </xdr:from>
    <xdr:to>
      <xdr:col>2</xdr:col>
      <xdr:colOff>647700</xdr:colOff>
      <xdr:row>157</xdr:row>
      <xdr:rowOff>523875</xdr:rowOff>
    </xdr:to>
    <xdr:sp macro="" textlink="">
      <xdr:nvSpPr>
        <xdr:cNvPr id="106" name="Elipse 105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SpPr/>
      </xdr:nvSpPr>
      <xdr:spPr>
        <a:xfrm>
          <a:off x="1285875" y="49930050"/>
          <a:ext cx="123825" cy="123825"/>
        </a:xfrm>
        <a:prstGeom prst="ellipse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</xdr:col>
      <xdr:colOff>514350</xdr:colOff>
      <xdr:row>156</xdr:row>
      <xdr:rowOff>409575</xdr:rowOff>
    </xdr:from>
    <xdr:to>
      <xdr:col>2</xdr:col>
      <xdr:colOff>638175</xdr:colOff>
      <xdr:row>156</xdr:row>
      <xdr:rowOff>533400</xdr:rowOff>
    </xdr:to>
    <xdr:sp macro="" textlink="">
      <xdr:nvSpPr>
        <xdr:cNvPr id="107" name="Elipse 106"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SpPr/>
      </xdr:nvSpPr>
      <xdr:spPr>
        <a:xfrm>
          <a:off x="1276350" y="49025175"/>
          <a:ext cx="123825" cy="12382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oneCellAnchor>
    <xdr:from>
      <xdr:col>6</xdr:col>
      <xdr:colOff>28576</xdr:colOff>
      <xdr:row>157</xdr:row>
      <xdr:rowOff>57150</xdr:rowOff>
    </xdr:from>
    <xdr:ext cx="1466849" cy="819048"/>
    <xdr:pic>
      <xdr:nvPicPr>
        <xdr:cNvPr id="108" name="Imagen 107"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" r="1852"/>
        <a:stretch/>
      </xdr:blipFill>
      <xdr:spPr>
        <a:xfrm>
          <a:off x="4619626" y="49587150"/>
          <a:ext cx="1466849" cy="819048"/>
        </a:xfrm>
        <a:prstGeom prst="rect">
          <a:avLst/>
        </a:prstGeom>
      </xdr:spPr>
    </xdr:pic>
    <xdr:clientData/>
  </xdr:oneCellAnchor>
  <xdr:oneCellAnchor>
    <xdr:from>
      <xdr:col>6</xdr:col>
      <xdr:colOff>28576</xdr:colOff>
      <xdr:row>156</xdr:row>
      <xdr:rowOff>57150</xdr:rowOff>
    </xdr:from>
    <xdr:ext cx="1466849" cy="819048"/>
    <xdr:pic>
      <xdr:nvPicPr>
        <xdr:cNvPr id="109" name="Imagen 108">
          <a:extLs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" r="1852"/>
        <a:stretch/>
      </xdr:blipFill>
      <xdr:spPr>
        <a:xfrm>
          <a:off x="4619626" y="48672750"/>
          <a:ext cx="1466849" cy="819048"/>
        </a:xfrm>
        <a:prstGeom prst="rect">
          <a:avLst/>
        </a:prstGeom>
      </xdr:spPr>
    </xdr:pic>
    <xdr:clientData/>
  </xdr:oneCellAnchor>
  <xdr:twoCellAnchor>
    <xdr:from>
      <xdr:col>2</xdr:col>
      <xdr:colOff>514350</xdr:colOff>
      <xdr:row>165</xdr:row>
      <xdr:rowOff>409575</xdr:rowOff>
    </xdr:from>
    <xdr:to>
      <xdr:col>2</xdr:col>
      <xdr:colOff>638175</xdr:colOff>
      <xdr:row>165</xdr:row>
      <xdr:rowOff>533400</xdr:rowOff>
    </xdr:to>
    <xdr:sp macro="" textlink="">
      <xdr:nvSpPr>
        <xdr:cNvPr id="110" name="Elipse 109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SpPr/>
      </xdr:nvSpPr>
      <xdr:spPr>
        <a:xfrm>
          <a:off x="1276350" y="52197000"/>
          <a:ext cx="123825" cy="12382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</xdr:col>
      <xdr:colOff>476250</xdr:colOff>
      <xdr:row>7</xdr:row>
      <xdr:rowOff>200025</xdr:rowOff>
    </xdr:from>
    <xdr:to>
      <xdr:col>2</xdr:col>
      <xdr:colOff>600075</xdr:colOff>
      <xdr:row>7</xdr:row>
      <xdr:rowOff>323850</xdr:rowOff>
    </xdr:to>
    <xdr:sp macro="" textlink="">
      <xdr:nvSpPr>
        <xdr:cNvPr id="111" name="Elipse 110">
          <a:extLst>
            <a:ext uri="{FF2B5EF4-FFF2-40B4-BE49-F238E27FC236}">
              <a16:creationId xmlns:a16="http://schemas.microsoft.com/office/drawing/2014/main" id="{F4F90C4E-89AC-42AF-AB43-306091C036BF}"/>
            </a:ext>
          </a:extLst>
        </xdr:cNvPr>
        <xdr:cNvSpPr/>
      </xdr:nvSpPr>
      <xdr:spPr>
        <a:xfrm>
          <a:off x="1238250" y="1571625"/>
          <a:ext cx="123825" cy="12382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</xdr:col>
      <xdr:colOff>504825</xdr:colOff>
      <xdr:row>8</xdr:row>
      <xdr:rowOff>190500</xdr:rowOff>
    </xdr:from>
    <xdr:to>
      <xdr:col>2</xdr:col>
      <xdr:colOff>628650</xdr:colOff>
      <xdr:row>8</xdr:row>
      <xdr:rowOff>314325</xdr:rowOff>
    </xdr:to>
    <xdr:sp macro="" textlink="">
      <xdr:nvSpPr>
        <xdr:cNvPr id="112" name="Elipse 111">
          <a:extLst>
            <a:ext uri="{FF2B5EF4-FFF2-40B4-BE49-F238E27FC236}">
              <a16:creationId xmlns:a16="http://schemas.microsoft.com/office/drawing/2014/main" id="{29869893-59DE-4BF9-BE52-DD19BEAD7262}"/>
            </a:ext>
          </a:extLst>
        </xdr:cNvPr>
        <xdr:cNvSpPr/>
      </xdr:nvSpPr>
      <xdr:spPr>
        <a:xfrm>
          <a:off x="1266825" y="2057400"/>
          <a:ext cx="123825" cy="12382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190500</xdr:colOff>
      <xdr:row>2</xdr:row>
      <xdr:rowOff>114300</xdr:rowOff>
    </xdr:from>
    <xdr:to>
      <xdr:col>7</xdr:col>
      <xdr:colOff>619125</xdr:colOff>
      <xdr:row>12</xdr:row>
      <xdr:rowOff>66675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0478E65-B139-49D5-9554-7513D96EAE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77" r="20393"/>
        <a:stretch/>
      </xdr:blipFill>
      <xdr:spPr bwMode="auto">
        <a:xfrm>
          <a:off x="952500" y="304800"/>
          <a:ext cx="4714875" cy="1857375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561975</xdr:colOff>
      <xdr:row>2</xdr:row>
      <xdr:rowOff>57150</xdr:rowOff>
    </xdr:from>
    <xdr:to>
      <xdr:col>3</xdr:col>
      <xdr:colOff>685800</xdr:colOff>
      <xdr:row>2</xdr:row>
      <xdr:rowOff>180975</xdr:rowOff>
    </xdr:to>
    <xdr:sp macro="" textlink="">
      <xdr:nvSpPr>
        <xdr:cNvPr id="2" name="Elipse 1">
          <a:extLst>
            <a:ext uri="{FF2B5EF4-FFF2-40B4-BE49-F238E27FC236}">
              <a16:creationId xmlns:a16="http://schemas.microsoft.com/office/drawing/2014/main" id="{DEE5513E-A39E-4C1F-88E9-2EB5A65164E4}"/>
            </a:ext>
          </a:extLst>
        </xdr:cNvPr>
        <xdr:cNvSpPr/>
      </xdr:nvSpPr>
      <xdr:spPr>
        <a:xfrm>
          <a:off x="19316700" y="257175"/>
          <a:ext cx="123825" cy="123825"/>
        </a:xfrm>
        <a:prstGeom prst="ellipse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</xdr:col>
      <xdr:colOff>95250</xdr:colOff>
      <xdr:row>5</xdr:row>
      <xdr:rowOff>0</xdr:rowOff>
    </xdr:from>
    <xdr:to>
      <xdr:col>2</xdr:col>
      <xdr:colOff>219075</xdr:colOff>
      <xdr:row>5</xdr:row>
      <xdr:rowOff>123825</xdr:rowOff>
    </xdr:to>
    <xdr:sp macro="" textlink="">
      <xdr:nvSpPr>
        <xdr:cNvPr id="3" name="Elipse 2">
          <a:extLst>
            <a:ext uri="{FF2B5EF4-FFF2-40B4-BE49-F238E27FC236}">
              <a16:creationId xmlns:a16="http://schemas.microsoft.com/office/drawing/2014/main" id="{924BEAE3-AD91-4E9F-A341-30632BD5385F}"/>
            </a:ext>
          </a:extLst>
        </xdr:cNvPr>
        <xdr:cNvSpPr/>
      </xdr:nvSpPr>
      <xdr:spPr>
        <a:xfrm>
          <a:off x="18087975" y="790575"/>
          <a:ext cx="123825" cy="123825"/>
        </a:xfrm>
        <a:prstGeom prst="ellipse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3</xdr:col>
      <xdr:colOff>571500</xdr:colOff>
      <xdr:row>4</xdr:row>
      <xdr:rowOff>180975</xdr:rowOff>
    </xdr:from>
    <xdr:to>
      <xdr:col>3</xdr:col>
      <xdr:colOff>695325</xdr:colOff>
      <xdr:row>5</xdr:row>
      <xdr:rowOff>114300</xdr:rowOff>
    </xdr:to>
    <xdr:sp macro="" textlink="">
      <xdr:nvSpPr>
        <xdr:cNvPr id="4" name="Elipse 3">
          <a:extLst>
            <a:ext uri="{FF2B5EF4-FFF2-40B4-BE49-F238E27FC236}">
              <a16:creationId xmlns:a16="http://schemas.microsoft.com/office/drawing/2014/main" id="{6F10DFB6-70DA-4635-9052-A2AE87E220B1}"/>
            </a:ext>
          </a:extLst>
        </xdr:cNvPr>
        <xdr:cNvSpPr/>
      </xdr:nvSpPr>
      <xdr:spPr>
        <a:xfrm>
          <a:off x="19326225" y="771525"/>
          <a:ext cx="123825" cy="133350"/>
        </a:xfrm>
        <a:prstGeom prst="ellipse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</xdr:col>
      <xdr:colOff>85725</xdr:colOff>
      <xdr:row>2</xdr:row>
      <xdr:rowOff>66675</xdr:rowOff>
    </xdr:from>
    <xdr:to>
      <xdr:col>2</xdr:col>
      <xdr:colOff>209550</xdr:colOff>
      <xdr:row>3</xdr:row>
      <xdr:rowOff>0</xdr:rowOff>
    </xdr:to>
    <xdr:sp macro="" textlink="">
      <xdr:nvSpPr>
        <xdr:cNvPr id="5" name="Elipse 4">
          <a:extLst>
            <a:ext uri="{FF2B5EF4-FFF2-40B4-BE49-F238E27FC236}">
              <a16:creationId xmlns:a16="http://schemas.microsoft.com/office/drawing/2014/main" id="{F89FF0B9-4C63-4F13-91F4-A9F58FCABC1D}"/>
            </a:ext>
          </a:extLst>
        </xdr:cNvPr>
        <xdr:cNvSpPr/>
      </xdr:nvSpPr>
      <xdr:spPr>
        <a:xfrm>
          <a:off x="18078450" y="266700"/>
          <a:ext cx="123825" cy="123825"/>
        </a:xfrm>
        <a:prstGeom prst="ellipse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3</xdr:col>
      <xdr:colOff>571500</xdr:colOff>
      <xdr:row>3</xdr:row>
      <xdr:rowOff>123825</xdr:rowOff>
    </xdr:from>
    <xdr:to>
      <xdr:col>3</xdr:col>
      <xdr:colOff>695325</xdr:colOff>
      <xdr:row>4</xdr:row>
      <xdr:rowOff>57150</xdr:rowOff>
    </xdr:to>
    <xdr:sp macro="" textlink="">
      <xdr:nvSpPr>
        <xdr:cNvPr id="7" name="Elipse 6">
          <a:extLst>
            <a:ext uri="{FF2B5EF4-FFF2-40B4-BE49-F238E27FC236}">
              <a16:creationId xmlns:a16="http://schemas.microsoft.com/office/drawing/2014/main" id="{97743C85-96FF-446D-9DC3-6958C94B9790}"/>
            </a:ext>
          </a:extLst>
        </xdr:cNvPr>
        <xdr:cNvSpPr/>
      </xdr:nvSpPr>
      <xdr:spPr>
        <a:xfrm>
          <a:off x="19326225" y="514350"/>
          <a:ext cx="123825" cy="133350"/>
        </a:xfrm>
        <a:prstGeom prst="ellipse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</xdr:col>
      <xdr:colOff>104775</xdr:colOff>
      <xdr:row>3</xdr:row>
      <xdr:rowOff>152400</xdr:rowOff>
    </xdr:from>
    <xdr:to>
      <xdr:col>2</xdr:col>
      <xdr:colOff>228600</xdr:colOff>
      <xdr:row>4</xdr:row>
      <xdr:rowOff>85725</xdr:rowOff>
    </xdr:to>
    <xdr:sp macro="" textlink="">
      <xdr:nvSpPr>
        <xdr:cNvPr id="9" name="Elipse 8">
          <a:extLst>
            <a:ext uri="{FF2B5EF4-FFF2-40B4-BE49-F238E27FC236}">
              <a16:creationId xmlns:a16="http://schemas.microsoft.com/office/drawing/2014/main" id="{0EC0C889-9F97-4755-B48F-29C5D1A78977}"/>
            </a:ext>
          </a:extLst>
        </xdr:cNvPr>
        <xdr:cNvSpPr/>
      </xdr:nvSpPr>
      <xdr:spPr>
        <a:xfrm>
          <a:off x="866775" y="542925"/>
          <a:ext cx="123825" cy="123825"/>
        </a:xfrm>
        <a:prstGeom prst="ellipse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5</xdr:col>
      <xdr:colOff>400050</xdr:colOff>
      <xdr:row>2</xdr:row>
      <xdr:rowOff>114300</xdr:rowOff>
    </xdr:from>
    <xdr:to>
      <xdr:col>5</xdr:col>
      <xdr:colOff>523875</xdr:colOff>
      <xdr:row>3</xdr:row>
      <xdr:rowOff>47625</xdr:rowOff>
    </xdr:to>
    <xdr:sp macro="" textlink="">
      <xdr:nvSpPr>
        <xdr:cNvPr id="10" name="Elipse 9">
          <a:extLst>
            <a:ext uri="{FF2B5EF4-FFF2-40B4-BE49-F238E27FC236}">
              <a16:creationId xmlns:a16="http://schemas.microsoft.com/office/drawing/2014/main" id="{262A1DAE-CE3A-4101-800B-205AF2926431}"/>
            </a:ext>
          </a:extLst>
        </xdr:cNvPr>
        <xdr:cNvSpPr/>
      </xdr:nvSpPr>
      <xdr:spPr>
        <a:xfrm>
          <a:off x="4829175" y="504825"/>
          <a:ext cx="123825" cy="123825"/>
        </a:xfrm>
        <a:prstGeom prst="ellipse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5</xdr:col>
      <xdr:colOff>400050</xdr:colOff>
      <xdr:row>4</xdr:row>
      <xdr:rowOff>114300</xdr:rowOff>
    </xdr:from>
    <xdr:to>
      <xdr:col>5</xdr:col>
      <xdr:colOff>523875</xdr:colOff>
      <xdr:row>5</xdr:row>
      <xdr:rowOff>47625</xdr:rowOff>
    </xdr:to>
    <xdr:sp macro="" textlink="">
      <xdr:nvSpPr>
        <xdr:cNvPr id="11" name="Elipse 10">
          <a:extLst>
            <a:ext uri="{FF2B5EF4-FFF2-40B4-BE49-F238E27FC236}">
              <a16:creationId xmlns:a16="http://schemas.microsoft.com/office/drawing/2014/main" id="{F8C62491-4725-44D5-B0F9-A62A5C8C269B}"/>
            </a:ext>
          </a:extLst>
        </xdr:cNvPr>
        <xdr:cNvSpPr/>
      </xdr:nvSpPr>
      <xdr:spPr>
        <a:xfrm>
          <a:off x="4829175" y="885825"/>
          <a:ext cx="123825" cy="123825"/>
        </a:xfrm>
        <a:prstGeom prst="ellipse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</xdr:col>
      <xdr:colOff>495300</xdr:colOff>
      <xdr:row>16</xdr:row>
      <xdr:rowOff>28575</xdr:rowOff>
    </xdr:from>
    <xdr:to>
      <xdr:col>2</xdr:col>
      <xdr:colOff>619125</xdr:colOff>
      <xdr:row>16</xdr:row>
      <xdr:rowOff>152400</xdr:rowOff>
    </xdr:to>
    <xdr:sp macro="" textlink="">
      <xdr:nvSpPr>
        <xdr:cNvPr id="12" name="Elipse 11">
          <a:extLst>
            <a:ext uri="{FF2B5EF4-FFF2-40B4-BE49-F238E27FC236}">
              <a16:creationId xmlns:a16="http://schemas.microsoft.com/office/drawing/2014/main" id="{FB29F1C7-3B71-4357-852F-61ED09C90D3D}"/>
            </a:ext>
          </a:extLst>
        </xdr:cNvPr>
        <xdr:cNvSpPr/>
      </xdr:nvSpPr>
      <xdr:spPr>
        <a:xfrm>
          <a:off x="1257300" y="2714625"/>
          <a:ext cx="123825" cy="123825"/>
        </a:xfrm>
        <a:prstGeom prst="ellipse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</xdr:col>
      <xdr:colOff>514350</xdr:colOff>
      <xdr:row>15</xdr:row>
      <xdr:rowOff>28575</xdr:rowOff>
    </xdr:from>
    <xdr:to>
      <xdr:col>2</xdr:col>
      <xdr:colOff>638175</xdr:colOff>
      <xdr:row>15</xdr:row>
      <xdr:rowOff>152400</xdr:rowOff>
    </xdr:to>
    <xdr:sp macro="" textlink="">
      <xdr:nvSpPr>
        <xdr:cNvPr id="13" name="Elipse 12">
          <a:extLst>
            <a:ext uri="{FF2B5EF4-FFF2-40B4-BE49-F238E27FC236}">
              <a16:creationId xmlns:a16="http://schemas.microsoft.com/office/drawing/2014/main" id="{00EC1B12-F579-469A-802B-C7A0E10F6C63}"/>
            </a:ext>
          </a:extLst>
        </xdr:cNvPr>
        <xdr:cNvSpPr/>
      </xdr:nvSpPr>
      <xdr:spPr>
        <a:xfrm>
          <a:off x="1276350" y="2524125"/>
          <a:ext cx="123825" cy="123825"/>
        </a:xfrm>
        <a:prstGeom prst="ellipse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9</xdr:col>
      <xdr:colOff>552450</xdr:colOff>
      <xdr:row>15</xdr:row>
      <xdr:rowOff>47625</xdr:rowOff>
    </xdr:from>
    <xdr:to>
      <xdr:col>9</xdr:col>
      <xdr:colOff>676275</xdr:colOff>
      <xdr:row>15</xdr:row>
      <xdr:rowOff>171450</xdr:rowOff>
    </xdr:to>
    <xdr:sp macro="" textlink="">
      <xdr:nvSpPr>
        <xdr:cNvPr id="17" name="Elipse 16">
          <a:extLst>
            <a:ext uri="{FF2B5EF4-FFF2-40B4-BE49-F238E27FC236}">
              <a16:creationId xmlns:a16="http://schemas.microsoft.com/office/drawing/2014/main" id="{D3601701-BB63-487C-B13B-FFE7A8C7195C}"/>
            </a:ext>
          </a:extLst>
        </xdr:cNvPr>
        <xdr:cNvSpPr/>
      </xdr:nvSpPr>
      <xdr:spPr>
        <a:xfrm>
          <a:off x="7010400" y="2771775"/>
          <a:ext cx="123825" cy="123825"/>
        </a:xfrm>
        <a:prstGeom prst="ellipse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24</xdr:col>
      <xdr:colOff>209550</xdr:colOff>
      <xdr:row>4</xdr:row>
      <xdr:rowOff>180975</xdr:rowOff>
    </xdr:from>
    <xdr:to>
      <xdr:col>24</xdr:col>
      <xdr:colOff>333375</xdr:colOff>
      <xdr:row>5</xdr:row>
      <xdr:rowOff>114300</xdr:rowOff>
    </xdr:to>
    <xdr:sp macro="" textlink="">
      <xdr:nvSpPr>
        <xdr:cNvPr id="14" name="Elipse 13">
          <a:extLst>
            <a:ext uri="{FF2B5EF4-FFF2-40B4-BE49-F238E27FC236}">
              <a16:creationId xmlns:a16="http://schemas.microsoft.com/office/drawing/2014/main" id="{8A899276-211B-4E88-B680-5A191FCD77D8}"/>
            </a:ext>
          </a:extLst>
        </xdr:cNvPr>
        <xdr:cNvSpPr/>
      </xdr:nvSpPr>
      <xdr:spPr>
        <a:xfrm>
          <a:off x="19326225" y="771525"/>
          <a:ext cx="123825" cy="123825"/>
        </a:xfrm>
        <a:prstGeom prst="ellipse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24</xdr:col>
      <xdr:colOff>361950</xdr:colOff>
      <xdr:row>5</xdr:row>
      <xdr:rowOff>142875</xdr:rowOff>
    </xdr:from>
    <xdr:to>
      <xdr:col>24</xdr:col>
      <xdr:colOff>485775</xdr:colOff>
      <xdr:row>6</xdr:row>
      <xdr:rowOff>66675</xdr:rowOff>
    </xdr:to>
    <xdr:sp macro="" textlink="">
      <xdr:nvSpPr>
        <xdr:cNvPr id="15" name="Elipse 14">
          <a:extLst>
            <a:ext uri="{FF2B5EF4-FFF2-40B4-BE49-F238E27FC236}">
              <a16:creationId xmlns:a16="http://schemas.microsoft.com/office/drawing/2014/main" id="{B2EB46FE-B1B0-41F4-9981-D309F03D9B44}"/>
            </a:ext>
          </a:extLst>
        </xdr:cNvPr>
        <xdr:cNvSpPr/>
      </xdr:nvSpPr>
      <xdr:spPr>
        <a:xfrm>
          <a:off x="19478625" y="923925"/>
          <a:ext cx="123825" cy="123825"/>
        </a:xfrm>
        <a:prstGeom prst="ellipse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</xdr:col>
      <xdr:colOff>762000</xdr:colOff>
      <xdr:row>5</xdr:row>
      <xdr:rowOff>9525</xdr:rowOff>
    </xdr:from>
    <xdr:to>
      <xdr:col>3</xdr:col>
      <xdr:colOff>76200</xdr:colOff>
      <xdr:row>5</xdr:row>
      <xdr:rowOff>133350</xdr:rowOff>
    </xdr:to>
    <xdr:sp macro="" textlink="">
      <xdr:nvSpPr>
        <xdr:cNvPr id="16" name="Elipse 15">
          <a:extLst>
            <a:ext uri="{FF2B5EF4-FFF2-40B4-BE49-F238E27FC236}">
              <a16:creationId xmlns:a16="http://schemas.microsoft.com/office/drawing/2014/main" id="{A9C11021-9AD4-4BF5-8A54-C2A66BABBA47}"/>
            </a:ext>
          </a:extLst>
        </xdr:cNvPr>
        <xdr:cNvSpPr/>
      </xdr:nvSpPr>
      <xdr:spPr>
        <a:xfrm>
          <a:off x="1638300" y="790575"/>
          <a:ext cx="123825" cy="123825"/>
        </a:xfrm>
        <a:prstGeom prst="ellipse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361950</xdr:colOff>
      <xdr:row>1</xdr:row>
      <xdr:rowOff>47625</xdr:rowOff>
    </xdr:from>
    <xdr:to>
      <xdr:col>7</xdr:col>
      <xdr:colOff>485775</xdr:colOff>
      <xdr:row>1</xdr:row>
      <xdr:rowOff>171450</xdr:rowOff>
    </xdr:to>
    <xdr:sp macro="" textlink="">
      <xdr:nvSpPr>
        <xdr:cNvPr id="2" name="Elipse 1">
          <a:extLst>
            <a:ext uri="{FF2B5EF4-FFF2-40B4-BE49-F238E27FC236}">
              <a16:creationId xmlns:a16="http://schemas.microsoft.com/office/drawing/2014/main" id="{3AA9D9EE-CC97-4277-95DD-35838879E5B0}"/>
            </a:ext>
          </a:extLst>
        </xdr:cNvPr>
        <xdr:cNvSpPr/>
      </xdr:nvSpPr>
      <xdr:spPr>
        <a:xfrm>
          <a:off x="6972300" y="247650"/>
          <a:ext cx="123825" cy="123825"/>
        </a:xfrm>
        <a:prstGeom prst="ellipse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</xdr:col>
      <xdr:colOff>552450</xdr:colOff>
      <xdr:row>8</xdr:row>
      <xdr:rowOff>47625</xdr:rowOff>
    </xdr:from>
    <xdr:to>
      <xdr:col>2</xdr:col>
      <xdr:colOff>676275</xdr:colOff>
      <xdr:row>8</xdr:row>
      <xdr:rowOff>171450</xdr:rowOff>
    </xdr:to>
    <xdr:sp macro="" textlink="">
      <xdr:nvSpPr>
        <xdr:cNvPr id="7" name="Elipse 6">
          <a:extLst>
            <a:ext uri="{FF2B5EF4-FFF2-40B4-BE49-F238E27FC236}">
              <a16:creationId xmlns:a16="http://schemas.microsoft.com/office/drawing/2014/main" id="{4CB17F0B-40F2-4DA0-BA09-C1AC0FB6EA25}"/>
            </a:ext>
          </a:extLst>
        </xdr:cNvPr>
        <xdr:cNvSpPr/>
      </xdr:nvSpPr>
      <xdr:spPr>
        <a:xfrm>
          <a:off x="7448550" y="2781300"/>
          <a:ext cx="123825" cy="123825"/>
        </a:xfrm>
        <a:prstGeom prst="ellipse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</xdr:col>
      <xdr:colOff>552450</xdr:colOff>
      <xdr:row>9</xdr:row>
      <xdr:rowOff>47625</xdr:rowOff>
    </xdr:from>
    <xdr:to>
      <xdr:col>2</xdr:col>
      <xdr:colOff>676275</xdr:colOff>
      <xdr:row>9</xdr:row>
      <xdr:rowOff>171450</xdr:rowOff>
    </xdr:to>
    <xdr:sp macro="" textlink="">
      <xdr:nvSpPr>
        <xdr:cNvPr id="8" name="Elipse 7">
          <a:extLst>
            <a:ext uri="{FF2B5EF4-FFF2-40B4-BE49-F238E27FC236}">
              <a16:creationId xmlns:a16="http://schemas.microsoft.com/office/drawing/2014/main" id="{082C328A-9035-467A-940F-7F7B566CA060}"/>
            </a:ext>
          </a:extLst>
        </xdr:cNvPr>
        <xdr:cNvSpPr/>
      </xdr:nvSpPr>
      <xdr:spPr>
        <a:xfrm>
          <a:off x="2076450" y="1619250"/>
          <a:ext cx="123825" cy="123825"/>
        </a:xfrm>
        <a:prstGeom prst="ellipse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 editAs="oneCell">
    <xdr:from>
      <xdr:col>1</xdr:col>
      <xdr:colOff>419100</xdr:colOff>
      <xdr:row>26</xdr:row>
      <xdr:rowOff>123825</xdr:rowOff>
    </xdr:from>
    <xdr:to>
      <xdr:col>6</xdr:col>
      <xdr:colOff>390525</xdr:colOff>
      <xdr:row>36</xdr:row>
      <xdr:rowOff>57150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EA917352-CA13-403C-9DE7-BB1C65BDD1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77" r="20393"/>
        <a:stretch/>
      </xdr:blipFill>
      <xdr:spPr bwMode="auto">
        <a:xfrm>
          <a:off x="1181100" y="5200650"/>
          <a:ext cx="4972050" cy="1847850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209550</xdr:colOff>
      <xdr:row>1</xdr:row>
      <xdr:rowOff>85534</xdr:rowOff>
    </xdr:from>
    <xdr:to>
      <xdr:col>6</xdr:col>
      <xdr:colOff>438150</xdr:colOff>
      <xdr:row>11</xdr:row>
      <xdr:rowOff>124480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FDF2A78-239F-458B-A18B-FA1782246C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77" r="20393"/>
        <a:stretch/>
      </xdr:blipFill>
      <xdr:spPr bwMode="auto">
        <a:xfrm>
          <a:off x="971550" y="276034"/>
          <a:ext cx="4762500" cy="1943946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G228"/>
  <sheetViews>
    <sheetView topLeftCell="K214" zoomScale="80" zoomScaleNormal="80" workbookViewId="0">
      <selection activeCell="B208" sqref="B205:P208"/>
    </sheetView>
  </sheetViews>
  <sheetFormatPr baseColWidth="10" defaultRowHeight="15" x14ac:dyDescent="0.25"/>
  <cols>
    <col min="2" max="2" width="14.28515625" customWidth="1"/>
    <col min="3" max="3" width="11.85546875" customWidth="1"/>
    <col min="4" max="4" width="17.5703125" customWidth="1"/>
    <col min="5" max="5" width="17" customWidth="1"/>
    <col min="6" max="6" width="19.42578125" bestFit="1" customWidth="1"/>
    <col min="9" max="9" width="26.42578125" customWidth="1"/>
    <col min="10" max="10" width="23.42578125" customWidth="1"/>
    <col min="11" max="11" width="23.5703125" customWidth="1"/>
    <col min="12" max="12" width="23.28515625" customWidth="1"/>
    <col min="13" max="13" width="12.85546875" customWidth="1"/>
    <col min="26" max="27" width="11.42578125" customWidth="1"/>
  </cols>
  <sheetData>
    <row r="1" spans="2:33" ht="15.75" thickBot="1" x14ac:dyDescent="0.3">
      <c r="B1" s="133" t="s">
        <v>0</v>
      </c>
      <c r="C1" s="133"/>
      <c r="D1" s="133"/>
      <c r="E1" s="133"/>
      <c r="F1" s="133"/>
      <c r="M1" s="1" t="s">
        <v>1</v>
      </c>
      <c r="N1" s="2"/>
      <c r="O1" s="1" t="s">
        <v>1</v>
      </c>
      <c r="Q1" s="134" t="s">
        <v>2</v>
      </c>
      <c r="R1" s="134"/>
      <c r="T1" s="126" t="s">
        <v>3</v>
      </c>
      <c r="U1" s="126"/>
      <c r="W1" s="134" t="s">
        <v>4</v>
      </c>
      <c r="X1" s="134"/>
      <c r="Z1" s="134" t="s">
        <v>2</v>
      </c>
      <c r="AA1" s="134"/>
      <c r="AC1" s="135" t="s">
        <v>5</v>
      </c>
      <c r="AD1" s="135"/>
      <c r="AF1" s="126" t="s">
        <v>6</v>
      </c>
      <c r="AG1" s="126"/>
    </row>
    <row r="2" spans="2:33" x14ac:dyDescent="0.25">
      <c r="M2" s="1"/>
      <c r="N2" s="3" t="s">
        <v>7</v>
      </c>
      <c r="Q2" s="127"/>
      <c r="R2" s="128"/>
      <c r="T2" s="127"/>
      <c r="U2" s="128"/>
      <c r="W2" s="127"/>
      <c r="X2" s="128"/>
      <c r="Z2" s="127"/>
      <c r="AA2" s="128"/>
      <c r="AC2" s="127"/>
      <c r="AD2" s="128"/>
      <c r="AF2" s="127"/>
      <c r="AG2" s="128"/>
    </row>
    <row r="3" spans="2:33" ht="15.75" thickBot="1" x14ac:dyDescent="0.3">
      <c r="Q3" s="129"/>
      <c r="R3" s="130"/>
      <c r="T3" s="129"/>
      <c r="U3" s="130"/>
      <c r="W3" s="129"/>
      <c r="X3" s="130"/>
      <c r="Z3" s="129"/>
      <c r="AA3" s="130"/>
      <c r="AC3" s="129"/>
      <c r="AD3" s="130"/>
      <c r="AF3" s="129"/>
      <c r="AG3" s="130"/>
    </row>
    <row r="4" spans="2:33" ht="15.75" thickBot="1" x14ac:dyDescent="0.3">
      <c r="F4" s="112" t="s">
        <v>8</v>
      </c>
      <c r="G4" s="113"/>
      <c r="H4" s="113"/>
      <c r="I4" s="114"/>
      <c r="Q4" s="129"/>
      <c r="R4" s="130"/>
      <c r="T4" s="129"/>
      <c r="U4" s="130"/>
      <c r="W4" s="129"/>
      <c r="X4" s="130"/>
      <c r="Z4" s="129"/>
      <c r="AA4" s="130"/>
      <c r="AC4" s="129"/>
      <c r="AD4" s="130"/>
      <c r="AF4" s="129"/>
      <c r="AG4" s="130"/>
    </row>
    <row r="5" spans="2:33" ht="15.75" thickBot="1" x14ac:dyDescent="0.3">
      <c r="B5" s="123" t="s">
        <v>9</v>
      </c>
      <c r="C5" s="123"/>
      <c r="D5" s="123"/>
      <c r="E5" s="4">
        <v>10</v>
      </c>
      <c r="Q5" s="131"/>
      <c r="R5" s="132"/>
      <c r="T5" s="131"/>
      <c r="U5" s="132"/>
      <c r="W5" s="131"/>
      <c r="X5" s="132"/>
      <c r="Z5" s="131"/>
      <c r="AA5" s="132"/>
      <c r="AC5" s="131"/>
      <c r="AD5" s="132"/>
      <c r="AF5" s="131"/>
      <c r="AG5" s="132"/>
    </row>
    <row r="7" spans="2:33" x14ac:dyDescent="0.25">
      <c r="B7" s="5" t="s">
        <v>10</v>
      </c>
      <c r="C7" s="5" t="s">
        <v>11</v>
      </c>
      <c r="D7" s="5" t="s">
        <v>12</v>
      </c>
      <c r="E7" s="5" t="s">
        <v>13</v>
      </c>
      <c r="F7" s="5" t="s">
        <v>14</v>
      </c>
      <c r="G7" s="124" t="s">
        <v>15</v>
      </c>
      <c r="H7" s="124"/>
      <c r="I7" s="5" t="s">
        <v>16</v>
      </c>
      <c r="J7" s="5" t="s">
        <v>17</v>
      </c>
      <c r="K7" s="5" t="s">
        <v>18</v>
      </c>
      <c r="L7" s="67" t="s">
        <v>116</v>
      </c>
    </row>
    <row r="8" spans="2:33" ht="39" customHeight="1" x14ac:dyDescent="0.25">
      <c r="B8" s="6">
        <v>1</v>
      </c>
      <c r="C8" s="6" t="s">
        <v>19</v>
      </c>
      <c r="D8" s="6">
        <v>7</v>
      </c>
      <c r="E8" s="6">
        <f>E5</f>
        <v>10</v>
      </c>
      <c r="F8" s="6">
        <f>E8*D8</f>
        <v>70</v>
      </c>
      <c r="G8" s="125"/>
      <c r="H8" s="125"/>
      <c r="I8" s="6">
        <v>1.6</v>
      </c>
      <c r="J8" s="6">
        <v>1.56</v>
      </c>
      <c r="K8" s="6">
        <f>J8*I8*F8</f>
        <v>174.72000000000003</v>
      </c>
      <c r="L8" s="68">
        <f>I8*F8</f>
        <v>112</v>
      </c>
    </row>
    <row r="9" spans="2:33" ht="39" customHeight="1" x14ac:dyDescent="0.25">
      <c r="B9" s="6">
        <v>2</v>
      </c>
      <c r="C9" s="6" t="s">
        <v>19</v>
      </c>
      <c r="D9" s="6">
        <v>7</v>
      </c>
      <c r="E9" s="6">
        <f>E5</f>
        <v>10</v>
      </c>
      <c r="F9" s="6">
        <f>E9*D9</f>
        <v>70</v>
      </c>
      <c r="G9" s="125"/>
      <c r="H9" s="125"/>
      <c r="I9" s="6">
        <v>1.6</v>
      </c>
      <c r="J9" s="6">
        <v>1.56</v>
      </c>
      <c r="K9" s="6">
        <f>J9*I9*F9</f>
        <v>174.72000000000003</v>
      </c>
      <c r="L9" s="68">
        <f>I9*F9</f>
        <v>112</v>
      </c>
    </row>
    <row r="10" spans="2:33" x14ac:dyDescent="0.25">
      <c r="B10" s="8"/>
      <c r="C10" s="8"/>
      <c r="D10" s="8"/>
      <c r="E10" s="8"/>
      <c r="F10" s="8"/>
      <c r="G10" s="8"/>
      <c r="H10" s="8"/>
      <c r="I10" s="8"/>
      <c r="J10" s="8" t="s">
        <v>20</v>
      </c>
      <c r="K10" s="9">
        <f>SUM(K8:K9)</f>
        <v>349.44000000000005</v>
      </c>
    </row>
    <row r="11" spans="2:33" x14ac:dyDescent="0.25">
      <c r="P11" s="1"/>
    </row>
    <row r="12" spans="2:33" ht="15.75" thickBot="1" x14ac:dyDescent="0.3"/>
    <row r="13" spans="2:33" ht="15.75" thickBot="1" x14ac:dyDescent="0.3">
      <c r="F13" s="112" t="s">
        <v>8</v>
      </c>
      <c r="G13" s="113"/>
      <c r="H13" s="113"/>
      <c r="I13" s="114"/>
    </row>
    <row r="14" spans="2:33" x14ac:dyDescent="0.25">
      <c r="B14" s="123" t="s">
        <v>21</v>
      </c>
      <c r="C14" s="123"/>
      <c r="D14" s="123"/>
      <c r="E14" s="4">
        <v>12</v>
      </c>
    </row>
    <row r="16" spans="2:33" x14ac:dyDescent="0.25">
      <c r="B16" s="5" t="s">
        <v>10</v>
      </c>
      <c r="C16" s="5" t="s">
        <v>11</v>
      </c>
      <c r="D16" s="5" t="s">
        <v>12</v>
      </c>
      <c r="E16" s="5" t="s">
        <v>13</v>
      </c>
      <c r="F16" s="5" t="s">
        <v>14</v>
      </c>
      <c r="G16" s="124" t="s">
        <v>15</v>
      </c>
      <c r="H16" s="124"/>
      <c r="I16" s="5" t="s">
        <v>16</v>
      </c>
      <c r="J16" s="5" t="s">
        <v>17</v>
      </c>
      <c r="K16" s="5" t="s">
        <v>18</v>
      </c>
      <c r="L16" s="67" t="s">
        <v>116</v>
      </c>
    </row>
    <row r="17" spans="2:12" ht="72" customHeight="1" x14ac:dyDescent="0.25">
      <c r="B17" s="6">
        <v>1</v>
      </c>
      <c r="C17" s="6" t="s">
        <v>19</v>
      </c>
      <c r="D17" s="6">
        <v>4</v>
      </c>
      <c r="E17" s="6">
        <f>E14</f>
        <v>12</v>
      </c>
      <c r="F17" s="6">
        <f>E17*D17</f>
        <v>48</v>
      </c>
      <c r="G17" s="125"/>
      <c r="H17" s="125"/>
      <c r="I17" s="6">
        <v>6</v>
      </c>
      <c r="J17" s="6">
        <v>1.56</v>
      </c>
      <c r="K17" s="6">
        <f>J17*I17*F17</f>
        <v>449.28</v>
      </c>
      <c r="L17" s="68">
        <f>I17*F17</f>
        <v>288</v>
      </c>
    </row>
    <row r="18" spans="2:12" ht="67.5" customHeight="1" x14ac:dyDescent="0.25">
      <c r="B18" s="6">
        <v>2</v>
      </c>
      <c r="C18" s="6" t="s">
        <v>22</v>
      </c>
      <c r="D18" s="6">
        <v>4</v>
      </c>
      <c r="E18" s="6">
        <f>E14</f>
        <v>12</v>
      </c>
      <c r="F18" s="6">
        <f>E18*D18</f>
        <v>48</v>
      </c>
      <c r="G18" s="125"/>
      <c r="H18" s="125"/>
      <c r="I18" s="6">
        <v>6</v>
      </c>
      <c r="J18" s="6">
        <v>0.996</v>
      </c>
      <c r="K18" s="6">
        <f>J18*I18*F18</f>
        <v>286.84800000000001</v>
      </c>
      <c r="L18" s="68">
        <f>I18*F18</f>
        <v>288</v>
      </c>
    </row>
    <row r="19" spans="2:12" x14ac:dyDescent="0.25">
      <c r="C19" s="8"/>
      <c r="D19" s="8"/>
      <c r="E19" s="8"/>
      <c r="F19" s="8"/>
      <c r="G19" s="8"/>
      <c r="H19" s="8"/>
      <c r="I19" s="8"/>
      <c r="J19" s="8" t="s">
        <v>20</v>
      </c>
      <c r="K19" s="9">
        <f>SUM(K17:K18)</f>
        <v>736.12799999999993</v>
      </c>
    </row>
    <row r="21" spans="2:12" ht="15.75" thickBot="1" x14ac:dyDescent="0.3"/>
    <row r="22" spans="2:12" ht="15.75" thickBot="1" x14ac:dyDescent="0.3">
      <c r="F22" s="112" t="s">
        <v>8</v>
      </c>
      <c r="G22" s="113"/>
      <c r="H22" s="113"/>
      <c r="I22" s="114"/>
    </row>
    <row r="23" spans="2:12" x14ac:dyDescent="0.25">
      <c r="B23" s="123" t="s">
        <v>23</v>
      </c>
      <c r="C23" s="123"/>
      <c r="D23" s="123"/>
      <c r="E23" s="123"/>
      <c r="F23" s="4">
        <v>2</v>
      </c>
    </row>
    <row r="25" spans="2:12" x14ac:dyDescent="0.25">
      <c r="B25" s="5" t="s">
        <v>10</v>
      </c>
      <c r="C25" s="5" t="s">
        <v>11</v>
      </c>
      <c r="D25" s="5" t="s">
        <v>12</v>
      </c>
      <c r="E25" s="5" t="s">
        <v>13</v>
      </c>
      <c r="F25" s="5" t="s">
        <v>14</v>
      </c>
      <c r="G25" s="124" t="s">
        <v>15</v>
      </c>
      <c r="H25" s="124"/>
      <c r="I25" s="5" t="s">
        <v>16</v>
      </c>
      <c r="J25" s="5" t="s">
        <v>17</v>
      </c>
      <c r="K25" s="5" t="s">
        <v>18</v>
      </c>
      <c r="L25" s="67" t="s">
        <v>116</v>
      </c>
    </row>
    <row r="26" spans="2:12" ht="72" customHeight="1" x14ac:dyDescent="0.25">
      <c r="B26" s="6">
        <v>1</v>
      </c>
      <c r="C26" s="6" t="s">
        <v>19</v>
      </c>
      <c r="D26" s="6">
        <v>4</v>
      </c>
      <c r="E26" s="6">
        <f>F23</f>
        <v>2</v>
      </c>
      <c r="F26" s="6">
        <f>E26*D26</f>
        <v>8</v>
      </c>
      <c r="G26" s="125"/>
      <c r="H26" s="125"/>
      <c r="I26" s="6">
        <v>16</v>
      </c>
      <c r="J26" s="6">
        <v>1.56</v>
      </c>
      <c r="K26" s="6">
        <f>J26*I26*F26</f>
        <v>199.68</v>
      </c>
      <c r="L26" s="68">
        <f>I26*F26</f>
        <v>128</v>
      </c>
    </row>
    <row r="27" spans="2:12" ht="72" customHeight="1" x14ac:dyDescent="0.25">
      <c r="B27" s="6">
        <v>2</v>
      </c>
      <c r="C27" s="6" t="s">
        <v>22</v>
      </c>
      <c r="D27" s="6">
        <v>4</v>
      </c>
      <c r="E27" s="6">
        <f>F23</f>
        <v>2</v>
      </c>
      <c r="F27" s="6">
        <f>E27*D27</f>
        <v>8</v>
      </c>
      <c r="G27" s="125"/>
      <c r="H27" s="125"/>
      <c r="I27" s="6">
        <v>16</v>
      </c>
      <c r="J27" s="6">
        <v>0.996</v>
      </c>
      <c r="K27" s="6">
        <f>J27*I27*F27</f>
        <v>127.488</v>
      </c>
      <c r="L27" s="68">
        <f>I27*F27</f>
        <v>128</v>
      </c>
    </row>
    <row r="28" spans="2:12" x14ac:dyDescent="0.25">
      <c r="B28" s="8"/>
      <c r="C28" s="8"/>
      <c r="D28" s="8"/>
      <c r="E28" s="8"/>
      <c r="F28" s="8"/>
      <c r="G28" s="8"/>
      <c r="H28" s="8"/>
      <c r="I28" s="8"/>
      <c r="J28" s="8" t="s">
        <v>20</v>
      </c>
      <c r="K28" s="9">
        <f>SUM(K26:K27)</f>
        <v>327.16800000000001</v>
      </c>
    </row>
    <row r="30" spans="2:12" ht="15.75" thickBot="1" x14ac:dyDescent="0.3"/>
    <row r="31" spans="2:12" ht="15.75" thickBot="1" x14ac:dyDescent="0.3">
      <c r="F31" s="112" t="s">
        <v>8</v>
      </c>
      <c r="G31" s="113"/>
      <c r="H31" s="113"/>
      <c r="I31" s="114"/>
    </row>
    <row r="32" spans="2:12" x14ac:dyDescent="0.25">
      <c r="B32" s="123" t="s">
        <v>24</v>
      </c>
      <c r="C32" s="123"/>
      <c r="D32" s="123"/>
      <c r="E32" s="123"/>
      <c r="F32" s="4">
        <v>4</v>
      </c>
    </row>
    <row r="34" spans="2:13" x14ac:dyDescent="0.25">
      <c r="B34" s="5" t="s">
        <v>10</v>
      </c>
      <c r="C34" s="5" t="s">
        <v>11</v>
      </c>
      <c r="D34" s="5" t="s">
        <v>12</v>
      </c>
      <c r="E34" s="5" t="s">
        <v>13</v>
      </c>
      <c r="F34" s="5" t="s">
        <v>14</v>
      </c>
      <c r="G34" s="124" t="s">
        <v>15</v>
      </c>
      <c r="H34" s="124"/>
      <c r="I34" s="5" t="s">
        <v>16</v>
      </c>
      <c r="J34" s="5" t="s">
        <v>17</v>
      </c>
      <c r="K34" s="5" t="s">
        <v>18</v>
      </c>
      <c r="L34" s="67" t="s">
        <v>116</v>
      </c>
    </row>
    <row r="35" spans="2:13" ht="72" customHeight="1" x14ac:dyDescent="0.25">
      <c r="B35" s="6">
        <v>1</v>
      </c>
      <c r="C35" s="6" t="s">
        <v>19</v>
      </c>
      <c r="D35" s="6">
        <v>4</v>
      </c>
      <c r="E35" s="6">
        <f>F32</f>
        <v>4</v>
      </c>
      <c r="F35" s="6">
        <f>E35*D35</f>
        <v>16</v>
      </c>
      <c r="G35" s="125"/>
      <c r="H35" s="125"/>
      <c r="I35" s="6">
        <v>4.42</v>
      </c>
      <c r="J35" s="6">
        <v>1.56</v>
      </c>
      <c r="K35" s="6">
        <f>J35*I35*F35</f>
        <v>110.3232</v>
      </c>
      <c r="L35" s="68">
        <f>I35*F35</f>
        <v>70.72</v>
      </c>
    </row>
    <row r="36" spans="2:13" ht="72" customHeight="1" x14ac:dyDescent="0.25">
      <c r="B36" s="6">
        <v>2</v>
      </c>
      <c r="C36" s="6" t="s">
        <v>22</v>
      </c>
      <c r="D36" s="6">
        <v>4</v>
      </c>
      <c r="E36" s="6">
        <f>F32</f>
        <v>4</v>
      </c>
      <c r="F36" s="6">
        <f>E36*D36</f>
        <v>16</v>
      </c>
      <c r="G36" s="125"/>
      <c r="H36" s="125"/>
      <c r="I36" s="6">
        <v>4.42</v>
      </c>
      <c r="J36" s="6">
        <v>0.996</v>
      </c>
      <c r="K36" s="6">
        <f>J36*I36*F36</f>
        <v>70.437119999999993</v>
      </c>
      <c r="L36" s="68">
        <f>I36*F36</f>
        <v>70.72</v>
      </c>
    </row>
    <row r="37" spans="2:13" x14ac:dyDescent="0.25">
      <c r="B37" s="8"/>
      <c r="C37" s="8"/>
      <c r="D37" s="8"/>
      <c r="E37" s="8"/>
      <c r="F37" s="8"/>
      <c r="G37" s="8"/>
      <c r="H37" s="8"/>
      <c r="I37" s="8"/>
      <c r="J37" s="8" t="s">
        <v>20</v>
      </c>
      <c r="K37" s="9">
        <f>SUM(K35:K36)</f>
        <v>180.76031999999998</v>
      </c>
    </row>
    <row r="39" spans="2:13" ht="15.75" thickBot="1" x14ac:dyDescent="0.3"/>
    <row r="40" spans="2:13" ht="15.75" thickBot="1" x14ac:dyDescent="0.3">
      <c r="F40" s="112" t="s">
        <v>8</v>
      </c>
      <c r="G40" s="113"/>
      <c r="H40" s="113"/>
      <c r="I40" s="114"/>
    </row>
    <row r="41" spans="2:13" x14ac:dyDescent="0.25">
      <c r="B41" s="123" t="s">
        <v>25</v>
      </c>
      <c r="C41" s="123"/>
      <c r="D41" s="123"/>
      <c r="E41" s="123"/>
      <c r="F41" s="4">
        <v>12</v>
      </c>
    </row>
    <row r="43" spans="2:13" x14ac:dyDescent="0.25">
      <c r="B43" s="5" t="s">
        <v>10</v>
      </c>
      <c r="C43" s="5" t="s">
        <v>11</v>
      </c>
      <c r="D43" s="5" t="s">
        <v>26</v>
      </c>
      <c r="E43" s="5" t="s">
        <v>27</v>
      </c>
      <c r="F43" s="136" t="s">
        <v>28</v>
      </c>
      <c r="G43" s="136"/>
      <c r="H43" s="5" t="s">
        <v>29</v>
      </c>
      <c r="I43" s="5" t="s">
        <v>30</v>
      </c>
      <c r="J43" s="5" t="s">
        <v>31</v>
      </c>
      <c r="K43" s="5" t="s">
        <v>32</v>
      </c>
      <c r="L43" s="5" t="s">
        <v>33</v>
      </c>
      <c r="M43" s="5" t="s">
        <v>18</v>
      </c>
    </row>
    <row r="44" spans="2:13" ht="72" customHeight="1" x14ac:dyDescent="0.25">
      <c r="B44" s="6">
        <v>1</v>
      </c>
      <c r="C44" s="6" t="s">
        <v>34</v>
      </c>
      <c r="D44" s="6">
        <v>5</v>
      </c>
      <c r="E44" s="6">
        <v>6</v>
      </c>
      <c r="F44" s="125">
        <f>E44*F41</f>
        <v>72</v>
      </c>
      <c r="G44" s="125"/>
      <c r="H44" s="6">
        <f>F44*D44</f>
        <v>360</v>
      </c>
      <c r="J44" s="6">
        <v>1.2</v>
      </c>
      <c r="K44" s="6">
        <f>J44*H44</f>
        <v>432</v>
      </c>
      <c r="L44" s="6">
        <f>0.557</f>
        <v>0.55700000000000005</v>
      </c>
      <c r="M44" s="6">
        <f>L44*K44</f>
        <v>240.62400000000002</v>
      </c>
    </row>
    <row r="45" spans="2:13" ht="15" customHeight="1" x14ac:dyDescent="0.25">
      <c r="B45" s="8"/>
      <c r="C45" s="8"/>
      <c r="D45" s="8"/>
      <c r="J45" s="6"/>
      <c r="K45" s="6"/>
      <c r="L45" s="10" t="s">
        <v>20</v>
      </c>
      <c r="M45" s="9">
        <f>SUM(M44)</f>
        <v>240.62400000000002</v>
      </c>
    </row>
    <row r="47" spans="2:13" x14ac:dyDescent="0.25">
      <c r="F47" s="5"/>
      <c r="G47" s="5"/>
      <c r="H47" s="5"/>
      <c r="I47" s="124"/>
      <c r="J47" s="124"/>
      <c r="K47" s="5"/>
      <c r="L47" s="5"/>
      <c r="M47" s="5"/>
    </row>
    <row r="48" spans="2:13" ht="15.75" thickBot="1" x14ac:dyDescent="0.3">
      <c r="F48" s="6"/>
      <c r="G48" s="6"/>
      <c r="H48" s="6"/>
      <c r="I48" s="125"/>
      <c r="J48" s="125"/>
      <c r="K48" s="6"/>
      <c r="L48" s="6"/>
      <c r="M48" s="6"/>
    </row>
    <row r="49" spans="2:13" ht="15.75" thickBot="1" x14ac:dyDescent="0.3">
      <c r="F49" s="112" t="s">
        <v>8</v>
      </c>
      <c r="G49" s="113"/>
      <c r="H49" s="113"/>
      <c r="I49" s="114"/>
    </row>
    <row r="50" spans="2:13" x14ac:dyDescent="0.25">
      <c r="B50" s="123" t="s">
        <v>35</v>
      </c>
      <c r="C50" s="123"/>
      <c r="D50" s="123"/>
      <c r="E50" s="123"/>
      <c r="F50" s="4">
        <v>2</v>
      </c>
    </row>
    <row r="52" spans="2:13" x14ac:dyDescent="0.25">
      <c r="B52" s="5" t="s">
        <v>10</v>
      </c>
      <c r="C52" s="5" t="s">
        <v>11</v>
      </c>
      <c r="D52" s="5" t="s">
        <v>26</v>
      </c>
      <c r="E52" s="5" t="s">
        <v>36</v>
      </c>
      <c r="F52" s="136" t="s">
        <v>37</v>
      </c>
      <c r="G52" s="136"/>
      <c r="H52" s="5" t="s">
        <v>29</v>
      </c>
      <c r="I52" s="5" t="s">
        <v>30</v>
      </c>
      <c r="J52" s="5" t="s">
        <v>31</v>
      </c>
      <c r="K52" s="5" t="s">
        <v>32</v>
      </c>
      <c r="L52" s="5" t="s">
        <v>33</v>
      </c>
      <c r="M52" s="5" t="s">
        <v>18</v>
      </c>
    </row>
    <row r="53" spans="2:13" ht="72" customHeight="1" x14ac:dyDescent="0.25">
      <c r="B53" s="6">
        <v>1</v>
      </c>
      <c r="C53" s="6" t="s">
        <v>34</v>
      </c>
      <c r="D53" s="6">
        <v>5</v>
      </c>
      <c r="E53" s="6">
        <v>12.8</v>
      </c>
      <c r="F53" s="125">
        <f>E53*F50</f>
        <v>25.6</v>
      </c>
      <c r="G53" s="125"/>
      <c r="H53" s="6">
        <f>F53*D53</f>
        <v>128</v>
      </c>
      <c r="J53" s="6">
        <v>1</v>
      </c>
      <c r="K53" s="6">
        <f>J53*H53</f>
        <v>128</v>
      </c>
      <c r="L53" s="6">
        <f>0.557</f>
        <v>0.55700000000000005</v>
      </c>
      <c r="M53" s="6">
        <f>L53*K53</f>
        <v>71.296000000000006</v>
      </c>
    </row>
    <row r="54" spans="2:13" x14ac:dyDescent="0.25">
      <c r="B54" s="8"/>
      <c r="C54" s="8"/>
      <c r="D54" s="8"/>
      <c r="J54" s="6"/>
      <c r="K54" s="6"/>
      <c r="L54" s="10" t="s">
        <v>20</v>
      </c>
      <c r="M54" s="9">
        <f>SUM(M53)</f>
        <v>71.296000000000006</v>
      </c>
    </row>
    <row r="56" spans="2:13" ht="15.75" thickBot="1" x14ac:dyDescent="0.3"/>
    <row r="57" spans="2:13" ht="15.75" thickBot="1" x14ac:dyDescent="0.3">
      <c r="F57" s="112" t="s">
        <v>8</v>
      </c>
      <c r="G57" s="113"/>
      <c r="H57" s="113"/>
      <c r="I57" s="114"/>
    </row>
    <row r="58" spans="2:13" x14ac:dyDescent="0.25">
      <c r="B58" s="123" t="s">
        <v>38</v>
      </c>
      <c r="C58" s="123"/>
      <c r="D58" s="123"/>
      <c r="E58" s="123"/>
      <c r="F58" s="4">
        <v>4</v>
      </c>
    </row>
    <row r="60" spans="2:13" x14ac:dyDescent="0.25">
      <c r="B60" s="5" t="s">
        <v>10</v>
      </c>
      <c r="C60" s="5" t="s">
        <v>11</v>
      </c>
      <c r="D60" s="5" t="s">
        <v>26</v>
      </c>
      <c r="E60" s="5" t="s">
        <v>36</v>
      </c>
      <c r="F60" s="136" t="s">
        <v>37</v>
      </c>
      <c r="G60" s="136"/>
      <c r="H60" s="5" t="s">
        <v>29</v>
      </c>
      <c r="I60" s="5" t="s">
        <v>30</v>
      </c>
      <c r="J60" s="5" t="s">
        <v>31</v>
      </c>
      <c r="K60" s="5" t="s">
        <v>32</v>
      </c>
      <c r="L60" s="5" t="s">
        <v>33</v>
      </c>
      <c r="M60" s="5" t="s">
        <v>18</v>
      </c>
    </row>
    <row r="61" spans="2:13" ht="72" customHeight="1" x14ac:dyDescent="0.25">
      <c r="B61" s="6">
        <v>1</v>
      </c>
      <c r="C61" s="6" t="s">
        <v>34</v>
      </c>
      <c r="D61" s="6">
        <v>5</v>
      </c>
      <c r="E61" s="6">
        <v>3.5</v>
      </c>
      <c r="F61" s="125">
        <f>E61*F58</f>
        <v>14</v>
      </c>
      <c r="G61" s="125"/>
      <c r="H61" s="6">
        <f>F61*D61</f>
        <v>70</v>
      </c>
      <c r="J61" s="6">
        <v>1</v>
      </c>
      <c r="K61" s="6">
        <f>J61*H61</f>
        <v>70</v>
      </c>
      <c r="L61" s="6">
        <f>0.557</f>
        <v>0.55700000000000005</v>
      </c>
      <c r="M61" s="6">
        <f>L61*K61</f>
        <v>38.99</v>
      </c>
    </row>
    <row r="62" spans="2:13" x14ac:dyDescent="0.25">
      <c r="B62" s="8"/>
      <c r="C62" s="8"/>
      <c r="D62" s="8"/>
      <c r="J62" s="6"/>
      <c r="K62" s="6"/>
      <c r="L62" s="10" t="s">
        <v>20</v>
      </c>
      <c r="M62" s="9">
        <f>SUM(M61)</f>
        <v>38.99</v>
      </c>
    </row>
    <row r="65" spans="2:13" x14ac:dyDescent="0.25">
      <c r="B65" s="133" t="s">
        <v>39</v>
      </c>
      <c r="C65" s="133"/>
      <c r="D65" s="133"/>
      <c r="E65" s="133"/>
      <c r="F65" s="133"/>
    </row>
    <row r="67" spans="2:13" ht="15.75" thickBot="1" x14ac:dyDescent="0.3"/>
    <row r="68" spans="2:13" ht="15.75" thickBot="1" x14ac:dyDescent="0.3">
      <c r="F68" s="112" t="s">
        <v>8</v>
      </c>
      <c r="G68" s="113"/>
      <c r="H68" s="113"/>
      <c r="I68" s="114"/>
    </row>
    <row r="69" spans="2:13" x14ac:dyDescent="0.25">
      <c r="B69" s="123" t="s">
        <v>40</v>
      </c>
      <c r="C69" s="123"/>
      <c r="D69" s="123"/>
      <c r="E69" s="123"/>
      <c r="F69" s="4">
        <v>2</v>
      </c>
    </row>
    <row r="71" spans="2:13" x14ac:dyDescent="0.25">
      <c r="B71" s="5" t="s">
        <v>10</v>
      </c>
      <c r="C71" s="5" t="s">
        <v>11</v>
      </c>
      <c r="D71" s="5" t="s">
        <v>12</v>
      </c>
      <c r="E71" s="5" t="s">
        <v>13</v>
      </c>
      <c r="F71" s="5" t="s">
        <v>14</v>
      </c>
      <c r="G71" s="124" t="s">
        <v>15</v>
      </c>
      <c r="H71" s="124"/>
      <c r="I71" s="5" t="s">
        <v>16</v>
      </c>
      <c r="J71" s="5" t="s">
        <v>17</v>
      </c>
      <c r="K71" s="5" t="s">
        <v>18</v>
      </c>
      <c r="L71" s="67" t="s">
        <v>116</v>
      </c>
    </row>
    <row r="72" spans="2:13" ht="72" customHeight="1" x14ac:dyDescent="0.25">
      <c r="B72" s="6">
        <v>1</v>
      </c>
      <c r="C72" s="6" t="s">
        <v>19</v>
      </c>
      <c r="D72" s="6">
        <v>4</v>
      </c>
      <c r="E72" s="6">
        <f>F69</f>
        <v>2</v>
      </c>
      <c r="F72" s="6">
        <f>E72*D72</f>
        <v>8</v>
      </c>
      <c r="G72" s="125"/>
      <c r="H72" s="125"/>
      <c r="I72" s="6">
        <v>16</v>
      </c>
      <c r="J72" s="6">
        <v>1.56</v>
      </c>
      <c r="K72" s="6">
        <f>J72*I72*F72</f>
        <v>199.68</v>
      </c>
      <c r="L72" s="68">
        <f>I72*F72</f>
        <v>128</v>
      </c>
    </row>
    <row r="73" spans="2:13" ht="72" customHeight="1" x14ac:dyDescent="0.25">
      <c r="B73" s="6">
        <v>2</v>
      </c>
      <c r="C73" s="6" t="s">
        <v>22</v>
      </c>
      <c r="D73" s="6">
        <v>2</v>
      </c>
      <c r="E73" s="6">
        <f>F69</f>
        <v>2</v>
      </c>
      <c r="F73" s="6">
        <f>E73*D73</f>
        <v>4</v>
      </c>
      <c r="G73" s="125"/>
      <c r="H73" s="125"/>
      <c r="I73" s="6">
        <v>16</v>
      </c>
      <c r="J73" s="6">
        <v>0.996</v>
      </c>
      <c r="K73" s="6">
        <f>J73*I73*F73</f>
        <v>63.744</v>
      </c>
      <c r="L73" s="68">
        <f>I73*F73</f>
        <v>64</v>
      </c>
    </row>
    <row r="74" spans="2:13" x14ac:dyDescent="0.25">
      <c r="B74" s="8"/>
      <c r="C74" s="8"/>
      <c r="D74" s="8"/>
      <c r="E74" s="8"/>
      <c r="F74" s="8"/>
      <c r="G74" s="8"/>
      <c r="H74" s="8"/>
      <c r="I74" s="8"/>
      <c r="J74" s="8" t="s">
        <v>20</v>
      </c>
      <c r="K74" s="9">
        <f>SUM(K72:K73)</f>
        <v>263.42399999999998</v>
      </c>
    </row>
    <row r="76" spans="2:13" ht="15.75" thickBot="1" x14ac:dyDescent="0.3"/>
    <row r="77" spans="2:13" ht="15.75" thickBot="1" x14ac:dyDescent="0.3">
      <c r="F77" s="112" t="s">
        <v>8</v>
      </c>
      <c r="G77" s="113"/>
      <c r="H77" s="113"/>
      <c r="I77" s="114"/>
    </row>
    <row r="78" spans="2:13" x14ac:dyDescent="0.25">
      <c r="B78" s="123" t="s">
        <v>41</v>
      </c>
      <c r="C78" s="123"/>
      <c r="D78" s="123"/>
      <c r="E78" s="123"/>
      <c r="F78" s="4">
        <v>2</v>
      </c>
    </row>
    <row r="80" spans="2:13" x14ac:dyDescent="0.25">
      <c r="B80" s="5" t="s">
        <v>10</v>
      </c>
      <c r="C80" s="5" t="s">
        <v>11</v>
      </c>
      <c r="D80" s="5" t="s">
        <v>26</v>
      </c>
      <c r="E80" s="5" t="s">
        <v>36</v>
      </c>
      <c r="F80" s="136" t="s">
        <v>37</v>
      </c>
      <c r="G80" s="136"/>
      <c r="H80" s="5" t="s">
        <v>29</v>
      </c>
      <c r="I80" s="5" t="s">
        <v>30</v>
      </c>
      <c r="J80" s="5" t="s">
        <v>31</v>
      </c>
      <c r="K80" s="5" t="s">
        <v>32</v>
      </c>
      <c r="L80" s="5" t="s">
        <v>33</v>
      </c>
      <c r="M80" s="5" t="s">
        <v>18</v>
      </c>
    </row>
    <row r="81" spans="2:13" ht="72" customHeight="1" x14ac:dyDescent="0.25">
      <c r="B81" s="6">
        <v>1</v>
      </c>
      <c r="C81" s="6" t="s">
        <v>34</v>
      </c>
      <c r="D81" s="6">
        <v>5</v>
      </c>
      <c r="E81" s="6">
        <v>12.8</v>
      </c>
      <c r="F81" s="125">
        <f>E81*F78</f>
        <v>25.6</v>
      </c>
      <c r="G81" s="125"/>
      <c r="H81" s="6">
        <f>F81*D81</f>
        <v>128</v>
      </c>
      <c r="J81" s="6">
        <v>1</v>
      </c>
      <c r="K81" s="6">
        <f>J81*H81</f>
        <v>128</v>
      </c>
      <c r="L81" s="6">
        <f>0.557</f>
        <v>0.55700000000000005</v>
      </c>
      <c r="M81" s="6">
        <f>L81*K81</f>
        <v>71.296000000000006</v>
      </c>
    </row>
    <row r="82" spans="2:13" ht="15" customHeight="1" x14ac:dyDescent="0.25">
      <c r="B82" s="8"/>
      <c r="C82" s="8"/>
      <c r="D82" s="8"/>
      <c r="J82" s="6"/>
      <c r="K82" s="6"/>
      <c r="L82" s="10" t="s">
        <v>20</v>
      </c>
      <c r="M82" s="9">
        <f>SUM(M81)</f>
        <v>71.296000000000006</v>
      </c>
    </row>
    <row r="83" spans="2:13" ht="15" customHeight="1" x14ac:dyDescent="0.25"/>
    <row r="84" spans="2:13" ht="15.75" thickBot="1" x14ac:dyDescent="0.3"/>
    <row r="85" spans="2:13" ht="15.75" thickBot="1" x14ac:dyDescent="0.3">
      <c r="E85" s="112" t="s">
        <v>8</v>
      </c>
      <c r="F85" s="113"/>
      <c r="G85" s="113"/>
      <c r="H85" s="113"/>
      <c r="I85" s="114"/>
    </row>
    <row r="86" spans="2:13" x14ac:dyDescent="0.25">
      <c r="B86" s="123" t="s">
        <v>42</v>
      </c>
      <c r="C86" s="123"/>
      <c r="D86" s="123"/>
      <c r="E86" s="123"/>
      <c r="F86" s="4">
        <v>6</v>
      </c>
    </row>
    <row r="88" spans="2:13" x14ac:dyDescent="0.25">
      <c r="B88" s="5" t="s">
        <v>10</v>
      </c>
      <c r="C88" s="5" t="s">
        <v>11</v>
      </c>
      <c r="D88" s="5" t="s">
        <v>12</v>
      </c>
      <c r="E88" s="5" t="s">
        <v>13</v>
      </c>
      <c r="F88" s="5" t="s">
        <v>14</v>
      </c>
      <c r="G88" s="5" t="s">
        <v>15</v>
      </c>
      <c r="H88" s="5"/>
      <c r="I88" s="5" t="s">
        <v>16</v>
      </c>
      <c r="J88" s="5" t="s">
        <v>17</v>
      </c>
      <c r="K88" s="5" t="s">
        <v>18</v>
      </c>
      <c r="L88" s="67" t="s">
        <v>116</v>
      </c>
    </row>
    <row r="89" spans="2:13" ht="72" customHeight="1" x14ac:dyDescent="0.25">
      <c r="B89" s="6">
        <v>1</v>
      </c>
      <c r="C89" s="6" t="s">
        <v>43</v>
      </c>
      <c r="D89" s="6">
        <v>6</v>
      </c>
      <c r="E89" s="6">
        <f>F86</f>
        <v>6</v>
      </c>
      <c r="F89" s="6">
        <f>E89*D89</f>
        <v>36</v>
      </c>
      <c r="G89" s="125"/>
      <c r="H89" s="125"/>
      <c r="I89" s="6">
        <v>4.42</v>
      </c>
      <c r="J89" s="6">
        <v>2.25</v>
      </c>
      <c r="K89" s="6">
        <f>J89*I89*F89</f>
        <v>358.02</v>
      </c>
      <c r="L89" s="68">
        <f>I89*F89</f>
        <v>159.12</v>
      </c>
    </row>
    <row r="90" spans="2:13" ht="72" customHeight="1" x14ac:dyDescent="0.25">
      <c r="B90" s="6">
        <v>2</v>
      </c>
      <c r="C90" s="6" t="s">
        <v>22</v>
      </c>
      <c r="D90" s="6">
        <v>2</v>
      </c>
      <c r="E90" s="6">
        <f>F86</f>
        <v>6</v>
      </c>
      <c r="F90" s="6">
        <f>E90*D90</f>
        <v>12</v>
      </c>
      <c r="G90" s="125"/>
      <c r="H90" s="125"/>
      <c r="I90" s="6">
        <v>4.42</v>
      </c>
      <c r="J90" s="6">
        <v>0.996</v>
      </c>
      <c r="K90" s="6">
        <f>J90*I90*F90</f>
        <v>52.827839999999995</v>
      </c>
      <c r="L90" s="68">
        <f>I90*F90</f>
        <v>53.04</v>
      </c>
    </row>
    <row r="91" spans="2:13" x14ac:dyDescent="0.25">
      <c r="J91" s="8" t="s">
        <v>20</v>
      </c>
      <c r="K91" s="9">
        <f>SUM(K89:K90)</f>
        <v>410.84783999999996</v>
      </c>
    </row>
    <row r="93" spans="2:13" ht="15.75" thickBot="1" x14ac:dyDescent="0.3"/>
    <row r="94" spans="2:13" ht="15.75" thickBot="1" x14ac:dyDescent="0.3">
      <c r="F94" s="112" t="s">
        <v>8</v>
      </c>
      <c r="G94" s="113"/>
      <c r="H94" s="113"/>
      <c r="I94" s="114"/>
    </row>
    <row r="95" spans="2:13" x14ac:dyDescent="0.25">
      <c r="B95" s="123" t="s">
        <v>44</v>
      </c>
      <c r="C95" s="123"/>
      <c r="D95" s="123"/>
      <c r="E95" s="123"/>
      <c r="F95" s="4">
        <v>6</v>
      </c>
    </row>
    <row r="97" spans="2:13" x14ac:dyDescent="0.25">
      <c r="B97" s="5" t="s">
        <v>10</v>
      </c>
      <c r="C97" s="5" t="s">
        <v>11</v>
      </c>
      <c r="D97" s="5" t="s">
        <v>26</v>
      </c>
      <c r="E97" s="5" t="s">
        <v>36</v>
      </c>
      <c r="F97" s="136" t="s">
        <v>45</v>
      </c>
      <c r="G97" s="136"/>
      <c r="H97" s="5" t="s">
        <v>29</v>
      </c>
      <c r="I97" s="5" t="s">
        <v>30</v>
      </c>
      <c r="J97" s="5" t="s">
        <v>31</v>
      </c>
      <c r="K97" s="5" t="s">
        <v>32</v>
      </c>
      <c r="L97" s="5" t="s">
        <v>33</v>
      </c>
      <c r="M97" s="5" t="s">
        <v>18</v>
      </c>
    </row>
    <row r="98" spans="2:13" ht="72" customHeight="1" x14ac:dyDescent="0.25">
      <c r="B98" s="6">
        <v>1</v>
      </c>
      <c r="C98" s="6" t="s">
        <v>34</v>
      </c>
      <c r="D98" s="6">
        <v>7</v>
      </c>
      <c r="E98" s="6">
        <v>3.5</v>
      </c>
      <c r="F98" s="125">
        <f>E98*F95</f>
        <v>21</v>
      </c>
      <c r="G98" s="125"/>
      <c r="H98" s="6">
        <f>F98*D98</f>
        <v>147</v>
      </c>
      <c r="J98" s="6">
        <v>1.2</v>
      </c>
      <c r="K98" s="6">
        <f>J98*H98</f>
        <v>176.4</v>
      </c>
      <c r="L98" s="6">
        <f>0.557</f>
        <v>0.55700000000000005</v>
      </c>
      <c r="M98" s="6">
        <f>L98*K98</f>
        <v>98.254800000000017</v>
      </c>
    </row>
    <row r="99" spans="2:13" ht="15" customHeight="1" x14ac:dyDescent="0.25">
      <c r="B99" s="8"/>
      <c r="C99" s="8"/>
      <c r="D99" s="8"/>
      <c r="J99" s="6"/>
      <c r="K99" s="6"/>
      <c r="L99" s="10" t="s">
        <v>20</v>
      </c>
      <c r="M99" s="9">
        <f>SUM(M98)</f>
        <v>98.254800000000017</v>
      </c>
    </row>
    <row r="100" spans="2:13" ht="15" customHeight="1" x14ac:dyDescent="0.25">
      <c r="B100" s="8"/>
      <c r="C100" s="8"/>
      <c r="D100" s="8"/>
      <c r="J100" s="6"/>
      <c r="K100" s="6"/>
      <c r="L100" s="10"/>
      <c r="M100" s="9"/>
    </row>
    <row r="101" spans="2:13" ht="15" customHeight="1" thickBot="1" x14ac:dyDescent="0.3">
      <c r="B101" s="8"/>
      <c r="C101" s="8"/>
      <c r="D101" s="8"/>
      <c r="J101" s="6"/>
      <c r="K101" s="6"/>
      <c r="L101" s="10"/>
      <c r="M101" s="9"/>
    </row>
    <row r="102" spans="2:13" ht="15" customHeight="1" thickBot="1" x14ac:dyDescent="0.3">
      <c r="E102" s="112" t="s">
        <v>8</v>
      </c>
      <c r="F102" s="113"/>
      <c r="G102" s="113"/>
      <c r="H102" s="113"/>
      <c r="I102" s="114"/>
    </row>
    <row r="103" spans="2:13" ht="15" customHeight="1" x14ac:dyDescent="0.25">
      <c r="B103" s="123" t="s">
        <v>46</v>
      </c>
      <c r="C103" s="123"/>
      <c r="D103" s="123"/>
      <c r="E103" s="123"/>
      <c r="F103" s="4">
        <v>2</v>
      </c>
    </row>
    <row r="104" spans="2:13" ht="15" customHeight="1" x14ac:dyDescent="0.25"/>
    <row r="105" spans="2:13" ht="15" customHeight="1" x14ac:dyDescent="0.25">
      <c r="B105" s="5" t="s">
        <v>10</v>
      </c>
      <c r="C105" s="5" t="s">
        <v>11</v>
      </c>
      <c r="D105" s="5" t="s">
        <v>12</v>
      </c>
      <c r="E105" s="5" t="s">
        <v>13</v>
      </c>
      <c r="F105" s="5" t="s">
        <v>14</v>
      </c>
      <c r="G105" s="5" t="s">
        <v>15</v>
      </c>
      <c r="H105" s="5"/>
      <c r="I105" s="5" t="s">
        <v>16</v>
      </c>
      <c r="J105" s="5" t="s">
        <v>17</v>
      </c>
      <c r="K105" s="5" t="s">
        <v>18</v>
      </c>
      <c r="L105" s="67" t="s">
        <v>116</v>
      </c>
    </row>
    <row r="106" spans="2:13" ht="72" customHeight="1" x14ac:dyDescent="0.25">
      <c r="B106" s="6">
        <v>1</v>
      </c>
      <c r="C106" s="6" t="s">
        <v>43</v>
      </c>
      <c r="D106" s="6">
        <v>3</v>
      </c>
      <c r="E106" s="6">
        <f>F103</f>
        <v>2</v>
      </c>
      <c r="F106" s="6">
        <f>E106*D106</f>
        <v>6</v>
      </c>
      <c r="G106" s="125"/>
      <c r="H106" s="125"/>
      <c r="I106" s="6">
        <v>16</v>
      </c>
      <c r="J106" s="6">
        <v>2.25</v>
      </c>
      <c r="K106" s="6">
        <f>J106*I106*F106</f>
        <v>216</v>
      </c>
      <c r="L106" s="68">
        <f>I106*F106</f>
        <v>96</v>
      </c>
    </row>
    <row r="107" spans="2:13" ht="72" customHeight="1" x14ac:dyDescent="0.25">
      <c r="B107" s="6">
        <v>2</v>
      </c>
      <c r="C107" s="6" t="s">
        <v>19</v>
      </c>
      <c r="D107" s="6">
        <v>3</v>
      </c>
      <c r="E107" s="6">
        <f>F103</f>
        <v>2</v>
      </c>
      <c r="F107" s="6">
        <f>E107*D107</f>
        <v>6</v>
      </c>
      <c r="G107" s="125"/>
      <c r="H107" s="125"/>
      <c r="I107" s="6">
        <v>16</v>
      </c>
      <c r="J107" s="6">
        <v>1.56</v>
      </c>
      <c r="K107" s="6">
        <f>J107*I107*F107</f>
        <v>149.76</v>
      </c>
      <c r="L107" s="68">
        <f>I107*F107</f>
        <v>96</v>
      </c>
    </row>
    <row r="108" spans="2:13" ht="72" customHeight="1" x14ac:dyDescent="0.25">
      <c r="B108" s="6">
        <v>3</v>
      </c>
      <c r="C108" s="6" t="s">
        <v>22</v>
      </c>
      <c r="D108" s="6">
        <v>2</v>
      </c>
      <c r="E108" s="6">
        <f>F103</f>
        <v>2</v>
      </c>
      <c r="F108" s="6">
        <f>E108*D108</f>
        <v>4</v>
      </c>
      <c r="G108" s="125"/>
      <c r="H108" s="125"/>
      <c r="I108" s="6">
        <v>16</v>
      </c>
      <c r="J108" s="6">
        <v>0.996</v>
      </c>
      <c r="K108" s="6">
        <f>J108*I108*F108</f>
        <v>63.744</v>
      </c>
      <c r="L108" s="68">
        <f>I108*F108</f>
        <v>64</v>
      </c>
    </row>
    <row r="109" spans="2:13" ht="15" customHeight="1" x14ac:dyDescent="0.25">
      <c r="J109" s="8" t="s">
        <v>20</v>
      </c>
      <c r="K109" s="9">
        <f>SUM(K106:K108)</f>
        <v>429.50400000000002</v>
      </c>
    </row>
    <row r="110" spans="2:13" ht="15" customHeight="1" x14ac:dyDescent="0.25"/>
    <row r="111" spans="2:13" ht="15" customHeight="1" thickBot="1" x14ac:dyDescent="0.3"/>
    <row r="112" spans="2:13" ht="15" customHeight="1" thickBot="1" x14ac:dyDescent="0.3">
      <c r="F112" s="112" t="s">
        <v>8</v>
      </c>
      <c r="G112" s="113"/>
      <c r="H112" s="113"/>
      <c r="I112" s="114"/>
    </row>
    <row r="113" spans="2:13" ht="15" customHeight="1" x14ac:dyDescent="0.25">
      <c r="B113" s="123" t="s">
        <v>47</v>
      </c>
      <c r="C113" s="123"/>
      <c r="D113" s="123"/>
      <c r="E113" s="123"/>
      <c r="F113" s="4">
        <v>2</v>
      </c>
    </row>
    <row r="114" spans="2:13" ht="15" customHeight="1" x14ac:dyDescent="0.25"/>
    <row r="115" spans="2:13" ht="15" customHeight="1" x14ac:dyDescent="0.25">
      <c r="B115" s="5" t="s">
        <v>10</v>
      </c>
      <c r="C115" s="5" t="s">
        <v>11</v>
      </c>
      <c r="D115" s="5" t="s">
        <v>26</v>
      </c>
      <c r="E115" s="5" t="s">
        <v>36</v>
      </c>
      <c r="F115" s="136" t="s">
        <v>45</v>
      </c>
      <c r="G115" s="136"/>
      <c r="H115" s="5" t="s">
        <v>29</v>
      </c>
      <c r="I115" s="5" t="s">
        <v>30</v>
      </c>
      <c r="J115" s="5" t="s">
        <v>31</v>
      </c>
      <c r="K115" s="5" t="s">
        <v>32</v>
      </c>
      <c r="L115" s="5" t="s">
        <v>33</v>
      </c>
      <c r="M115" s="5" t="s">
        <v>18</v>
      </c>
    </row>
    <row r="116" spans="2:13" ht="72" customHeight="1" x14ac:dyDescent="0.25">
      <c r="B116" s="6">
        <v>1</v>
      </c>
      <c r="C116" s="6" t="s">
        <v>34</v>
      </c>
      <c r="D116" s="6">
        <v>7</v>
      </c>
      <c r="E116" s="6">
        <v>12.8</v>
      </c>
      <c r="F116" s="125">
        <f>E116*F113</f>
        <v>25.6</v>
      </c>
      <c r="G116" s="125"/>
      <c r="H116" s="6">
        <f>F116*D116</f>
        <v>179.20000000000002</v>
      </c>
      <c r="J116" s="6">
        <v>1.2</v>
      </c>
      <c r="K116" s="6">
        <f>J116*H116</f>
        <v>215.04000000000002</v>
      </c>
      <c r="L116" s="6">
        <f>0.557</f>
        <v>0.55700000000000005</v>
      </c>
      <c r="M116" s="6">
        <f>L116*K116</f>
        <v>119.77728000000002</v>
      </c>
    </row>
    <row r="117" spans="2:13" ht="15" customHeight="1" x14ac:dyDescent="0.25">
      <c r="B117" s="8"/>
      <c r="C117" s="8"/>
      <c r="D117" s="8"/>
      <c r="J117" s="6"/>
      <c r="K117" s="6"/>
      <c r="L117" s="10" t="s">
        <v>20</v>
      </c>
      <c r="M117" s="9">
        <f>SUM(M116)</f>
        <v>119.77728000000002</v>
      </c>
    </row>
    <row r="118" spans="2:13" ht="15" customHeight="1" thickBot="1" x14ac:dyDescent="0.3">
      <c r="B118" s="8"/>
      <c r="C118" s="8"/>
      <c r="D118" s="8"/>
      <c r="J118" s="6"/>
      <c r="K118" s="6"/>
      <c r="L118" s="10"/>
      <c r="M118" s="9"/>
    </row>
    <row r="119" spans="2:13" ht="15" customHeight="1" thickBot="1" x14ac:dyDescent="0.3">
      <c r="E119" s="112" t="s">
        <v>8</v>
      </c>
      <c r="F119" s="113"/>
      <c r="G119" s="113"/>
      <c r="H119" s="113"/>
      <c r="I119" s="114"/>
    </row>
    <row r="120" spans="2:13" ht="15" customHeight="1" x14ac:dyDescent="0.25">
      <c r="B120" s="123" t="s">
        <v>48</v>
      </c>
      <c r="C120" s="123"/>
      <c r="D120" s="123"/>
      <c r="E120" s="123"/>
      <c r="F120" s="4">
        <v>5</v>
      </c>
    </row>
    <row r="121" spans="2:13" ht="15" customHeight="1" x14ac:dyDescent="0.25"/>
    <row r="122" spans="2:13" ht="15" customHeight="1" x14ac:dyDescent="0.25">
      <c r="B122" s="5" t="s">
        <v>10</v>
      </c>
      <c r="C122" s="5" t="s">
        <v>11</v>
      </c>
      <c r="D122" s="5" t="s">
        <v>12</v>
      </c>
      <c r="E122" s="5" t="s">
        <v>13</v>
      </c>
      <c r="F122" s="5" t="s">
        <v>14</v>
      </c>
      <c r="G122" s="5" t="s">
        <v>15</v>
      </c>
      <c r="H122" s="5"/>
      <c r="I122" s="5" t="s">
        <v>16</v>
      </c>
      <c r="J122" s="5" t="s">
        <v>17</v>
      </c>
      <c r="K122" s="5" t="s">
        <v>18</v>
      </c>
      <c r="L122" s="67" t="s">
        <v>116</v>
      </c>
    </row>
    <row r="123" spans="2:13" ht="71.25" customHeight="1" x14ac:dyDescent="0.25">
      <c r="B123" s="6">
        <v>1</v>
      </c>
      <c r="C123" s="6" t="s">
        <v>19</v>
      </c>
      <c r="D123" s="6">
        <v>4</v>
      </c>
      <c r="E123" s="6">
        <f>F120</f>
        <v>5</v>
      </c>
      <c r="F123" s="6">
        <f>E123*D123</f>
        <v>20</v>
      </c>
      <c r="G123" s="125"/>
      <c r="H123" s="125"/>
      <c r="I123" s="6">
        <v>1</v>
      </c>
      <c r="J123" s="6">
        <v>1.56</v>
      </c>
      <c r="K123" s="6">
        <f>J123*I123*F123</f>
        <v>31.200000000000003</v>
      </c>
      <c r="L123" s="68">
        <f>I123*F123</f>
        <v>20</v>
      </c>
    </row>
    <row r="124" spans="2:13" ht="72" customHeight="1" x14ac:dyDescent="0.25">
      <c r="B124" s="6">
        <v>2</v>
      </c>
      <c r="C124" s="6" t="s">
        <v>22</v>
      </c>
      <c r="D124" s="6">
        <v>4</v>
      </c>
      <c r="E124" s="6">
        <f>F120</f>
        <v>5</v>
      </c>
      <c r="F124" s="6">
        <f>E124*D124</f>
        <v>20</v>
      </c>
      <c r="G124" s="125"/>
      <c r="H124" s="125"/>
      <c r="I124" s="6">
        <v>1</v>
      </c>
      <c r="J124" s="6">
        <v>0.996</v>
      </c>
      <c r="K124" s="6">
        <f>J124*I124*F124</f>
        <v>19.920000000000002</v>
      </c>
      <c r="L124" s="68">
        <f>I124*F124</f>
        <v>20</v>
      </c>
    </row>
    <row r="125" spans="2:13" ht="15" customHeight="1" x14ac:dyDescent="0.25">
      <c r="J125" s="8" t="s">
        <v>20</v>
      </c>
      <c r="K125" s="9">
        <f>SUM(K123:K124)</f>
        <v>51.120000000000005</v>
      </c>
    </row>
    <row r="126" spans="2:13" ht="15" customHeight="1" x14ac:dyDescent="0.25"/>
    <row r="127" spans="2:13" ht="15" customHeight="1" thickBot="1" x14ac:dyDescent="0.3"/>
    <row r="128" spans="2:13" ht="15" customHeight="1" thickBot="1" x14ac:dyDescent="0.3">
      <c r="F128" s="112" t="s">
        <v>8</v>
      </c>
      <c r="G128" s="113"/>
      <c r="H128" s="113"/>
      <c r="I128" s="114"/>
    </row>
    <row r="129" spans="2:13" ht="15" customHeight="1" x14ac:dyDescent="0.25">
      <c r="B129" s="123" t="s">
        <v>49</v>
      </c>
      <c r="C129" s="123"/>
      <c r="D129" s="123"/>
      <c r="E129" s="123"/>
      <c r="F129" s="4">
        <v>5</v>
      </c>
    </row>
    <row r="130" spans="2:13" ht="15" customHeight="1" x14ac:dyDescent="0.25"/>
    <row r="131" spans="2:13" ht="15" customHeight="1" x14ac:dyDescent="0.25">
      <c r="B131" s="5" t="s">
        <v>10</v>
      </c>
      <c r="C131" s="5" t="s">
        <v>11</v>
      </c>
      <c r="D131" s="5" t="s">
        <v>26</v>
      </c>
      <c r="E131" s="5" t="s">
        <v>36</v>
      </c>
      <c r="F131" s="136" t="s">
        <v>45</v>
      </c>
      <c r="G131" s="136"/>
      <c r="H131" s="5" t="s">
        <v>29</v>
      </c>
      <c r="I131" s="5" t="s">
        <v>30</v>
      </c>
      <c r="J131" s="5" t="s">
        <v>31</v>
      </c>
      <c r="K131" s="5" t="s">
        <v>32</v>
      </c>
      <c r="L131" s="5" t="s">
        <v>33</v>
      </c>
      <c r="M131" s="5" t="s">
        <v>18</v>
      </c>
    </row>
    <row r="132" spans="2:13" ht="72" customHeight="1" x14ac:dyDescent="0.25">
      <c r="B132" s="6">
        <v>1</v>
      </c>
      <c r="C132" s="6" t="s">
        <v>34</v>
      </c>
      <c r="D132" s="6">
        <v>5</v>
      </c>
      <c r="E132" s="6">
        <v>3.5</v>
      </c>
      <c r="F132" s="125">
        <f>E132*F129</f>
        <v>17.5</v>
      </c>
      <c r="G132" s="125"/>
      <c r="H132" s="6">
        <f>F132*D132</f>
        <v>87.5</v>
      </c>
      <c r="J132" s="6">
        <v>1.2</v>
      </c>
      <c r="K132" s="6">
        <f>J132*H132</f>
        <v>105</v>
      </c>
      <c r="L132" s="6">
        <f>0.557</f>
        <v>0.55700000000000005</v>
      </c>
      <c r="M132" s="6">
        <f>L132*K132</f>
        <v>58.485000000000007</v>
      </c>
    </row>
    <row r="133" spans="2:13" ht="15" customHeight="1" x14ac:dyDescent="0.25">
      <c r="B133" s="8"/>
      <c r="C133" s="8"/>
      <c r="D133" s="8"/>
      <c r="J133" s="6"/>
      <c r="K133" s="6"/>
      <c r="L133" s="10" t="s">
        <v>20</v>
      </c>
      <c r="M133" s="9">
        <f>SUM(M132)</f>
        <v>58.485000000000007</v>
      </c>
    </row>
    <row r="134" spans="2:13" ht="15" customHeight="1" x14ac:dyDescent="0.25">
      <c r="B134" s="8"/>
      <c r="C134" s="8"/>
      <c r="D134" s="8"/>
      <c r="J134" s="6"/>
      <c r="K134" s="6"/>
      <c r="L134" s="10"/>
      <c r="M134" s="9"/>
    </row>
    <row r="135" spans="2:13" ht="15" customHeight="1" thickBot="1" x14ac:dyDescent="0.3">
      <c r="B135" s="8"/>
      <c r="C135" s="8"/>
      <c r="D135" s="8"/>
      <c r="J135" s="6"/>
      <c r="K135" s="6"/>
      <c r="L135" s="10"/>
      <c r="M135" s="9"/>
    </row>
    <row r="136" spans="2:13" ht="15.75" thickBot="1" x14ac:dyDescent="0.3">
      <c r="F136" s="112" t="s">
        <v>8</v>
      </c>
      <c r="G136" s="113"/>
      <c r="H136" s="113"/>
      <c r="I136" s="114"/>
    </row>
    <row r="137" spans="2:13" x14ac:dyDescent="0.25">
      <c r="B137" s="123" t="s">
        <v>50</v>
      </c>
      <c r="C137" s="123"/>
      <c r="D137" s="123"/>
      <c r="E137" s="123"/>
      <c r="F137" s="4">
        <v>1</v>
      </c>
    </row>
    <row r="139" spans="2:13" x14ac:dyDescent="0.25">
      <c r="B139" s="5" t="s">
        <v>10</v>
      </c>
      <c r="C139" s="5" t="s">
        <v>11</v>
      </c>
      <c r="D139" s="5" t="s">
        <v>12</v>
      </c>
      <c r="E139" s="5" t="s">
        <v>13</v>
      </c>
      <c r="F139" s="5" t="s">
        <v>14</v>
      </c>
      <c r="G139" s="124" t="s">
        <v>15</v>
      </c>
      <c r="H139" s="124"/>
      <c r="I139" s="5" t="s">
        <v>16</v>
      </c>
      <c r="J139" s="5" t="s">
        <v>17</v>
      </c>
      <c r="K139" s="5" t="s">
        <v>18</v>
      </c>
      <c r="L139" s="67" t="s">
        <v>116</v>
      </c>
    </row>
    <row r="140" spans="2:13" ht="72" customHeight="1" x14ac:dyDescent="0.25">
      <c r="B140" s="6">
        <v>1</v>
      </c>
      <c r="C140" s="6" t="s">
        <v>19</v>
      </c>
      <c r="D140" s="6">
        <v>4</v>
      </c>
      <c r="E140" s="6">
        <f>F137</f>
        <v>1</v>
      </c>
      <c r="F140" s="6">
        <f>E140*D140</f>
        <v>4</v>
      </c>
      <c r="G140" s="125"/>
      <c r="H140" s="125"/>
      <c r="I140" s="6">
        <f>2.7*3</f>
        <v>8.1000000000000014</v>
      </c>
      <c r="J140" s="6">
        <v>1.56</v>
      </c>
      <c r="K140" s="6">
        <f>J140*I140*F140</f>
        <v>50.544000000000011</v>
      </c>
      <c r="L140" s="68">
        <f>I140*F140</f>
        <v>32.400000000000006</v>
      </c>
    </row>
    <row r="141" spans="2:13" ht="72" customHeight="1" x14ac:dyDescent="0.25">
      <c r="B141" s="6">
        <v>2</v>
      </c>
      <c r="C141" s="6" t="s">
        <v>22</v>
      </c>
      <c r="D141" s="6">
        <v>2</v>
      </c>
      <c r="E141" s="6">
        <f>F137</f>
        <v>1</v>
      </c>
      <c r="F141" s="6">
        <f>E141*D141</f>
        <v>2</v>
      </c>
      <c r="G141" s="125"/>
      <c r="H141" s="125"/>
      <c r="I141" s="6">
        <f>2.7*3</f>
        <v>8.1000000000000014</v>
      </c>
      <c r="J141" s="6">
        <v>0.996</v>
      </c>
      <c r="K141" s="6">
        <f>J141*I141*F141</f>
        <v>16.135200000000001</v>
      </c>
      <c r="L141" s="68">
        <f>I141*F141</f>
        <v>16.200000000000003</v>
      </c>
    </row>
    <row r="142" spans="2:13" x14ac:dyDescent="0.25">
      <c r="B142" s="8"/>
      <c r="C142" s="8"/>
      <c r="D142" s="8"/>
      <c r="E142" s="8"/>
      <c r="F142" s="8"/>
      <c r="G142" s="8"/>
      <c r="H142" s="8"/>
      <c r="I142" s="8"/>
      <c r="J142" s="8" t="s">
        <v>20</v>
      </c>
      <c r="K142" s="9">
        <f>SUM(K140:K141)</f>
        <v>66.679200000000009</v>
      </c>
    </row>
    <row r="143" spans="2:13" ht="15" customHeight="1" x14ac:dyDescent="0.25">
      <c r="B143" s="8"/>
      <c r="C143" s="8"/>
      <c r="D143" s="8"/>
      <c r="J143" s="6"/>
      <c r="K143" s="6"/>
      <c r="L143" s="10"/>
      <c r="M143" s="9"/>
    </row>
    <row r="144" spans="2:13" ht="15" customHeight="1" thickBot="1" x14ac:dyDescent="0.3">
      <c r="B144" s="8"/>
      <c r="C144" s="8"/>
      <c r="D144" s="8"/>
      <c r="J144" s="6"/>
      <c r="K144" s="6"/>
      <c r="L144" s="10"/>
      <c r="M144" s="9"/>
    </row>
    <row r="145" spans="2:13" ht="15.75" thickBot="1" x14ac:dyDescent="0.3">
      <c r="F145" s="112" t="s">
        <v>8</v>
      </c>
      <c r="G145" s="113"/>
      <c r="H145" s="113"/>
      <c r="I145" s="114"/>
    </row>
    <row r="146" spans="2:13" x14ac:dyDescent="0.25">
      <c r="B146" s="123" t="s">
        <v>51</v>
      </c>
      <c r="C146" s="123"/>
      <c r="D146" s="123"/>
      <c r="E146" s="123"/>
      <c r="F146" s="4">
        <v>1</v>
      </c>
    </row>
    <row r="148" spans="2:13" x14ac:dyDescent="0.25">
      <c r="B148" s="5" t="s">
        <v>10</v>
      </c>
      <c r="C148" s="5" t="s">
        <v>11</v>
      </c>
      <c r="D148" s="5" t="s">
        <v>26</v>
      </c>
      <c r="E148" s="5" t="s">
        <v>36</v>
      </c>
      <c r="F148" s="136" t="s">
        <v>37</v>
      </c>
      <c r="G148" s="136"/>
      <c r="H148" s="5" t="s">
        <v>29</v>
      </c>
      <c r="I148" s="5" t="s">
        <v>30</v>
      </c>
      <c r="J148" s="5" t="s">
        <v>31</v>
      </c>
      <c r="K148" s="5" t="s">
        <v>32</v>
      </c>
      <c r="L148" s="5" t="s">
        <v>33</v>
      </c>
      <c r="M148" s="5" t="s">
        <v>18</v>
      </c>
    </row>
    <row r="149" spans="2:13" ht="72" customHeight="1" x14ac:dyDescent="0.25">
      <c r="B149" s="6">
        <v>1</v>
      </c>
      <c r="C149" s="6" t="s">
        <v>34</v>
      </c>
      <c r="D149" s="6">
        <v>5</v>
      </c>
      <c r="E149" s="6">
        <f>2.7*3</f>
        <v>8.1000000000000014</v>
      </c>
      <c r="F149" s="125">
        <f>E149*F146</f>
        <v>8.1000000000000014</v>
      </c>
      <c r="G149" s="125"/>
      <c r="H149" s="6">
        <f>F149*D149</f>
        <v>40.500000000000007</v>
      </c>
      <c r="J149" s="6">
        <v>1</v>
      </c>
      <c r="K149" s="6">
        <f>J149*H149</f>
        <v>40.500000000000007</v>
      </c>
      <c r="L149" s="6">
        <f>0.557</f>
        <v>0.55700000000000005</v>
      </c>
      <c r="M149" s="6">
        <f>L149*K149</f>
        <v>22.558500000000006</v>
      </c>
    </row>
    <row r="150" spans="2:13" ht="15" customHeight="1" x14ac:dyDescent="0.25">
      <c r="B150" s="8"/>
      <c r="C150" s="8"/>
      <c r="D150" s="8"/>
      <c r="J150" s="6"/>
      <c r="K150" s="6"/>
      <c r="L150" s="10" t="s">
        <v>20</v>
      </c>
      <c r="M150" s="9">
        <f>SUM(M149)</f>
        <v>22.558500000000006</v>
      </c>
    </row>
    <row r="151" spans="2:13" ht="15" customHeight="1" x14ac:dyDescent="0.25">
      <c r="B151" s="8"/>
      <c r="C151" s="8"/>
      <c r="D151" s="8"/>
      <c r="J151" s="6"/>
      <c r="K151" s="6"/>
      <c r="L151" s="10"/>
      <c r="M151" s="9"/>
    </row>
    <row r="152" spans="2:13" ht="15" customHeight="1" thickBot="1" x14ac:dyDescent="0.3">
      <c r="B152" s="8"/>
      <c r="C152" s="8"/>
      <c r="D152" s="8"/>
      <c r="J152" s="6"/>
      <c r="K152" s="6"/>
      <c r="L152" s="10"/>
      <c r="M152" s="9"/>
    </row>
    <row r="153" spans="2:13" ht="15.75" thickBot="1" x14ac:dyDescent="0.3">
      <c r="F153" s="112" t="s">
        <v>8</v>
      </c>
      <c r="G153" s="113"/>
      <c r="H153" s="113"/>
      <c r="I153" s="114"/>
    </row>
    <row r="154" spans="2:13" x14ac:dyDescent="0.25">
      <c r="B154" s="123" t="s">
        <v>52</v>
      </c>
      <c r="C154" s="123"/>
      <c r="D154" s="123"/>
      <c r="E154" s="123"/>
      <c r="F154" s="4">
        <v>1</v>
      </c>
    </row>
    <row r="156" spans="2:13" x14ac:dyDescent="0.25">
      <c r="B156" s="5" t="s">
        <v>10</v>
      </c>
      <c r="C156" s="5" t="s">
        <v>11</v>
      </c>
      <c r="D156" s="5" t="s">
        <v>12</v>
      </c>
      <c r="E156" s="5" t="s">
        <v>13</v>
      </c>
      <c r="F156" s="5" t="s">
        <v>14</v>
      </c>
      <c r="G156" s="124" t="s">
        <v>15</v>
      </c>
      <c r="H156" s="124"/>
      <c r="I156" s="5" t="s">
        <v>16</v>
      </c>
      <c r="J156" s="5" t="s">
        <v>17</v>
      </c>
      <c r="K156" s="5" t="s">
        <v>18</v>
      </c>
      <c r="L156" s="67" t="s">
        <v>116</v>
      </c>
    </row>
    <row r="157" spans="2:13" ht="72" customHeight="1" x14ac:dyDescent="0.25">
      <c r="B157" s="6">
        <v>1</v>
      </c>
      <c r="C157" s="6" t="s">
        <v>19</v>
      </c>
      <c r="D157" s="6">
        <v>4</v>
      </c>
      <c r="E157" s="6">
        <f>F154</f>
        <v>1</v>
      </c>
      <c r="F157" s="6">
        <f>E157*D157</f>
        <v>4</v>
      </c>
      <c r="G157" s="125"/>
      <c r="H157" s="125"/>
      <c r="I157" s="6">
        <v>3.5</v>
      </c>
      <c r="J157" s="6">
        <v>1.56</v>
      </c>
      <c r="K157" s="6">
        <f>J157*I157*F157</f>
        <v>21.84</v>
      </c>
      <c r="L157" s="68">
        <f>I157*F157</f>
        <v>14</v>
      </c>
    </row>
    <row r="158" spans="2:13" ht="72" customHeight="1" x14ac:dyDescent="0.25">
      <c r="B158" s="6">
        <v>2</v>
      </c>
      <c r="C158" s="6" t="s">
        <v>22</v>
      </c>
      <c r="D158" s="6">
        <v>2</v>
      </c>
      <c r="E158" s="6">
        <f>F154</f>
        <v>1</v>
      </c>
      <c r="F158" s="6">
        <f>E158*D158</f>
        <v>2</v>
      </c>
      <c r="G158" s="125"/>
      <c r="H158" s="125"/>
      <c r="I158" s="6">
        <v>3.5</v>
      </c>
      <c r="J158" s="6">
        <v>0.996</v>
      </c>
      <c r="K158" s="6">
        <f>J158*I158*F158</f>
        <v>6.9719999999999995</v>
      </c>
      <c r="L158" s="68">
        <f>I158*F158</f>
        <v>7</v>
      </c>
    </row>
    <row r="159" spans="2:13" x14ac:dyDescent="0.25">
      <c r="B159" s="8"/>
      <c r="C159" s="8"/>
      <c r="D159" s="8"/>
      <c r="E159" s="8"/>
      <c r="F159" s="8"/>
      <c r="G159" s="8"/>
      <c r="H159" s="8"/>
      <c r="I159" s="8"/>
      <c r="J159" s="8" t="s">
        <v>20</v>
      </c>
      <c r="K159" s="9">
        <f>SUM(K157:K158)</f>
        <v>28.811999999999998</v>
      </c>
    </row>
    <row r="160" spans="2:13" ht="15" customHeight="1" x14ac:dyDescent="0.25">
      <c r="B160" s="8"/>
      <c r="C160" s="8"/>
      <c r="D160" s="8"/>
      <c r="J160" s="6"/>
      <c r="K160" s="6"/>
      <c r="L160" s="10"/>
      <c r="M160" s="9"/>
    </row>
    <row r="161" spans="2:13" ht="15" customHeight="1" thickBot="1" x14ac:dyDescent="0.3">
      <c r="B161" s="8"/>
      <c r="C161" s="8"/>
      <c r="D161" s="8"/>
      <c r="J161" s="6"/>
      <c r="K161" s="6"/>
      <c r="L161" s="10"/>
      <c r="M161" s="9"/>
    </row>
    <row r="162" spans="2:13" ht="15.75" thickBot="1" x14ac:dyDescent="0.3">
      <c r="F162" s="112" t="s">
        <v>8</v>
      </c>
      <c r="G162" s="113"/>
      <c r="H162" s="113"/>
      <c r="I162" s="114"/>
    </row>
    <row r="163" spans="2:13" x14ac:dyDescent="0.25">
      <c r="B163" s="123" t="s">
        <v>53</v>
      </c>
      <c r="C163" s="123"/>
      <c r="D163" s="123"/>
      <c r="E163" s="123"/>
      <c r="F163" s="4">
        <v>1</v>
      </c>
    </row>
    <row r="165" spans="2:13" x14ac:dyDescent="0.25">
      <c r="B165" s="5" t="s">
        <v>10</v>
      </c>
      <c r="C165" s="5" t="s">
        <v>11</v>
      </c>
      <c r="D165" s="5" t="s">
        <v>26</v>
      </c>
      <c r="E165" s="5" t="s">
        <v>36</v>
      </c>
      <c r="F165" s="136" t="s">
        <v>37</v>
      </c>
      <c r="G165" s="136"/>
      <c r="H165" s="5" t="s">
        <v>29</v>
      </c>
      <c r="I165" s="5" t="s">
        <v>30</v>
      </c>
      <c r="J165" s="5" t="s">
        <v>31</v>
      </c>
      <c r="K165" s="5" t="s">
        <v>32</v>
      </c>
      <c r="L165" s="5" t="s">
        <v>33</v>
      </c>
      <c r="M165" s="5" t="s">
        <v>18</v>
      </c>
    </row>
    <row r="166" spans="2:13" ht="72" customHeight="1" x14ac:dyDescent="0.25">
      <c r="B166" s="6">
        <v>1</v>
      </c>
      <c r="C166" s="6" t="s">
        <v>34</v>
      </c>
      <c r="D166" s="6">
        <v>5</v>
      </c>
      <c r="E166" s="6">
        <v>3.5</v>
      </c>
      <c r="F166" s="125">
        <f>E166*F163</f>
        <v>3.5</v>
      </c>
      <c r="G166" s="125"/>
      <c r="H166" s="6">
        <f>F166*D166</f>
        <v>17.5</v>
      </c>
      <c r="J166" s="6">
        <v>1</v>
      </c>
      <c r="K166" s="6">
        <f>J166*H166</f>
        <v>17.5</v>
      </c>
      <c r="L166" s="6">
        <f>0.557</f>
        <v>0.55700000000000005</v>
      </c>
      <c r="M166" s="6">
        <f>L166*K166</f>
        <v>9.7475000000000005</v>
      </c>
    </row>
    <row r="167" spans="2:13" ht="15" customHeight="1" x14ac:dyDescent="0.25">
      <c r="B167" s="8"/>
      <c r="C167" s="8"/>
      <c r="D167" s="8"/>
      <c r="J167" s="6"/>
      <c r="K167" s="6"/>
      <c r="L167" s="10" t="s">
        <v>20</v>
      </c>
      <c r="M167" s="9">
        <f>SUM(M166)</f>
        <v>9.7475000000000005</v>
      </c>
    </row>
    <row r="168" spans="2:13" ht="15" customHeight="1" x14ac:dyDescent="0.25">
      <c r="B168" s="8"/>
      <c r="C168" s="8"/>
      <c r="D168" s="8"/>
      <c r="J168" s="6"/>
      <c r="K168" s="6"/>
      <c r="L168" s="10"/>
      <c r="M168" s="9"/>
    </row>
    <row r="169" spans="2:13" ht="15" customHeight="1" x14ac:dyDescent="0.25">
      <c r="B169" s="8"/>
      <c r="C169" s="8"/>
      <c r="D169" s="8"/>
      <c r="J169" s="6"/>
      <c r="K169" s="6"/>
      <c r="L169" s="10"/>
      <c r="M169" s="9"/>
    </row>
    <row r="170" spans="2:13" x14ac:dyDescent="0.25">
      <c r="B170" s="137" t="s">
        <v>54</v>
      </c>
      <c r="C170" s="137"/>
      <c r="D170" s="137"/>
      <c r="E170" s="137"/>
    </row>
    <row r="171" spans="2:13" ht="15.75" thickBot="1" x14ac:dyDescent="0.3"/>
    <row r="172" spans="2:13" ht="15.75" thickBot="1" x14ac:dyDescent="0.3">
      <c r="F172" s="112" t="s">
        <v>8</v>
      </c>
      <c r="G172" s="113"/>
      <c r="H172" s="113"/>
      <c r="I172" s="114"/>
    </row>
    <row r="173" spans="2:13" x14ac:dyDescent="0.25">
      <c r="B173" s="123" t="s">
        <v>55</v>
      </c>
      <c r="C173" s="123"/>
      <c r="D173" s="123"/>
      <c r="E173" s="123"/>
      <c r="F173" s="4">
        <v>1</v>
      </c>
    </row>
    <row r="175" spans="2:13" x14ac:dyDescent="0.25">
      <c r="B175" s="5" t="s">
        <v>10</v>
      </c>
      <c r="C175" s="5" t="s">
        <v>11</v>
      </c>
      <c r="D175" s="5" t="s">
        <v>12</v>
      </c>
      <c r="E175" s="5" t="s">
        <v>13</v>
      </c>
      <c r="F175" s="5" t="s">
        <v>14</v>
      </c>
      <c r="G175" s="124" t="s">
        <v>15</v>
      </c>
      <c r="H175" s="124"/>
      <c r="I175" s="5" t="s">
        <v>16</v>
      </c>
      <c r="J175" s="5" t="s">
        <v>17</v>
      </c>
      <c r="K175" s="5" t="s">
        <v>18</v>
      </c>
      <c r="L175" s="67" t="s">
        <v>116</v>
      </c>
    </row>
    <row r="176" spans="2:13" ht="68.25" customHeight="1" x14ac:dyDescent="0.25">
      <c r="B176" s="6">
        <v>1</v>
      </c>
      <c r="C176" s="6" t="s">
        <v>43</v>
      </c>
      <c r="D176" s="6">
        <v>4</v>
      </c>
      <c r="E176" s="6">
        <f>F173</f>
        <v>1</v>
      </c>
      <c r="F176" s="6">
        <f>E176*D176</f>
        <v>4</v>
      </c>
      <c r="G176" s="125"/>
      <c r="H176" s="125"/>
      <c r="I176" s="6">
        <v>16</v>
      </c>
      <c r="J176" s="6">
        <v>2.25</v>
      </c>
      <c r="K176" s="6">
        <f>J176*I176*F176</f>
        <v>144</v>
      </c>
      <c r="L176" s="68">
        <f>I176*F176</f>
        <v>64</v>
      </c>
    </row>
    <row r="177" spans="2:12" ht="68.25" customHeight="1" x14ac:dyDescent="0.25">
      <c r="B177" s="6">
        <v>2</v>
      </c>
      <c r="C177" s="6" t="s">
        <v>19</v>
      </c>
      <c r="D177" s="6">
        <v>4</v>
      </c>
      <c r="E177" s="6">
        <f>F173</f>
        <v>1</v>
      </c>
      <c r="F177" s="6">
        <f>E177*D177</f>
        <v>4</v>
      </c>
      <c r="G177" s="125"/>
      <c r="H177" s="125"/>
      <c r="I177" s="6">
        <v>16</v>
      </c>
      <c r="J177" s="6">
        <v>1.56</v>
      </c>
      <c r="K177" s="6">
        <f>J177*I177*F177</f>
        <v>99.84</v>
      </c>
      <c r="L177" s="68">
        <f>I177*F177</f>
        <v>64</v>
      </c>
    </row>
    <row r="178" spans="2:12" x14ac:dyDescent="0.25">
      <c r="B178" s="8"/>
      <c r="C178" s="8"/>
      <c r="D178" s="8"/>
      <c r="E178" s="8"/>
      <c r="F178" s="8"/>
      <c r="G178" s="8"/>
      <c r="H178" s="8"/>
      <c r="I178" s="8"/>
      <c r="J178" s="8" t="s">
        <v>20</v>
      </c>
      <c r="K178" s="9">
        <f>SUM(K176:K177)</f>
        <v>243.84</v>
      </c>
    </row>
    <row r="180" spans="2:12" ht="15.75" thickBot="1" x14ac:dyDescent="0.3"/>
    <row r="181" spans="2:12" ht="15.75" thickBot="1" x14ac:dyDescent="0.3">
      <c r="F181" s="112" t="s">
        <v>8</v>
      </c>
      <c r="G181" s="113"/>
      <c r="H181" s="113"/>
      <c r="I181" s="114"/>
    </row>
    <row r="182" spans="2:12" x14ac:dyDescent="0.25">
      <c r="B182" s="123" t="s">
        <v>56</v>
      </c>
      <c r="C182" s="123"/>
      <c r="D182" s="123"/>
      <c r="E182" s="123"/>
      <c r="F182" s="4">
        <v>1</v>
      </c>
    </row>
    <row r="184" spans="2:12" x14ac:dyDescent="0.25">
      <c r="B184" s="5" t="s">
        <v>10</v>
      </c>
      <c r="C184" s="5" t="s">
        <v>11</v>
      </c>
      <c r="D184" s="5" t="s">
        <v>12</v>
      </c>
      <c r="E184" s="5" t="s">
        <v>13</v>
      </c>
      <c r="F184" s="5" t="s">
        <v>14</v>
      </c>
      <c r="G184" s="124" t="s">
        <v>15</v>
      </c>
      <c r="H184" s="124"/>
      <c r="I184" s="5" t="s">
        <v>16</v>
      </c>
      <c r="J184" s="5" t="s">
        <v>17</v>
      </c>
      <c r="K184" s="5" t="s">
        <v>18</v>
      </c>
      <c r="L184" s="67" t="s">
        <v>116</v>
      </c>
    </row>
    <row r="185" spans="2:12" ht="72" customHeight="1" x14ac:dyDescent="0.25">
      <c r="B185" s="6">
        <v>1</v>
      </c>
      <c r="C185" s="6" t="s">
        <v>19</v>
      </c>
      <c r="D185" s="6">
        <v>4</v>
      </c>
      <c r="E185" s="6">
        <f>F182</f>
        <v>1</v>
      </c>
      <c r="F185" s="6">
        <f>E185*D185</f>
        <v>4</v>
      </c>
      <c r="G185" s="125"/>
      <c r="H185" s="125"/>
      <c r="I185" s="6">
        <v>16</v>
      </c>
      <c r="J185" s="6">
        <v>1.56</v>
      </c>
      <c r="K185" s="6">
        <f>J185*I185*F185</f>
        <v>99.84</v>
      </c>
      <c r="L185" s="68">
        <f>I185*F185</f>
        <v>64</v>
      </c>
    </row>
    <row r="186" spans="2:12" ht="72" customHeight="1" x14ac:dyDescent="0.25">
      <c r="B186" s="6">
        <v>2</v>
      </c>
      <c r="C186" s="6" t="s">
        <v>22</v>
      </c>
      <c r="D186" s="6">
        <v>2</v>
      </c>
      <c r="E186" s="6">
        <f>F182</f>
        <v>1</v>
      </c>
      <c r="F186" s="6">
        <f>E186*D186</f>
        <v>2</v>
      </c>
      <c r="G186" s="125"/>
      <c r="H186" s="125"/>
      <c r="I186" s="6">
        <v>16</v>
      </c>
      <c r="J186" s="6">
        <v>0.996</v>
      </c>
      <c r="K186" s="6">
        <f>J186*I186*F186</f>
        <v>31.872</v>
      </c>
      <c r="L186" s="68">
        <f>I186*F186</f>
        <v>32</v>
      </c>
    </row>
    <row r="187" spans="2:12" x14ac:dyDescent="0.25">
      <c r="B187" s="8"/>
      <c r="C187" s="8"/>
      <c r="D187" s="8"/>
      <c r="E187" s="8"/>
      <c r="F187" s="8"/>
      <c r="G187" s="8"/>
      <c r="H187" s="8"/>
      <c r="I187" s="8"/>
      <c r="J187" s="8" t="s">
        <v>20</v>
      </c>
      <c r="K187" s="9">
        <f>SUM(K185:K186)</f>
        <v>131.71199999999999</v>
      </c>
    </row>
    <row r="189" spans="2:12" ht="15.75" thickBot="1" x14ac:dyDescent="0.3"/>
    <row r="190" spans="2:12" ht="15.75" thickBot="1" x14ac:dyDescent="0.3">
      <c r="F190" s="112" t="s">
        <v>8</v>
      </c>
      <c r="G190" s="113"/>
      <c r="H190" s="113"/>
      <c r="I190" s="114"/>
    </row>
    <row r="191" spans="2:12" x14ac:dyDescent="0.25">
      <c r="B191" s="123" t="s">
        <v>57</v>
      </c>
      <c r="C191" s="123"/>
      <c r="D191" s="123"/>
      <c r="E191" s="123"/>
      <c r="F191" s="4">
        <v>2</v>
      </c>
    </row>
    <row r="193" spans="2:13" x14ac:dyDescent="0.25">
      <c r="B193" s="5" t="s">
        <v>10</v>
      </c>
      <c r="C193" s="5" t="s">
        <v>11</v>
      </c>
      <c r="D193" s="5" t="s">
        <v>26</v>
      </c>
      <c r="E193" s="5" t="s">
        <v>36</v>
      </c>
      <c r="F193" s="136" t="s">
        <v>37</v>
      </c>
      <c r="G193" s="136"/>
      <c r="H193" s="5" t="s">
        <v>29</v>
      </c>
      <c r="I193" s="5" t="s">
        <v>30</v>
      </c>
      <c r="J193" s="5" t="s">
        <v>31</v>
      </c>
      <c r="K193" s="5" t="s">
        <v>32</v>
      </c>
      <c r="L193" s="5" t="s">
        <v>33</v>
      </c>
      <c r="M193" s="5" t="s">
        <v>18</v>
      </c>
    </row>
    <row r="194" spans="2:13" ht="72" customHeight="1" x14ac:dyDescent="0.25">
      <c r="B194" s="6">
        <v>1</v>
      </c>
      <c r="C194" s="6" t="s">
        <v>34</v>
      </c>
      <c r="D194" s="6">
        <v>5</v>
      </c>
      <c r="E194" s="6">
        <v>12.8</v>
      </c>
      <c r="F194" s="125">
        <f>E194*F191</f>
        <v>25.6</v>
      </c>
      <c r="G194" s="125"/>
      <c r="H194" s="6">
        <f>F194*D194</f>
        <v>128</v>
      </c>
      <c r="J194" s="6">
        <v>1.2</v>
      </c>
      <c r="K194" s="6">
        <f>J194*H194</f>
        <v>153.6</v>
      </c>
      <c r="L194" s="6">
        <f>0.557</f>
        <v>0.55700000000000005</v>
      </c>
      <c r="M194" s="6">
        <f>L194*K194</f>
        <v>85.555199999999999</v>
      </c>
    </row>
    <row r="195" spans="2:13" x14ac:dyDescent="0.25">
      <c r="B195" s="8"/>
      <c r="C195" s="8"/>
      <c r="D195" s="8"/>
      <c r="J195" s="6"/>
      <c r="K195" s="6"/>
      <c r="L195" s="10" t="s">
        <v>20</v>
      </c>
      <c r="M195" s="9">
        <f>SUM(M194)</f>
        <v>85.555199999999999</v>
      </c>
    </row>
    <row r="197" spans="2:13" ht="15.75" thickBot="1" x14ac:dyDescent="0.3"/>
    <row r="198" spans="2:13" ht="15.75" thickBot="1" x14ac:dyDescent="0.3">
      <c r="F198" s="112" t="s">
        <v>8</v>
      </c>
      <c r="G198" s="113"/>
      <c r="H198" s="113"/>
      <c r="I198" s="114"/>
    </row>
    <row r="199" spans="2:13" x14ac:dyDescent="0.25">
      <c r="B199" s="123" t="s">
        <v>58</v>
      </c>
      <c r="C199" s="123"/>
      <c r="D199" s="123"/>
      <c r="E199" s="123"/>
      <c r="F199" s="4">
        <v>2</v>
      </c>
    </row>
    <row r="201" spans="2:13" x14ac:dyDescent="0.25">
      <c r="B201" s="5" t="s">
        <v>10</v>
      </c>
      <c r="C201" s="5" t="s">
        <v>11</v>
      </c>
      <c r="D201" s="5" t="s">
        <v>12</v>
      </c>
      <c r="E201" s="5" t="s">
        <v>13</v>
      </c>
      <c r="F201" s="5" t="s">
        <v>14</v>
      </c>
      <c r="G201" s="124" t="s">
        <v>15</v>
      </c>
      <c r="H201" s="124"/>
      <c r="I201" s="5" t="s">
        <v>16</v>
      </c>
      <c r="J201" s="5" t="s">
        <v>17</v>
      </c>
      <c r="K201" s="5" t="s">
        <v>18</v>
      </c>
      <c r="L201" s="67" t="s">
        <v>116</v>
      </c>
    </row>
    <row r="202" spans="2:13" ht="72" customHeight="1" x14ac:dyDescent="0.25">
      <c r="B202" s="6">
        <v>1</v>
      </c>
      <c r="C202" s="6" t="s">
        <v>19</v>
      </c>
      <c r="D202" s="6">
        <v>4</v>
      </c>
      <c r="E202" s="6">
        <f>F199</f>
        <v>2</v>
      </c>
      <c r="F202" s="6">
        <f>E202*D202</f>
        <v>8</v>
      </c>
      <c r="G202" s="125"/>
      <c r="H202" s="125"/>
      <c r="I202" s="6">
        <v>4.42</v>
      </c>
      <c r="J202" s="6">
        <v>1.56</v>
      </c>
      <c r="K202" s="6">
        <f>J202*I202*F202</f>
        <v>55.1616</v>
      </c>
      <c r="L202" s="68">
        <f>I202*F202</f>
        <v>35.36</v>
      </c>
    </row>
    <row r="203" spans="2:13" ht="72" customHeight="1" x14ac:dyDescent="0.25">
      <c r="B203" s="6">
        <v>2</v>
      </c>
      <c r="C203" s="6" t="s">
        <v>22</v>
      </c>
      <c r="D203" s="6">
        <v>4</v>
      </c>
      <c r="E203" s="6">
        <f>F199</f>
        <v>2</v>
      </c>
      <c r="F203" s="6">
        <f>E203*D203</f>
        <v>8</v>
      </c>
      <c r="G203" s="125"/>
      <c r="H203" s="125"/>
      <c r="I203" s="6">
        <v>4.42</v>
      </c>
      <c r="J203" s="6">
        <v>0.996</v>
      </c>
      <c r="K203" s="6">
        <f>J203*I203*F203</f>
        <v>35.218559999999997</v>
      </c>
      <c r="L203" s="68">
        <f>I203*F203</f>
        <v>35.36</v>
      </c>
    </row>
    <row r="204" spans="2:13" x14ac:dyDescent="0.25">
      <c r="B204" s="8"/>
      <c r="C204" s="8"/>
      <c r="D204" s="8"/>
      <c r="E204" s="8"/>
      <c r="F204" s="8"/>
      <c r="G204" s="8"/>
      <c r="H204" s="8"/>
      <c r="I204" s="8"/>
      <c r="J204" s="8" t="s">
        <v>20</v>
      </c>
      <c r="K204" s="9">
        <f>SUM(K202:K203)</f>
        <v>90.380159999999989</v>
      </c>
    </row>
    <row r="206" spans="2:13" ht="15.75" thickBot="1" x14ac:dyDescent="0.3"/>
    <row r="207" spans="2:13" ht="15.75" thickBot="1" x14ac:dyDescent="0.3">
      <c r="F207" s="112" t="s">
        <v>8</v>
      </c>
      <c r="G207" s="113"/>
      <c r="H207" s="113"/>
      <c r="I207" s="114"/>
    </row>
    <row r="208" spans="2:13" x14ac:dyDescent="0.25">
      <c r="B208" s="123" t="s">
        <v>59</v>
      </c>
      <c r="C208" s="123"/>
      <c r="D208" s="123"/>
      <c r="E208" s="123"/>
      <c r="F208" s="4">
        <v>2</v>
      </c>
    </row>
    <row r="210" spans="2:13" x14ac:dyDescent="0.25">
      <c r="B210" s="5" t="s">
        <v>10</v>
      </c>
      <c r="C210" s="5" t="s">
        <v>11</v>
      </c>
      <c r="D210" s="5" t="s">
        <v>26</v>
      </c>
      <c r="E210" s="5" t="s">
        <v>36</v>
      </c>
      <c r="F210" s="136" t="s">
        <v>37</v>
      </c>
      <c r="G210" s="136"/>
      <c r="H210" s="5" t="s">
        <v>29</v>
      </c>
      <c r="I210" s="5" t="s">
        <v>30</v>
      </c>
      <c r="J210" s="5" t="s">
        <v>31</v>
      </c>
      <c r="K210" s="5" t="s">
        <v>32</v>
      </c>
      <c r="L210" s="5" t="s">
        <v>33</v>
      </c>
      <c r="M210" s="5" t="s">
        <v>18</v>
      </c>
    </row>
    <row r="211" spans="2:13" ht="71.25" customHeight="1" x14ac:dyDescent="0.25">
      <c r="B211" s="6">
        <v>1</v>
      </c>
      <c r="C211" s="6" t="s">
        <v>34</v>
      </c>
      <c r="D211" s="6">
        <v>5</v>
      </c>
      <c r="E211" s="6">
        <v>3.5</v>
      </c>
      <c r="F211" s="125">
        <f>E211*F208</f>
        <v>7</v>
      </c>
      <c r="G211" s="125"/>
      <c r="H211" s="6">
        <f>F211*D211</f>
        <v>35</v>
      </c>
      <c r="J211" s="6">
        <v>1.2</v>
      </c>
      <c r="K211" s="6">
        <f>J211*H211</f>
        <v>42</v>
      </c>
      <c r="L211" s="6">
        <f>0.557</f>
        <v>0.55700000000000005</v>
      </c>
      <c r="M211" s="6">
        <f>L211*K211</f>
        <v>23.394000000000002</v>
      </c>
    </row>
    <row r="212" spans="2:13" x14ac:dyDescent="0.25">
      <c r="B212" s="8"/>
      <c r="C212" s="8"/>
      <c r="D212" s="8"/>
      <c r="J212" s="6"/>
      <c r="K212" s="6"/>
      <c r="L212" s="10" t="s">
        <v>20</v>
      </c>
      <c r="M212" s="9">
        <f>SUM(M211)</f>
        <v>23.394000000000002</v>
      </c>
    </row>
    <row r="213" spans="2:13" ht="15.75" thickBot="1" x14ac:dyDescent="0.3"/>
    <row r="214" spans="2:13" ht="15.75" thickBot="1" x14ac:dyDescent="0.3">
      <c r="B214" s="109" t="s">
        <v>60</v>
      </c>
      <c r="C214" s="110"/>
      <c r="D214" s="110"/>
      <c r="E214" s="110"/>
      <c r="F214" s="81">
        <f>SUM(M212,K204,M195,K187,K178,M99,K91,M82,K74,M62,M54,M45,K37,K28,K19,K10,M117,K109,M167,K159,M150,K142,M133,K125)</f>
        <v>4149.7937999999995</v>
      </c>
    </row>
    <row r="215" spans="2:13" ht="15.75" thickBot="1" x14ac:dyDescent="0.3">
      <c r="F215" s="73"/>
    </row>
    <row r="216" spans="2:13" ht="15.75" thickBot="1" x14ac:dyDescent="0.3">
      <c r="B216" s="112" t="s">
        <v>169</v>
      </c>
      <c r="C216" s="113"/>
      <c r="D216" s="113"/>
      <c r="E216" s="113"/>
      <c r="F216" s="114"/>
    </row>
    <row r="217" spans="2:13" ht="15.75" thickBot="1" x14ac:dyDescent="0.3">
      <c r="B217" s="121" t="s">
        <v>162</v>
      </c>
      <c r="C217" s="122"/>
      <c r="D217" s="122"/>
      <c r="E217" s="122"/>
      <c r="F217" s="82" t="s">
        <v>167</v>
      </c>
    </row>
    <row r="218" spans="2:13" x14ac:dyDescent="0.25">
      <c r="B218" s="115" t="s">
        <v>163</v>
      </c>
      <c r="C218" s="116"/>
      <c r="D218" s="61">
        <f>SUM(K44,K53,K61,K81,K98,K116,K132,K149,K166,K194,K211)</f>
        <v>1508.04</v>
      </c>
      <c r="E218" s="61">
        <f>D218/6</f>
        <v>251.34</v>
      </c>
      <c r="F218" s="80">
        <f>E218*6*0.557</f>
        <v>839.97828000000004</v>
      </c>
    </row>
    <row r="219" spans="2:13" x14ac:dyDescent="0.25">
      <c r="B219" s="117" t="s">
        <v>164</v>
      </c>
      <c r="C219" s="118"/>
      <c r="D219" s="19">
        <f>SUM(L18,L27,L36,L73,L90,L108,L124,L141,L158,L186,L203,)</f>
        <v>778.32</v>
      </c>
      <c r="E219" s="19">
        <f t="shared" ref="E219:E221" si="0">D219/6</f>
        <v>129.72</v>
      </c>
      <c r="F219" s="78">
        <f>E219*6*0.996</f>
        <v>775.2067199999999</v>
      </c>
    </row>
    <row r="220" spans="2:13" x14ac:dyDescent="0.25">
      <c r="B220" s="117" t="s">
        <v>165</v>
      </c>
      <c r="C220" s="118"/>
      <c r="D220" s="19">
        <f>SUM(L8,L9,L17,L26,L35,L72,L107,L123,L140,L157,L177,L185,L202,)</f>
        <v>1164.4799999999998</v>
      </c>
      <c r="E220" s="19">
        <f t="shared" si="0"/>
        <v>194.07999999999996</v>
      </c>
      <c r="F220" s="78">
        <f>E220*6*1.56</f>
        <v>1816.5887999999998</v>
      </c>
    </row>
    <row r="221" spans="2:13" ht="15.75" thickBot="1" x14ac:dyDescent="0.3">
      <c r="B221" s="119" t="s">
        <v>166</v>
      </c>
      <c r="C221" s="120"/>
      <c r="D221" s="20">
        <f>SUM(L89,L106,L176,)</f>
        <v>319.12</v>
      </c>
      <c r="E221" s="20">
        <f t="shared" si="0"/>
        <v>53.186666666666667</v>
      </c>
      <c r="F221" s="78">
        <f>E221*6*2.25</f>
        <v>718.02</v>
      </c>
    </row>
    <row r="222" spans="2:13" ht="15.75" thickBot="1" x14ac:dyDescent="0.3">
      <c r="B222" s="109" t="s">
        <v>168</v>
      </c>
      <c r="C222" s="110"/>
      <c r="D222" s="110"/>
      <c r="E222" s="111"/>
      <c r="F222" s="79">
        <f>SUM(F218:F221)</f>
        <v>4149.7937999999995</v>
      </c>
    </row>
    <row r="223" spans="2:13" x14ac:dyDescent="0.25">
      <c r="B223" s="25"/>
      <c r="C223" s="25"/>
      <c r="D223" s="25"/>
      <c r="E223" s="25"/>
    </row>
    <row r="224" spans="2:13" x14ac:dyDescent="0.25">
      <c r="B224" s="25"/>
      <c r="C224" s="25"/>
      <c r="D224" s="25"/>
      <c r="E224" s="25"/>
    </row>
    <row r="225" spans="2:9" x14ac:dyDescent="0.25">
      <c r="B225" s="25"/>
      <c r="C225" s="25"/>
      <c r="D225" s="25"/>
      <c r="E225" s="25"/>
    </row>
    <row r="226" spans="2:9" x14ac:dyDescent="0.25">
      <c r="B226" s="25"/>
      <c r="C226" s="25"/>
      <c r="D226" s="25"/>
      <c r="E226" s="25"/>
    </row>
    <row r="228" spans="2:9" x14ac:dyDescent="0.25">
      <c r="I228" s="74"/>
    </row>
  </sheetData>
  <mergeCells count="132">
    <mergeCell ref="B208:E208"/>
    <mergeCell ref="F210:G210"/>
    <mergeCell ref="F211:G211"/>
    <mergeCell ref="B214:E214"/>
    <mergeCell ref="F198:I198"/>
    <mergeCell ref="B199:E199"/>
    <mergeCell ref="G201:H201"/>
    <mergeCell ref="G202:H202"/>
    <mergeCell ref="G203:H203"/>
    <mergeCell ref="F207:I207"/>
    <mergeCell ref="G185:H185"/>
    <mergeCell ref="G186:H186"/>
    <mergeCell ref="F190:I190"/>
    <mergeCell ref="B191:E191"/>
    <mergeCell ref="F193:G193"/>
    <mergeCell ref="F194:G194"/>
    <mergeCell ref="G175:H175"/>
    <mergeCell ref="G176:H176"/>
    <mergeCell ref="G177:H177"/>
    <mergeCell ref="F181:I181"/>
    <mergeCell ref="B182:E182"/>
    <mergeCell ref="G184:H184"/>
    <mergeCell ref="B163:E163"/>
    <mergeCell ref="F165:G165"/>
    <mergeCell ref="F166:G166"/>
    <mergeCell ref="B170:E170"/>
    <mergeCell ref="F172:I172"/>
    <mergeCell ref="B173:E173"/>
    <mergeCell ref="F153:I153"/>
    <mergeCell ref="B154:E154"/>
    <mergeCell ref="G156:H156"/>
    <mergeCell ref="G157:H157"/>
    <mergeCell ref="G158:H158"/>
    <mergeCell ref="F162:I162"/>
    <mergeCell ref="G140:H140"/>
    <mergeCell ref="G141:H141"/>
    <mergeCell ref="F145:I145"/>
    <mergeCell ref="B146:E146"/>
    <mergeCell ref="F148:G148"/>
    <mergeCell ref="F149:G149"/>
    <mergeCell ref="B129:E129"/>
    <mergeCell ref="F131:G131"/>
    <mergeCell ref="F132:G132"/>
    <mergeCell ref="F136:I136"/>
    <mergeCell ref="B137:E137"/>
    <mergeCell ref="G139:H139"/>
    <mergeCell ref="F116:G116"/>
    <mergeCell ref="E119:I119"/>
    <mergeCell ref="B120:E120"/>
    <mergeCell ref="G123:H123"/>
    <mergeCell ref="G124:H124"/>
    <mergeCell ref="F128:I128"/>
    <mergeCell ref="G106:H106"/>
    <mergeCell ref="G107:H107"/>
    <mergeCell ref="G108:H108"/>
    <mergeCell ref="F112:I112"/>
    <mergeCell ref="B113:E113"/>
    <mergeCell ref="F115:G115"/>
    <mergeCell ref="F94:I94"/>
    <mergeCell ref="B95:E95"/>
    <mergeCell ref="F97:G97"/>
    <mergeCell ref="F98:G98"/>
    <mergeCell ref="E102:I102"/>
    <mergeCell ref="B103:E103"/>
    <mergeCell ref="F80:G80"/>
    <mergeCell ref="F81:G81"/>
    <mergeCell ref="E85:I85"/>
    <mergeCell ref="B86:E86"/>
    <mergeCell ref="G89:H89"/>
    <mergeCell ref="G90:H90"/>
    <mergeCell ref="B69:E69"/>
    <mergeCell ref="G71:H71"/>
    <mergeCell ref="G72:H72"/>
    <mergeCell ref="G73:H73"/>
    <mergeCell ref="F77:I77"/>
    <mergeCell ref="B78:E78"/>
    <mergeCell ref="F57:I57"/>
    <mergeCell ref="B58:E58"/>
    <mergeCell ref="F60:G60"/>
    <mergeCell ref="F61:G61"/>
    <mergeCell ref="B65:F65"/>
    <mergeCell ref="F68:I68"/>
    <mergeCell ref="I48:J48"/>
    <mergeCell ref="F49:I49"/>
    <mergeCell ref="B50:E50"/>
    <mergeCell ref="F52:G52"/>
    <mergeCell ref="F53:G53"/>
    <mergeCell ref="G35:H35"/>
    <mergeCell ref="G36:H36"/>
    <mergeCell ref="F40:I40"/>
    <mergeCell ref="B41:E41"/>
    <mergeCell ref="F43:G43"/>
    <mergeCell ref="F44:G44"/>
    <mergeCell ref="B23:E23"/>
    <mergeCell ref="I47:J47"/>
    <mergeCell ref="AF1:AG1"/>
    <mergeCell ref="Q2:R5"/>
    <mergeCell ref="T2:U5"/>
    <mergeCell ref="W2:X5"/>
    <mergeCell ref="Z2:AA5"/>
    <mergeCell ref="AC2:AD5"/>
    <mergeCell ref="AF2:AG5"/>
    <mergeCell ref="B1:F1"/>
    <mergeCell ref="Q1:R1"/>
    <mergeCell ref="T1:U1"/>
    <mergeCell ref="W1:X1"/>
    <mergeCell ref="Z1:AA1"/>
    <mergeCell ref="AC1:AD1"/>
    <mergeCell ref="B222:E222"/>
    <mergeCell ref="B216:F216"/>
    <mergeCell ref="B218:C218"/>
    <mergeCell ref="B219:C219"/>
    <mergeCell ref="B220:C220"/>
    <mergeCell ref="B221:C221"/>
    <mergeCell ref="B217:E217"/>
    <mergeCell ref="F4:I4"/>
    <mergeCell ref="B5:D5"/>
    <mergeCell ref="G7:H7"/>
    <mergeCell ref="G8:H8"/>
    <mergeCell ref="G9:H9"/>
    <mergeCell ref="F13:I13"/>
    <mergeCell ref="G25:H25"/>
    <mergeCell ref="G26:H26"/>
    <mergeCell ref="G27:H27"/>
    <mergeCell ref="F31:I31"/>
    <mergeCell ref="B32:E32"/>
    <mergeCell ref="G34:H34"/>
    <mergeCell ref="B14:D14"/>
    <mergeCell ref="G16:H16"/>
    <mergeCell ref="G17:H17"/>
    <mergeCell ref="G18:H18"/>
    <mergeCell ref="F22:I22"/>
  </mergeCells>
  <pageMargins left="0.7" right="0.7" top="0.75" bottom="0.75" header="0.3" footer="0.3"/>
  <pageSetup paperSize="9" orientation="portrait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108"/>
  <sheetViews>
    <sheetView topLeftCell="G100" zoomScaleNormal="100" workbookViewId="0">
      <selection activeCell="M111" sqref="M111"/>
    </sheetView>
  </sheetViews>
  <sheetFormatPr baseColWidth="10" defaultRowHeight="15" x14ac:dyDescent="0.25"/>
  <cols>
    <col min="3" max="3" width="12.7109375" bestFit="1" customWidth="1"/>
  </cols>
  <sheetData>
    <row r="2" spans="2:12" x14ac:dyDescent="0.25">
      <c r="C2" s="138" t="s">
        <v>61</v>
      </c>
      <c r="D2" s="138"/>
      <c r="E2" s="138"/>
      <c r="F2" s="138"/>
    </row>
    <row r="3" spans="2:12" x14ac:dyDescent="0.25">
      <c r="C3" t="s">
        <v>62</v>
      </c>
      <c r="D3" s="6">
        <v>7.6</v>
      </c>
      <c r="E3" s="6" t="s">
        <v>63</v>
      </c>
    </row>
    <row r="4" spans="2:12" x14ac:dyDescent="0.25">
      <c r="C4" t="s">
        <v>64</v>
      </c>
      <c r="D4" s="6">
        <v>0.56000000000000005</v>
      </c>
      <c r="E4" s="6" t="s">
        <v>65</v>
      </c>
    </row>
    <row r="5" spans="2:12" x14ac:dyDescent="0.25">
      <c r="C5" t="s">
        <v>66</v>
      </c>
      <c r="D5" s="6">
        <v>0.84</v>
      </c>
      <c r="E5" s="6" t="s">
        <v>65</v>
      </c>
    </row>
    <row r="6" spans="2:12" x14ac:dyDescent="0.25">
      <c r="C6" t="s">
        <v>67</v>
      </c>
      <c r="D6" s="6">
        <v>180</v>
      </c>
      <c r="E6" s="6" t="s">
        <v>68</v>
      </c>
    </row>
    <row r="8" spans="2:12" x14ac:dyDescent="0.25">
      <c r="B8" s="133" t="s">
        <v>0</v>
      </c>
      <c r="C8" s="133"/>
      <c r="D8" s="133"/>
      <c r="E8" s="133"/>
      <c r="F8" s="133"/>
    </row>
    <row r="11" spans="2:12" x14ac:dyDescent="0.25">
      <c r="B11" s="139" t="s">
        <v>9</v>
      </c>
      <c r="C11" s="139"/>
      <c r="D11" s="139"/>
      <c r="E11" s="139"/>
      <c r="F11" s="4">
        <v>10</v>
      </c>
    </row>
    <row r="12" spans="2:12" x14ac:dyDescent="0.25">
      <c r="B12" s="125" t="s">
        <v>69</v>
      </c>
      <c r="C12" s="125"/>
      <c r="D12" s="125"/>
      <c r="E12" s="125" t="s">
        <v>70</v>
      </c>
      <c r="F12" s="125"/>
      <c r="G12" s="125" t="s">
        <v>71</v>
      </c>
      <c r="H12" s="125"/>
      <c r="I12" s="125" t="s">
        <v>72</v>
      </c>
      <c r="J12" s="125"/>
      <c r="K12" s="125"/>
      <c r="L12" s="125"/>
    </row>
    <row r="13" spans="2:12" x14ac:dyDescent="0.25">
      <c r="B13" s="6" t="s">
        <v>73</v>
      </c>
      <c r="C13" s="6" t="s">
        <v>74</v>
      </c>
      <c r="D13" s="6" t="s">
        <v>75</v>
      </c>
      <c r="E13" s="125"/>
      <c r="F13" s="125"/>
      <c r="G13" s="125"/>
      <c r="H13" s="125"/>
      <c r="I13" s="6" t="s">
        <v>62</v>
      </c>
      <c r="J13" s="6" t="s">
        <v>76</v>
      </c>
      <c r="K13" s="6" t="s">
        <v>66</v>
      </c>
      <c r="L13" s="6" t="s">
        <v>67</v>
      </c>
    </row>
    <row r="14" spans="2:12" x14ac:dyDescent="0.25">
      <c r="B14" s="6">
        <v>0.4</v>
      </c>
      <c r="C14" s="6">
        <v>1.5</v>
      </c>
      <c r="D14" s="6">
        <v>1.5</v>
      </c>
      <c r="E14" s="125">
        <f>D14*C14*B14</f>
        <v>0.9</v>
      </c>
      <c r="F14" s="125"/>
      <c r="G14" s="125">
        <f>E14*F11</f>
        <v>9</v>
      </c>
      <c r="H14" s="125"/>
      <c r="I14" s="6">
        <f>G14*$D$3</f>
        <v>68.399999999999991</v>
      </c>
      <c r="J14" s="6">
        <f>G14*$D$4</f>
        <v>5.0400000000000009</v>
      </c>
      <c r="K14" s="6">
        <f>G14*$D$5</f>
        <v>7.56</v>
      </c>
      <c r="L14" s="6">
        <f>G14*$D$6</f>
        <v>1620</v>
      </c>
    </row>
    <row r="16" spans="2:12" ht="15.75" thickBot="1" x14ac:dyDescent="0.3"/>
    <row r="17" spans="2:12" x14ac:dyDescent="0.25">
      <c r="B17" s="140" t="s">
        <v>21</v>
      </c>
      <c r="C17" s="141"/>
      <c r="D17" s="141"/>
      <c r="E17" s="141"/>
      <c r="F17" s="83">
        <v>12</v>
      </c>
      <c r="G17" s="143"/>
      <c r="H17" s="143"/>
      <c r="I17" s="143"/>
      <c r="J17" s="143"/>
      <c r="K17" s="143"/>
      <c r="L17" s="144"/>
    </row>
    <row r="18" spans="2:12" x14ac:dyDescent="0.25">
      <c r="B18" s="117" t="s">
        <v>69</v>
      </c>
      <c r="C18" s="118"/>
      <c r="D18" s="118"/>
      <c r="E18" s="118" t="s">
        <v>70</v>
      </c>
      <c r="F18" s="118"/>
      <c r="G18" s="118" t="s">
        <v>71</v>
      </c>
      <c r="H18" s="118"/>
      <c r="I18" s="118" t="s">
        <v>72</v>
      </c>
      <c r="J18" s="118"/>
      <c r="K18" s="118"/>
      <c r="L18" s="142"/>
    </row>
    <row r="19" spans="2:12" x14ac:dyDescent="0.25">
      <c r="B19" s="69" t="s">
        <v>73</v>
      </c>
      <c r="C19" s="70" t="s">
        <v>74</v>
      </c>
      <c r="D19" s="70" t="s">
        <v>75</v>
      </c>
      <c r="E19" s="118"/>
      <c r="F19" s="118"/>
      <c r="G19" s="118"/>
      <c r="H19" s="118"/>
      <c r="I19" s="70" t="s">
        <v>62</v>
      </c>
      <c r="J19" s="70" t="s">
        <v>76</v>
      </c>
      <c r="K19" s="70" t="s">
        <v>66</v>
      </c>
      <c r="L19" s="75" t="s">
        <v>67</v>
      </c>
    </row>
    <row r="20" spans="2:12" ht="15.75" thickBot="1" x14ac:dyDescent="0.3">
      <c r="B20" s="71">
        <v>5</v>
      </c>
      <c r="C20" s="72">
        <v>0.4</v>
      </c>
      <c r="D20" s="72">
        <v>0.4</v>
      </c>
      <c r="E20" s="120">
        <f>D20*C20*B20</f>
        <v>0.80000000000000016</v>
      </c>
      <c r="F20" s="120"/>
      <c r="G20" s="120">
        <f>E20*F17</f>
        <v>9.6000000000000014</v>
      </c>
      <c r="H20" s="120"/>
      <c r="I20" s="72">
        <f>G20*$D$3</f>
        <v>72.960000000000008</v>
      </c>
      <c r="J20" s="72">
        <f>G20*$D$4</f>
        <v>5.3760000000000012</v>
      </c>
      <c r="K20" s="72">
        <f>G20*$D$5</f>
        <v>8.0640000000000001</v>
      </c>
      <c r="L20" s="76">
        <f>G20*$D$6</f>
        <v>1728.0000000000002</v>
      </c>
    </row>
    <row r="23" spans="2:12" x14ac:dyDescent="0.25">
      <c r="B23" s="139" t="s">
        <v>23</v>
      </c>
      <c r="C23" s="139"/>
      <c r="D23" s="139"/>
      <c r="E23" s="139"/>
      <c r="F23" s="4">
        <v>2</v>
      </c>
    </row>
    <row r="24" spans="2:12" x14ac:dyDescent="0.25">
      <c r="B24" s="125" t="s">
        <v>69</v>
      </c>
      <c r="C24" s="125"/>
      <c r="D24" s="125"/>
      <c r="E24" s="125" t="s">
        <v>70</v>
      </c>
      <c r="F24" s="125"/>
      <c r="G24" s="125" t="s">
        <v>71</v>
      </c>
      <c r="H24" s="125"/>
      <c r="I24" s="125" t="s">
        <v>72</v>
      </c>
      <c r="J24" s="125"/>
      <c r="K24" s="125"/>
      <c r="L24" s="125"/>
    </row>
    <row r="25" spans="2:12" x14ac:dyDescent="0.25">
      <c r="B25" s="6" t="s">
        <v>73</v>
      </c>
      <c r="C25" s="6" t="s">
        <v>74</v>
      </c>
      <c r="D25" s="6" t="s">
        <v>75</v>
      </c>
      <c r="E25" s="125"/>
      <c r="F25" s="125"/>
      <c r="G25" s="125"/>
      <c r="H25" s="125"/>
      <c r="I25" s="6" t="s">
        <v>62</v>
      </c>
      <c r="J25" s="6" t="s">
        <v>76</v>
      </c>
      <c r="K25" s="6" t="s">
        <v>66</v>
      </c>
      <c r="L25" s="6" t="s">
        <v>67</v>
      </c>
    </row>
    <row r="26" spans="2:12" x14ac:dyDescent="0.25">
      <c r="B26" s="6">
        <v>0.4</v>
      </c>
      <c r="C26" s="6">
        <f>2.7*5</f>
        <v>13.5</v>
      </c>
      <c r="D26" s="6">
        <v>0.4</v>
      </c>
      <c r="E26" s="125">
        <f>D26*C26*B26</f>
        <v>2.16</v>
      </c>
      <c r="F26" s="125"/>
      <c r="G26" s="125">
        <f>E26*F23</f>
        <v>4.32</v>
      </c>
      <c r="H26" s="125"/>
      <c r="I26" s="6">
        <f>G26*$D$3</f>
        <v>32.832000000000001</v>
      </c>
      <c r="J26" s="6">
        <f>G26*$D$4</f>
        <v>2.4192000000000005</v>
      </c>
      <c r="K26" s="6">
        <f>G26*$D$5</f>
        <v>3.6288</v>
      </c>
      <c r="L26" s="6">
        <f>G26*$D$6</f>
        <v>777.6</v>
      </c>
    </row>
    <row r="29" spans="2:12" x14ac:dyDescent="0.25">
      <c r="B29" s="123" t="s">
        <v>24</v>
      </c>
      <c r="C29" s="123"/>
      <c r="D29" s="123"/>
      <c r="E29" s="123"/>
      <c r="F29" s="4">
        <v>4</v>
      </c>
    </row>
    <row r="30" spans="2:12" x14ac:dyDescent="0.25">
      <c r="B30" s="125" t="s">
        <v>69</v>
      </c>
      <c r="C30" s="125"/>
      <c r="D30" s="125"/>
      <c r="E30" s="125" t="s">
        <v>70</v>
      </c>
      <c r="F30" s="125"/>
      <c r="G30" s="125" t="s">
        <v>71</v>
      </c>
      <c r="H30" s="125"/>
      <c r="I30" s="125" t="s">
        <v>72</v>
      </c>
      <c r="J30" s="125"/>
      <c r="K30" s="125"/>
      <c r="L30" s="125"/>
    </row>
    <row r="31" spans="2:12" x14ac:dyDescent="0.25">
      <c r="B31" s="6" t="s">
        <v>73</v>
      </c>
      <c r="C31" s="6" t="s">
        <v>74</v>
      </c>
      <c r="D31" s="6" t="s">
        <v>75</v>
      </c>
      <c r="E31" s="125"/>
      <c r="F31" s="125"/>
      <c r="G31" s="125"/>
      <c r="H31" s="125"/>
      <c r="I31" s="6" t="s">
        <v>62</v>
      </c>
      <c r="J31" s="6" t="s">
        <v>76</v>
      </c>
      <c r="K31" s="6" t="s">
        <v>66</v>
      </c>
      <c r="L31" s="6" t="s">
        <v>67</v>
      </c>
    </row>
    <row r="32" spans="2:12" x14ac:dyDescent="0.25">
      <c r="B32" s="6">
        <v>0.4</v>
      </c>
      <c r="C32" s="6">
        <v>3.5</v>
      </c>
      <c r="D32" s="6">
        <v>0.4</v>
      </c>
      <c r="E32" s="125">
        <f>D32*C32*B32</f>
        <v>0.56000000000000005</v>
      </c>
      <c r="F32" s="125"/>
      <c r="G32" s="125">
        <f>E32*F29</f>
        <v>2.2400000000000002</v>
      </c>
      <c r="H32" s="125"/>
      <c r="I32" s="6">
        <f>G32*$D$3</f>
        <v>17.024000000000001</v>
      </c>
      <c r="J32" s="6">
        <f>G32*$D$4</f>
        <v>1.2544000000000002</v>
      </c>
      <c r="K32" s="6">
        <f>G32*$D$5</f>
        <v>1.8816000000000002</v>
      </c>
      <c r="L32" s="6">
        <f>G32*$D$6</f>
        <v>403.20000000000005</v>
      </c>
    </row>
    <row r="33" spans="2:12" x14ac:dyDescent="0.25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</row>
    <row r="35" spans="2:12" x14ac:dyDescent="0.25">
      <c r="B35" s="133" t="s">
        <v>39</v>
      </c>
      <c r="C35" s="133"/>
      <c r="D35" s="133"/>
      <c r="E35" s="133"/>
      <c r="F35" s="133"/>
    </row>
    <row r="36" spans="2:12" s="12" customFormat="1" x14ac:dyDescent="0.25">
      <c r="B36" s="11"/>
      <c r="C36" s="11"/>
      <c r="D36" s="11"/>
      <c r="E36" s="11"/>
      <c r="F36" s="11"/>
    </row>
    <row r="38" spans="2:12" x14ac:dyDescent="0.25">
      <c r="B38" s="123" t="s">
        <v>40</v>
      </c>
      <c r="C38" s="123"/>
      <c r="D38" s="123"/>
      <c r="E38" s="123"/>
      <c r="F38" s="4">
        <v>2</v>
      </c>
    </row>
    <row r="39" spans="2:12" x14ac:dyDescent="0.25">
      <c r="B39" s="125" t="s">
        <v>69</v>
      </c>
      <c r="C39" s="125"/>
      <c r="D39" s="125"/>
      <c r="E39" s="125" t="s">
        <v>70</v>
      </c>
      <c r="F39" s="125"/>
      <c r="G39" s="125" t="s">
        <v>71</v>
      </c>
      <c r="H39" s="125"/>
      <c r="I39" s="125" t="s">
        <v>72</v>
      </c>
      <c r="J39" s="125"/>
      <c r="K39" s="125"/>
      <c r="L39" s="125"/>
    </row>
    <row r="40" spans="2:12" x14ac:dyDescent="0.25">
      <c r="B40" s="6" t="s">
        <v>73</v>
      </c>
      <c r="C40" s="6" t="s">
        <v>74</v>
      </c>
      <c r="D40" s="6" t="s">
        <v>75</v>
      </c>
      <c r="E40" s="125"/>
      <c r="F40" s="125"/>
      <c r="G40" s="125"/>
      <c r="H40" s="125"/>
      <c r="I40" s="6" t="s">
        <v>62</v>
      </c>
      <c r="J40" s="6" t="s">
        <v>76</v>
      </c>
      <c r="K40" s="6" t="s">
        <v>66</v>
      </c>
      <c r="L40" s="6" t="s">
        <v>67</v>
      </c>
    </row>
    <row r="41" spans="2:12" x14ac:dyDescent="0.25">
      <c r="B41" s="6">
        <v>0.5</v>
      </c>
      <c r="C41" s="6">
        <f>2.7*5</f>
        <v>13.5</v>
      </c>
      <c r="D41" s="6">
        <v>0.4</v>
      </c>
      <c r="E41" s="125">
        <f>D41*C41*B41</f>
        <v>2.7</v>
      </c>
      <c r="F41" s="125"/>
      <c r="G41" s="125">
        <f>E41*F38</f>
        <v>5.4</v>
      </c>
      <c r="H41" s="125"/>
      <c r="I41" s="6">
        <f>G41*$D$3</f>
        <v>41.04</v>
      </c>
      <c r="J41" s="6">
        <f>G41*$D$4</f>
        <v>3.0240000000000005</v>
      </c>
      <c r="K41" s="6">
        <f>G41*$D$5</f>
        <v>4.5360000000000005</v>
      </c>
      <c r="L41" s="6">
        <f>G41*$D$6</f>
        <v>972.00000000000011</v>
      </c>
    </row>
    <row r="44" spans="2:12" x14ac:dyDescent="0.25">
      <c r="B44" s="123" t="s">
        <v>42</v>
      </c>
      <c r="C44" s="123"/>
      <c r="D44" s="123"/>
      <c r="E44" s="123"/>
      <c r="F44" s="4">
        <v>6</v>
      </c>
    </row>
    <row r="45" spans="2:12" x14ac:dyDescent="0.25">
      <c r="B45" s="125" t="s">
        <v>69</v>
      </c>
      <c r="C45" s="125"/>
      <c r="D45" s="125"/>
      <c r="E45" s="125" t="s">
        <v>70</v>
      </c>
      <c r="F45" s="125"/>
      <c r="G45" s="125" t="s">
        <v>71</v>
      </c>
      <c r="H45" s="125"/>
      <c r="I45" s="125" t="s">
        <v>72</v>
      </c>
      <c r="J45" s="125"/>
      <c r="K45" s="125"/>
      <c r="L45" s="125"/>
    </row>
    <row r="46" spans="2:12" x14ac:dyDescent="0.25">
      <c r="B46" s="6" t="s">
        <v>73</v>
      </c>
      <c r="C46" s="6" t="s">
        <v>74</v>
      </c>
      <c r="D46" s="6" t="s">
        <v>75</v>
      </c>
      <c r="E46" s="125"/>
      <c r="F46" s="125"/>
      <c r="G46" s="125"/>
      <c r="H46" s="125"/>
      <c r="I46" s="6" t="s">
        <v>62</v>
      </c>
      <c r="J46" s="6" t="s">
        <v>76</v>
      </c>
      <c r="K46" s="6" t="s">
        <v>66</v>
      </c>
      <c r="L46" s="6" t="s">
        <v>67</v>
      </c>
    </row>
    <row r="47" spans="2:12" x14ac:dyDescent="0.25">
      <c r="B47" s="6">
        <v>0.5</v>
      </c>
      <c r="C47" s="6">
        <v>3.5</v>
      </c>
      <c r="D47" s="6">
        <v>0.4</v>
      </c>
      <c r="E47" s="125">
        <f>D47*C47*B47</f>
        <v>0.70000000000000007</v>
      </c>
      <c r="F47" s="125"/>
      <c r="G47" s="125">
        <f>E47*F44</f>
        <v>4.2</v>
      </c>
      <c r="H47" s="125"/>
      <c r="I47" s="6">
        <f>G47*$D$3</f>
        <v>31.919999999999998</v>
      </c>
      <c r="J47" s="6">
        <f>G47*$D$4</f>
        <v>2.3520000000000003</v>
      </c>
      <c r="K47" s="6">
        <f>G47*$D$5</f>
        <v>3.528</v>
      </c>
      <c r="L47" s="6">
        <f>G47*$D$6</f>
        <v>756</v>
      </c>
    </row>
    <row r="50" spans="2:12" x14ac:dyDescent="0.25">
      <c r="B50" s="123" t="s">
        <v>46</v>
      </c>
      <c r="C50" s="123"/>
      <c r="D50" s="123"/>
      <c r="E50" s="123"/>
      <c r="F50" s="4">
        <v>2</v>
      </c>
    </row>
    <row r="51" spans="2:12" x14ac:dyDescent="0.25">
      <c r="B51" s="125" t="s">
        <v>69</v>
      </c>
      <c r="C51" s="125"/>
      <c r="D51" s="125"/>
      <c r="E51" s="125" t="s">
        <v>70</v>
      </c>
      <c r="F51" s="125"/>
      <c r="G51" s="125" t="s">
        <v>71</v>
      </c>
      <c r="H51" s="125"/>
      <c r="I51" s="125" t="s">
        <v>72</v>
      </c>
      <c r="J51" s="125"/>
      <c r="K51" s="125"/>
      <c r="L51" s="125"/>
    </row>
    <row r="52" spans="2:12" x14ac:dyDescent="0.25">
      <c r="B52" s="6" t="s">
        <v>73</v>
      </c>
      <c r="C52" s="6" t="s">
        <v>74</v>
      </c>
      <c r="D52" s="6" t="s">
        <v>75</v>
      </c>
      <c r="E52" s="125"/>
      <c r="F52" s="125"/>
      <c r="G52" s="125"/>
      <c r="H52" s="125"/>
      <c r="I52" s="6" t="s">
        <v>62</v>
      </c>
      <c r="J52" s="6" t="s">
        <v>76</v>
      </c>
      <c r="K52" s="6" t="s">
        <v>66</v>
      </c>
      <c r="L52" s="6" t="s">
        <v>67</v>
      </c>
    </row>
    <row r="53" spans="2:12" x14ac:dyDescent="0.25">
      <c r="B53" s="6">
        <v>0.5</v>
      </c>
      <c r="C53" s="6">
        <f>2.7*5</f>
        <v>13.5</v>
      </c>
      <c r="D53" s="6">
        <v>0.3</v>
      </c>
      <c r="E53" s="125">
        <f>D53*C53*B53</f>
        <v>2.0249999999999999</v>
      </c>
      <c r="F53" s="125"/>
      <c r="G53" s="125">
        <f>E53*F50</f>
        <v>4.05</v>
      </c>
      <c r="H53" s="125"/>
      <c r="I53" s="6">
        <f>G53*$D$3</f>
        <v>30.779999999999998</v>
      </c>
      <c r="J53" s="6">
        <f>G53*$D$4</f>
        <v>2.2680000000000002</v>
      </c>
      <c r="K53" s="6">
        <f>G53*$D$5</f>
        <v>3.4019999999999997</v>
      </c>
      <c r="L53" s="6">
        <f>G53*$D$6</f>
        <v>729</v>
      </c>
    </row>
    <row r="56" spans="2:12" x14ac:dyDescent="0.25">
      <c r="B56" s="123" t="s">
        <v>48</v>
      </c>
      <c r="C56" s="123"/>
      <c r="D56" s="123"/>
      <c r="E56" s="123"/>
      <c r="F56" s="4">
        <v>5</v>
      </c>
    </row>
    <row r="57" spans="2:12" x14ac:dyDescent="0.25">
      <c r="B57" s="125" t="s">
        <v>69</v>
      </c>
      <c r="C57" s="125"/>
      <c r="D57" s="125"/>
      <c r="E57" s="125" t="s">
        <v>70</v>
      </c>
      <c r="F57" s="125"/>
      <c r="G57" s="125" t="s">
        <v>71</v>
      </c>
      <c r="H57" s="125"/>
      <c r="I57" s="125" t="s">
        <v>72</v>
      </c>
      <c r="J57" s="125"/>
      <c r="K57" s="125"/>
      <c r="L57" s="125"/>
    </row>
    <row r="58" spans="2:12" x14ac:dyDescent="0.25">
      <c r="B58" s="6" t="s">
        <v>73</v>
      </c>
      <c r="C58" s="6" t="s">
        <v>74</v>
      </c>
      <c r="D58" s="6" t="s">
        <v>75</v>
      </c>
      <c r="E58" s="125"/>
      <c r="F58" s="125"/>
      <c r="G58" s="125"/>
      <c r="H58" s="125"/>
      <c r="I58" s="6" t="s">
        <v>62</v>
      </c>
      <c r="J58" s="6" t="s">
        <v>76</v>
      </c>
      <c r="K58" s="6" t="s">
        <v>66</v>
      </c>
      <c r="L58" s="6" t="s">
        <v>67</v>
      </c>
    </row>
    <row r="59" spans="2:12" x14ac:dyDescent="0.25">
      <c r="B59" s="6">
        <v>0.5</v>
      </c>
      <c r="C59" s="6">
        <v>0.8</v>
      </c>
      <c r="D59" s="6">
        <v>0.3</v>
      </c>
      <c r="E59" s="125">
        <f>D59*C59*B59</f>
        <v>0.12</v>
      </c>
      <c r="F59" s="125"/>
      <c r="G59" s="125">
        <f>E59*F56</f>
        <v>0.6</v>
      </c>
      <c r="H59" s="125"/>
      <c r="I59" s="6">
        <f>G59*$D$3</f>
        <v>4.5599999999999996</v>
      </c>
      <c r="J59" s="6">
        <f>G59*$D$4</f>
        <v>0.33600000000000002</v>
      </c>
      <c r="K59" s="6">
        <f>G59*$D$5</f>
        <v>0.504</v>
      </c>
      <c r="L59" s="6">
        <f>G59*$D$6</f>
        <v>108</v>
      </c>
    </row>
    <row r="62" spans="2:12" x14ac:dyDescent="0.25">
      <c r="B62" s="123" t="s">
        <v>52</v>
      </c>
      <c r="C62" s="123"/>
      <c r="D62" s="123"/>
      <c r="E62" s="123"/>
      <c r="F62" s="4">
        <v>1</v>
      </c>
    </row>
    <row r="63" spans="2:12" x14ac:dyDescent="0.25">
      <c r="B63" s="125" t="s">
        <v>69</v>
      </c>
      <c r="C63" s="125"/>
      <c r="D63" s="125"/>
      <c r="E63" s="125" t="s">
        <v>70</v>
      </c>
      <c r="F63" s="125"/>
      <c r="G63" s="125" t="s">
        <v>71</v>
      </c>
      <c r="H63" s="125"/>
      <c r="I63" s="125" t="s">
        <v>72</v>
      </c>
      <c r="J63" s="125"/>
      <c r="K63" s="125"/>
      <c r="L63" s="125"/>
    </row>
    <row r="64" spans="2:12" x14ac:dyDescent="0.25">
      <c r="B64" s="6" t="s">
        <v>73</v>
      </c>
      <c r="C64" s="6" t="s">
        <v>74</v>
      </c>
      <c r="D64" s="6" t="s">
        <v>75</v>
      </c>
      <c r="E64" s="125"/>
      <c r="F64" s="125"/>
      <c r="G64" s="125"/>
      <c r="H64" s="125"/>
      <c r="I64" s="6" t="s">
        <v>62</v>
      </c>
      <c r="J64" s="6" t="s">
        <v>76</v>
      </c>
      <c r="K64" s="6" t="s">
        <v>66</v>
      </c>
      <c r="L64" s="6" t="s">
        <v>67</v>
      </c>
    </row>
    <row r="65" spans="2:12" x14ac:dyDescent="0.25">
      <c r="B65" s="6">
        <v>0.4</v>
      </c>
      <c r="C65" s="6">
        <v>3.5</v>
      </c>
      <c r="D65" s="6">
        <v>0.4</v>
      </c>
      <c r="E65" s="125">
        <f>D65*C65*B65</f>
        <v>0.56000000000000005</v>
      </c>
      <c r="F65" s="125"/>
      <c r="G65" s="125">
        <f>E65*F62</f>
        <v>0.56000000000000005</v>
      </c>
      <c r="H65" s="125"/>
      <c r="I65" s="6">
        <f>G65*$D$3</f>
        <v>4.2560000000000002</v>
      </c>
      <c r="J65" s="6">
        <f>G65*$D$4</f>
        <v>0.31360000000000005</v>
      </c>
      <c r="K65" s="6">
        <f>G65*$D$5</f>
        <v>0.47040000000000004</v>
      </c>
      <c r="L65" s="6">
        <f>G65*$D$6</f>
        <v>100.80000000000001</v>
      </c>
    </row>
    <row r="68" spans="2:12" x14ac:dyDescent="0.25">
      <c r="B68" s="123" t="s">
        <v>50</v>
      </c>
      <c r="C68" s="123"/>
      <c r="D68" s="123"/>
      <c r="E68" s="123"/>
      <c r="F68" s="4">
        <v>1</v>
      </c>
    </row>
    <row r="69" spans="2:12" x14ac:dyDescent="0.25">
      <c r="B69" s="125" t="s">
        <v>69</v>
      </c>
      <c r="C69" s="125"/>
      <c r="D69" s="125"/>
      <c r="E69" s="125" t="s">
        <v>70</v>
      </c>
      <c r="F69" s="125"/>
      <c r="G69" s="125" t="s">
        <v>71</v>
      </c>
      <c r="H69" s="125"/>
      <c r="I69" s="125" t="s">
        <v>72</v>
      </c>
      <c r="J69" s="125"/>
      <c r="K69" s="125"/>
      <c r="L69" s="125"/>
    </row>
    <row r="70" spans="2:12" x14ac:dyDescent="0.25">
      <c r="B70" s="6" t="s">
        <v>73</v>
      </c>
      <c r="C70" s="6" t="s">
        <v>74</v>
      </c>
      <c r="D70" s="6" t="s">
        <v>75</v>
      </c>
      <c r="E70" s="125"/>
      <c r="F70" s="125"/>
      <c r="G70" s="125"/>
      <c r="H70" s="125"/>
      <c r="I70" s="6" t="s">
        <v>62</v>
      </c>
      <c r="J70" s="6" t="s">
        <v>76</v>
      </c>
      <c r="K70" s="6" t="s">
        <v>66</v>
      </c>
      <c r="L70" s="6" t="s">
        <v>67</v>
      </c>
    </row>
    <row r="71" spans="2:12" x14ac:dyDescent="0.25">
      <c r="B71" s="6">
        <v>0.4</v>
      </c>
      <c r="C71" s="6">
        <f>2.7*3</f>
        <v>8.1000000000000014</v>
      </c>
      <c r="D71" s="6">
        <v>0.4</v>
      </c>
      <c r="E71" s="125">
        <f>D71*C71*B71</f>
        <v>1.2960000000000003</v>
      </c>
      <c r="F71" s="125"/>
      <c r="G71" s="125">
        <f>E71*F68</f>
        <v>1.2960000000000003</v>
      </c>
      <c r="H71" s="125"/>
      <c r="I71" s="6">
        <f>G71*$D$3</f>
        <v>9.8496000000000024</v>
      </c>
      <c r="J71" s="6">
        <f>G71*$D$4</f>
        <v>0.72576000000000018</v>
      </c>
      <c r="K71" s="6">
        <f>G71*$D$5</f>
        <v>1.0886400000000003</v>
      </c>
      <c r="L71" s="6">
        <f>G71*$D$6</f>
        <v>233.28000000000006</v>
      </c>
    </row>
    <row r="72" spans="2:12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</row>
    <row r="74" spans="2:12" x14ac:dyDescent="0.25">
      <c r="B74" s="123" t="s">
        <v>77</v>
      </c>
      <c r="C74" s="123"/>
      <c r="D74" s="123"/>
      <c r="E74" s="123"/>
      <c r="F74" s="4">
        <v>1</v>
      </c>
    </row>
    <row r="75" spans="2:12" x14ac:dyDescent="0.25">
      <c r="B75" s="125" t="s">
        <v>69</v>
      </c>
      <c r="C75" s="125"/>
      <c r="D75" s="125"/>
      <c r="E75" s="125" t="s">
        <v>70</v>
      </c>
      <c r="F75" s="125"/>
      <c r="G75" s="125" t="s">
        <v>71</v>
      </c>
      <c r="H75" s="125"/>
      <c r="I75" s="125" t="s">
        <v>72</v>
      </c>
      <c r="J75" s="125"/>
      <c r="K75" s="125"/>
      <c r="L75" s="125"/>
    </row>
    <row r="76" spans="2:12" x14ac:dyDescent="0.25">
      <c r="B76" s="6" t="s">
        <v>73</v>
      </c>
      <c r="C76" s="6" t="s">
        <v>74</v>
      </c>
      <c r="D76" s="6" t="s">
        <v>75</v>
      </c>
      <c r="E76" s="125"/>
      <c r="F76" s="125"/>
      <c r="G76" s="125"/>
      <c r="H76" s="125"/>
      <c r="I76" s="6" t="s">
        <v>62</v>
      </c>
      <c r="J76" s="6" t="s">
        <v>76</v>
      </c>
      <c r="K76" s="6" t="s">
        <v>66</v>
      </c>
      <c r="L76" s="6" t="s">
        <v>67</v>
      </c>
    </row>
    <row r="77" spans="2:12" x14ac:dyDescent="0.25">
      <c r="B77" s="6">
        <v>0.5</v>
      </c>
      <c r="C77" s="6">
        <f>2.7*5</f>
        <v>13.5</v>
      </c>
      <c r="D77" s="6">
        <v>0.3</v>
      </c>
      <c r="E77" s="125">
        <f>D77*C77*B77</f>
        <v>2.0249999999999999</v>
      </c>
      <c r="F77" s="125"/>
      <c r="G77" s="125">
        <f>E77*F74</f>
        <v>2.0249999999999999</v>
      </c>
      <c r="H77" s="125"/>
      <c r="I77" s="6">
        <f>G77*$D$3</f>
        <v>15.389999999999999</v>
      </c>
      <c r="J77" s="6">
        <f>G77*$D$4</f>
        <v>1.1340000000000001</v>
      </c>
      <c r="K77" s="6">
        <f>G77*$D$5</f>
        <v>1.7009999999999998</v>
      </c>
      <c r="L77" s="6">
        <f>G77*$D$6</f>
        <v>364.5</v>
      </c>
    </row>
    <row r="80" spans="2:12" x14ac:dyDescent="0.25">
      <c r="B80" s="123" t="s">
        <v>78</v>
      </c>
      <c r="C80" s="123"/>
      <c r="D80" s="123"/>
      <c r="E80" s="123"/>
      <c r="F80" s="4">
        <v>1</v>
      </c>
    </row>
    <row r="81" spans="2:12" x14ac:dyDescent="0.25">
      <c r="B81" s="125" t="s">
        <v>69</v>
      </c>
      <c r="C81" s="125"/>
      <c r="D81" s="125"/>
      <c r="E81" s="125" t="s">
        <v>70</v>
      </c>
      <c r="F81" s="125"/>
      <c r="G81" s="125" t="s">
        <v>71</v>
      </c>
      <c r="H81" s="125"/>
      <c r="I81" s="125" t="s">
        <v>72</v>
      </c>
      <c r="J81" s="125"/>
      <c r="K81" s="125"/>
      <c r="L81" s="125"/>
    </row>
    <row r="82" spans="2:12" x14ac:dyDescent="0.25">
      <c r="B82" s="6" t="s">
        <v>73</v>
      </c>
      <c r="C82" s="6" t="s">
        <v>74</v>
      </c>
      <c r="D82" s="6" t="s">
        <v>75</v>
      </c>
      <c r="E82" s="125"/>
      <c r="F82" s="125"/>
      <c r="G82" s="125"/>
      <c r="H82" s="125"/>
      <c r="I82" s="6" t="s">
        <v>62</v>
      </c>
      <c r="J82" s="6" t="s">
        <v>76</v>
      </c>
      <c r="K82" s="6" t="s">
        <v>66</v>
      </c>
      <c r="L82" s="6" t="s">
        <v>67</v>
      </c>
    </row>
    <row r="83" spans="2:12" x14ac:dyDescent="0.25">
      <c r="B83" s="6">
        <v>0.4</v>
      </c>
      <c r="C83" s="6">
        <f>2.7*5</f>
        <v>13.5</v>
      </c>
      <c r="D83" s="6">
        <v>0.4</v>
      </c>
      <c r="E83" s="125">
        <f>D83*C83*B83</f>
        <v>2.16</v>
      </c>
      <c r="F83" s="125"/>
      <c r="G83" s="125">
        <f>E83*F80</f>
        <v>2.16</v>
      </c>
      <c r="H83" s="125"/>
      <c r="I83" s="6">
        <f>G83*$D$3</f>
        <v>16.416</v>
      </c>
      <c r="J83" s="6">
        <f>G83*$D$4</f>
        <v>1.2096000000000002</v>
      </c>
      <c r="K83" s="6">
        <f>G83*$D$5</f>
        <v>1.8144</v>
      </c>
      <c r="L83" s="6">
        <f>G83*$D$6</f>
        <v>388.8</v>
      </c>
    </row>
    <row r="86" spans="2:12" x14ac:dyDescent="0.25">
      <c r="B86" s="123" t="s">
        <v>79</v>
      </c>
      <c r="C86" s="123"/>
      <c r="D86" s="123"/>
      <c r="E86" s="123"/>
      <c r="F86" s="4">
        <v>2</v>
      </c>
    </row>
    <row r="87" spans="2:12" x14ac:dyDescent="0.25">
      <c r="B87" s="125" t="s">
        <v>69</v>
      </c>
      <c r="C87" s="125"/>
      <c r="D87" s="125"/>
      <c r="E87" s="125" t="s">
        <v>70</v>
      </c>
      <c r="F87" s="125"/>
      <c r="G87" s="125" t="s">
        <v>71</v>
      </c>
      <c r="H87" s="125"/>
      <c r="I87" s="125" t="s">
        <v>72</v>
      </c>
      <c r="J87" s="125"/>
      <c r="K87" s="125"/>
      <c r="L87" s="125"/>
    </row>
    <row r="88" spans="2:12" x14ac:dyDescent="0.25">
      <c r="B88" s="6" t="s">
        <v>73</v>
      </c>
      <c r="C88" s="6" t="s">
        <v>74</v>
      </c>
      <c r="D88" s="6" t="s">
        <v>75</v>
      </c>
      <c r="E88" s="125"/>
      <c r="F88" s="125"/>
      <c r="G88" s="125"/>
      <c r="H88" s="125"/>
      <c r="I88" s="6" t="s">
        <v>62</v>
      </c>
      <c r="J88" s="6" t="s">
        <v>76</v>
      </c>
      <c r="K88" s="6" t="s">
        <v>66</v>
      </c>
      <c r="L88" s="6" t="s">
        <v>67</v>
      </c>
    </row>
    <row r="89" spans="2:12" x14ac:dyDescent="0.25">
      <c r="B89" s="6">
        <v>1.7</v>
      </c>
      <c r="C89" s="6">
        <f>2.7*5</f>
        <v>13.5</v>
      </c>
      <c r="D89" s="6">
        <v>0.4</v>
      </c>
      <c r="E89" s="125">
        <f>D89*C89*B89</f>
        <v>9.18</v>
      </c>
      <c r="F89" s="125"/>
      <c r="G89" s="125">
        <f>E89*F86</f>
        <v>18.36</v>
      </c>
      <c r="H89" s="125"/>
      <c r="I89" s="6">
        <f>G89*$D$3</f>
        <v>139.536</v>
      </c>
      <c r="J89" s="6">
        <f>G89*$D$4</f>
        <v>10.281600000000001</v>
      </c>
      <c r="K89" s="6">
        <f>G89*$D$5</f>
        <v>15.4224</v>
      </c>
      <c r="L89" s="6">
        <f>G89*$D$6</f>
        <v>3304.7999999999997</v>
      </c>
    </row>
    <row r="92" spans="2:12" x14ac:dyDescent="0.25">
      <c r="B92" s="123" t="s">
        <v>80</v>
      </c>
      <c r="C92" s="123"/>
      <c r="D92" s="123"/>
      <c r="E92" s="123"/>
      <c r="F92" s="4">
        <v>1</v>
      </c>
    </row>
    <row r="93" spans="2:12" x14ac:dyDescent="0.25">
      <c r="B93" s="125" t="s">
        <v>69</v>
      </c>
      <c r="C93" s="125"/>
      <c r="D93" s="125"/>
      <c r="E93" s="125" t="s">
        <v>70</v>
      </c>
      <c r="F93" s="125"/>
      <c r="G93" s="125" t="s">
        <v>71</v>
      </c>
      <c r="H93" s="125"/>
      <c r="I93" s="125" t="s">
        <v>72</v>
      </c>
      <c r="J93" s="125"/>
      <c r="K93" s="125"/>
      <c r="L93" s="125"/>
    </row>
    <row r="94" spans="2:12" x14ac:dyDescent="0.25">
      <c r="B94" s="6" t="s">
        <v>73</v>
      </c>
      <c r="C94" s="6" t="s">
        <v>74</v>
      </c>
      <c r="D94" s="6" t="s">
        <v>75</v>
      </c>
      <c r="E94" s="125"/>
      <c r="F94" s="125"/>
      <c r="G94" s="125"/>
      <c r="H94" s="125"/>
      <c r="I94" s="6" t="s">
        <v>62</v>
      </c>
      <c r="J94" s="6" t="s">
        <v>76</v>
      </c>
      <c r="K94" s="6" t="s">
        <v>66</v>
      </c>
      <c r="L94" s="6" t="s">
        <v>67</v>
      </c>
    </row>
    <row r="95" spans="2:12" x14ac:dyDescent="0.25">
      <c r="B95" s="6">
        <v>1.7</v>
      </c>
      <c r="C95" s="6">
        <v>4.5</v>
      </c>
      <c r="D95" s="6">
        <v>0.4</v>
      </c>
      <c r="E95" s="125">
        <f>D95*C95*B95</f>
        <v>3.06</v>
      </c>
      <c r="F95" s="125"/>
      <c r="G95" s="125">
        <f>E95*F92</f>
        <v>3.06</v>
      </c>
      <c r="H95" s="125"/>
      <c r="I95" s="6">
        <f>G95*$D$3</f>
        <v>23.256</v>
      </c>
      <c r="J95" s="6">
        <f>G95*$D$4</f>
        <v>1.7136000000000002</v>
      </c>
      <c r="K95" s="6">
        <f>G95*$D$5</f>
        <v>2.5703999999999998</v>
      </c>
      <c r="L95" s="6">
        <f>G95*$D$6</f>
        <v>550.79999999999995</v>
      </c>
    </row>
    <row r="98" spans="2:12" x14ac:dyDescent="0.25">
      <c r="B98" s="123" t="s">
        <v>81</v>
      </c>
      <c r="C98" s="123"/>
      <c r="D98" s="123"/>
      <c r="E98" s="123"/>
      <c r="F98" s="4">
        <v>1</v>
      </c>
    </row>
    <row r="99" spans="2:12" x14ac:dyDescent="0.25">
      <c r="B99" s="125" t="s">
        <v>69</v>
      </c>
      <c r="C99" s="125"/>
      <c r="D99" s="125"/>
      <c r="E99" s="125" t="s">
        <v>70</v>
      </c>
      <c r="F99" s="125"/>
      <c r="G99" s="125" t="s">
        <v>71</v>
      </c>
      <c r="H99" s="125"/>
      <c r="I99" s="125" t="s">
        <v>72</v>
      </c>
      <c r="J99" s="125"/>
      <c r="K99" s="125"/>
      <c r="L99" s="125"/>
    </row>
    <row r="100" spans="2:12" x14ac:dyDescent="0.25">
      <c r="B100" s="6" t="s">
        <v>73</v>
      </c>
      <c r="C100" s="6" t="s">
        <v>74</v>
      </c>
      <c r="D100" s="6" t="s">
        <v>75</v>
      </c>
      <c r="E100" s="125"/>
      <c r="F100" s="125"/>
      <c r="G100" s="125"/>
      <c r="H100" s="125"/>
      <c r="I100" s="6" t="s">
        <v>62</v>
      </c>
      <c r="J100" s="6" t="s">
        <v>76</v>
      </c>
      <c r="K100" s="6" t="s">
        <v>66</v>
      </c>
      <c r="L100" s="6" t="s">
        <v>67</v>
      </c>
    </row>
    <row r="101" spans="2:12" x14ac:dyDescent="0.25">
      <c r="B101" s="6">
        <v>1.4</v>
      </c>
      <c r="C101" s="6">
        <f>2.7*5</f>
        <v>13.5</v>
      </c>
      <c r="D101" s="6">
        <v>0.4</v>
      </c>
      <c r="E101" s="125">
        <f>D101*C101*B101</f>
        <v>7.56</v>
      </c>
      <c r="F101" s="125"/>
      <c r="G101" s="125">
        <f>E101*F98</f>
        <v>7.56</v>
      </c>
      <c r="H101" s="125"/>
      <c r="I101" s="6">
        <f>G101*$D$3</f>
        <v>57.455999999999996</v>
      </c>
      <c r="J101" s="6">
        <f>G101*$D$4</f>
        <v>4.2336</v>
      </c>
      <c r="K101" s="6">
        <f>G101*$D$5</f>
        <v>6.3503999999999996</v>
      </c>
      <c r="L101" s="6">
        <f>G101*$D$6</f>
        <v>1360.8</v>
      </c>
    </row>
    <row r="103" spans="2:12" ht="15.75" thickBot="1" x14ac:dyDescent="0.3"/>
    <row r="104" spans="2:12" ht="15.75" thickBot="1" x14ac:dyDescent="0.3">
      <c r="I104" s="157" t="s">
        <v>170</v>
      </c>
      <c r="J104" s="158"/>
      <c r="K104" s="158"/>
      <c r="L104" s="159"/>
    </row>
    <row r="105" spans="2:12" x14ac:dyDescent="0.25">
      <c r="I105" s="151" t="s">
        <v>103</v>
      </c>
      <c r="J105" s="152"/>
      <c r="K105" s="145">
        <f>SUM(I101,I95,I89,I83,I77,I71,I65,I59,I53,I47,I41,I32,I26,I20,I14,)</f>
        <v>565.67559999999992</v>
      </c>
      <c r="L105" s="146"/>
    </row>
    <row r="106" spans="2:12" x14ac:dyDescent="0.25">
      <c r="I106" s="153" t="s">
        <v>105</v>
      </c>
      <c r="J106" s="154"/>
      <c r="K106" s="147">
        <f>SUM(J101,J95,J89,J83,J77,J71,J65,J59,J53,J47,J41,J32,J26,J20,J14,)</f>
        <v>41.681360000000005</v>
      </c>
      <c r="L106" s="148"/>
    </row>
    <row r="107" spans="2:12" x14ac:dyDescent="0.25">
      <c r="I107" s="153" t="s">
        <v>104</v>
      </c>
      <c r="J107" s="154"/>
      <c r="K107" s="147">
        <f>SUM(K101,K95,K89,K83,K77,K71,K65,K59,K53,K47,K41,K32,K26,K20,K14,)</f>
        <v>62.522040000000004</v>
      </c>
      <c r="L107" s="148"/>
    </row>
    <row r="108" spans="2:12" ht="15.75" thickBot="1" x14ac:dyDescent="0.3">
      <c r="I108" s="155" t="s">
        <v>192</v>
      </c>
      <c r="J108" s="156"/>
      <c r="K108" s="149">
        <f>SUM(L101,L95,L89,L83,L77,L71,L65,L59,L53,L47,L41,L32,L26,L20,L14,)/1000</f>
        <v>13.397580000000001</v>
      </c>
      <c r="L108" s="150"/>
    </row>
  </sheetData>
  <mergeCells count="118">
    <mergeCell ref="K105:L105"/>
    <mergeCell ref="K106:L106"/>
    <mergeCell ref="K107:L107"/>
    <mergeCell ref="K108:L108"/>
    <mergeCell ref="I105:J105"/>
    <mergeCell ref="I106:J106"/>
    <mergeCell ref="I107:J107"/>
    <mergeCell ref="I108:J108"/>
    <mergeCell ref="I99:L99"/>
    <mergeCell ref="I104:L104"/>
    <mergeCell ref="E101:F101"/>
    <mergeCell ref="G101:H101"/>
    <mergeCell ref="E95:F95"/>
    <mergeCell ref="G95:H95"/>
    <mergeCell ref="B98:E98"/>
    <mergeCell ref="B99:D99"/>
    <mergeCell ref="E99:F100"/>
    <mergeCell ref="G99:H100"/>
    <mergeCell ref="I87:L87"/>
    <mergeCell ref="E89:F89"/>
    <mergeCell ref="G89:H89"/>
    <mergeCell ref="B92:E92"/>
    <mergeCell ref="B93:D93"/>
    <mergeCell ref="E93:F94"/>
    <mergeCell ref="G93:H94"/>
    <mergeCell ref="I93:L93"/>
    <mergeCell ref="E83:F83"/>
    <mergeCell ref="G83:H83"/>
    <mergeCell ref="B86:E86"/>
    <mergeCell ref="B87:D87"/>
    <mergeCell ref="E87:F88"/>
    <mergeCell ref="G87:H88"/>
    <mergeCell ref="I75:L75"/>
    <mergeCell ref="E77:F77"/>
    <mergeCell ref="G77:H77"/>
    <mergeCell ref="B80:E80"/>
    <mergeCell ref="B81:D81"/>
    <mergeCell ref="E81:F82"/>
    <mergeCell ref="G81:H82"/>
    <mergeCell ref="I81:L81"/>
    <mergeCell ref="E71:F71"/>
    <mergeCell ref="G71:H71"/>
    <mergeCell ref="B74:E74"/>
    <mergeCell ref="B75:D75"/>
    <mergeCell ref="E75:F76"/>
    <mergeCell ref="G75:H76"/>
    <mergeCell ref="I63:L63"/>
    <mergeCell ref="E65:F65"/>
    <mergeCell ref="G65:H65"/>
    <mergeCell ref="B68:E68"/>
    <mergeCell ref="B69:D69"/>
    <mergeCell ref="E69:F70"/>
    <mergeCell ref="G69:H70"/>
    <mergeCell ref="I69:L69"/>
    <mergeCell ref="E59:F59"/>
    <mergeCell ref="G59:H59"/>
    <mergeCell ref="B62:E62"/>
    <mergeCell ref="B63:D63"/>
    <mergeCell ref="E63:F64"/>
    <mergeCell ref="G63:H64"/>
    <mergeCell ref="B57:D57"/>
    <mergeCell ref="E57:F58"/>
    <mergeCell ref="G57:H58"/>
    <mergeCell ref="I57:L57"/>
    <mergeCell ref="E47:F47"/>
    <mergeCell ref="G47:H47"/>
    <mergeCell ref="B50:E50"/>
    <mergeCell ref="B51:D51"/>
    <mergeCell ref="E51:F52"/>
    <mergeCell ref="G51:H52"/>
    <mergeCell ref="B35:F35"/>
    <mergeCell ref="B38:E38"/>
    <mergeCell ref="B39:D39"/>
    <mergeCell ref="E39:F40"/>
    <mergeCell ref="G39:H40"/>
    <mergeCell ref="I51:L51"/>
    <mergeCell ref="E53:F53"/>
    <mergeCell ref="G53:H53"/>
    <mergeCell ref="B56:E56"/>
    <mergeCell ref="B45:D45"/>
    <mergeCell ref="E45:F46"/>
    <mergeCell ref="G45:H46"/>
    <mergeCell ref="I45:L45"/>
    <mergeCell ref="C2:F2"/>
    <mergeCell ref="B8:F8"/>
    <mergeCell ref="B11:E11"/>
    <mergeCell ref="B12:D12"/>
    <mergeCell ref="E12:F13"/>
    <mergeCell ref="G12:H13"/>
    <mergeCell ref="I24:L24"/>
    <mergeCell ref="E26:F26"/>
    <mergeCell ref="G26:H26"/>
    <mergeCell ref="E20:F20"/>
    <mergeCell ref="G20:H20"/>
    <mergeCell ref="B23:E23"/>
    <mergeCell ref="B24:D24"/>
    <mergeCell ref="E24:F25"/>
    <mergeCell ref="G24:H25"/>
    <mergeCell ref="I12:L12"/>
    <mergeCell ref="E14:F14"/>
    <mergeCell ref="G14:H14"/>
    <mergeCell ref="B17:E17"/>
    <mergeCell ref="B18:D18"/>
    <mergeCell ref="E18:F19"/>
    <mergeCell ref="G18:H19"/>
    <mergeCell ref="I18:L18"/>
    <mergeCell ref="G17:L17"/>
    <mergeCell ref="B29:E29"/>
    <mergeCell ref="B30:D30"/>
    <mergeCell ref="E30:F31"/>
    <mergeCell ref="G30:H31"/>
    <mergeCell ref="I30:L30"/>
    <mergeCell ref="I39:L39"/>
    <mergeCell ref="E41:F41"/>
    <mergeCell ref="G41:H41"/>
    <mergeCell ref="B44:E44"/>
    <mergeCell ref="E32:F32"/>
    <mergeCell ref="G32:H32"/>
  </mergeCells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3:O32"/>
  <sheetViews>
    <sheetView topLeftCell="E22" workbookViewId="0">
      <selection activeCell="N31" sqref="N31"/>
    </sheetView>
  </sheetViews>
  <sheetFormatPr baseColWidth="10" defaultRowHeight="15" x14ac:dyDescent="0.25"/>
  <cols>
    <col min="3" max="3" width="13.7109375" customWidth="1"/>
    <col min="4" max="4" width="12.7109375" customWidth="1"/>
    <col min="6" max="6" width="13.7109375" customWidth="1"/>
    <col min="7" max="7" width="12.7109375" customWidth="1"/>
    <col min="9" max="9" width="15" bestFit="1" customWidth="1"/>
    <col min="10" max="10" width="12" bestFit="1" customWidth="1"/>
  </cols>
  <sheetData>
    <row r="3" spans="3:15" x14ac:dyDescent="0.25">
      <c r="C3" s="125"/>
      <c r="D3" s="125"/>
      <c r="E3" s="125"/>
      <c r="F3" s="125"/>
      <c r="G3" s="125"/>
      <c r="H3" s="125"/>
      <c r="I3" s="125" t="s">
        <v>82</v>
      </c>
      <c r="J3" s="125"/>
    </row>
    <row r="4" spans="3:15" x14ac:dyDescent="0.25">
      <c r="C4" s="125"/>
      <c r="D4" s="125"/>
      <c r="E4" s="125"/>
      <c r="F4" s="125"/>
      <c r="G4" s="125"/>
      <c r="H4" s="125"/>
      <c r="I4" t="s">
        <v>83</v>
      </c>
      <c r="J4" s="7">
        <v>0.1</v>
      </c>
    </row>
    <row r="5" spans="3:15" x14ac:dyDescent="0.25">
      <c r="C5" s="125"/>
      <c r="D5" s="125"/>
      <c r="E5" s="125"/>
      <c r="F5" s="125"/>
      <c r="G5" s="125"/>
      <c r="H5" s="125"/>
      <c r="I5" t="s">
        <v>84</v>
      </c>
      <c r="J5" s="7">
        <v>7.0000000000000007E-2</v>
      </c>
    </row>
    <row r="6" spans="3:15" x14ac:dyDescent="0.25">
      <c r="C6" s="125"/>
      <c r="D6" s="125"/>
      <c r="E6" s="125"/>
      <c r="F6" s="125"/>
      <c r="G6" s="125"/>
      <c r="H6" s="125"/>
      <c r="I6" t="s">
        <v>85</v>
      </c>
      <c r="J6" s="7">
        <v>0.2</v>
      </c>
    </row>
    <row r="7" spans="3:15" x14ac:dyDescent="0.25">
      <c r="C7" s="125"/>
      <c r="D7" s="125"/>
      <c r="E7" s="125"/>
      <c r="F7" s="125"/>
      <c r="G7" s="125"/>
      <c r="H7" s="125"/>
      <c r="I7" t="s">
        <v>86</v>
      </c>
      <c r="J7" s="7">
        <v>0.01</v>
      </c>
    </row>
    <row r="8" spans="3:15" x14ac:dyDescent="0.25">
      <c r="C8" s="125"/>
      <c r="D8" s="125"/>
      <c r="E8" s="125"/>
      <c r="F8" s="125"/>
      <c r="G8" s="125"/>
      <c r="H8" s="125"/>
      <c r="I8" t="s">
        <v>91</v>
      </c>
      <c r="J8" s="7">
        <v>0.02</v>
      </c>
    </row>
    <row r="9" spans="3:15" x14ac:dyDescent="0.25">
      <c r="C9" s="125"/>
      <c r="D9" s="125"/>
      <c r="E9" s="125"/>
      <c r="F9" s="125"/>
      <c r="G9" s="125"/>
      <c r="H9" s="125"/>
    </row>
    <row r="10" spans="3:15" x14ac:dyDescent="0.25">
      <c r="C10" s="125"/>
      <c r="D10" s="125"/>
      <c r="E10" s="125"/>
      <c r="F10" s="125"/>
      <c r="G10" s="125"/>
      <c r="H10" s="125"/>
    </row>
    <row r="11" spans="3:15" x14ac:dyDescent="0.25">
      <c r="C11" s="125"/>
      <c r="D11" s="125"/>
      <c r="E11" s="125"/>
      <c r="F11" s="125"/>
      <c r="G11" s="125"/>
      <c r="H11" s="125"/>
      <c r="J11" s="13"/>
    </row>
    <row r="12" spans="3:15" x14ac:dyDescent="0.25">
      <c r="C12" s="125"/>
      <c r="D12" s="125"/>
      <c r="E12" s="125"/>
      <c r="F12" s="125"/>
      <c r="G12" s="125"/>
      <c r="H12" s="125"/>
    </row>
    <row r="13" spans="3:15" x14ac:dyDescent="0.25">
      <c r="C13" s="125"/>
      <c r="D13" s="125"/>
      <c r="E13" s="125"/>
      <c r="F13" s="125"/>
      <c r="G13" s="125"/>
      <c r="H13" s="125"/>
    </row>
    <row r="14" spans="3:15" ht="15.75" thickBot="1" x14ac:dyDescent="0.3"/>
    <row r="15" spans="3:15" x14ac:dyDescent="0.25">
      <c r="C15" s="160" t="s">
        <v>172</v>
      </c>
      <c r="D15" s="161"/>
      <c r="E15" s="161"/>
      <c r="F15" s="161"/>
      <c r="G15" s="161"/>
      <c r="H15" s="162"/>
      <c r="J15" s="160" t="s">
        <v>173</v>
      </c>
      <c r="K15" s="161"/>
      <c r="L15" s="161"/>
      <c r="M15" s="161"/>
      <c r="N15" s="161"/>
      <c r="O15" s="162"/>
    </row>
    <row r="16" spans="3:15" x14ac:dyDescent="0.25">
      <c r="C16" s="77" t="s">
        <v>88</v>
      </c>
      <c r="D16" s="15">
        <v>1</v>
      </c>
      <c r="E16" s="15" t="s">
        <v>89</v>
      </c>
      <c r="F16" s="15" t="s">
        <v>90</v>
      </c>
      <c r="G16" s="15">
        <v>1</v>
      </c>
      <c r="H16" s="85" t="s">
        <v>89</v>
      </c>
      <c r="J16" s="77" t="s">
        <v>88</v>
      </c>
      <c r="K16" s="15">
        <v>1</v>
      </c>
      <c r="L16" s="15" t="s">
        <v>89</v>
      </c>
      <c r="M16" s="15" t="s">
        <v>90</v>
      </c>
      <c r="N16" s="15">
        <v>1</v>
      </c>
      <c r="O16" s="85" t="s">
        <v>89</v>
      </c>
    </row>
    <row r="17" spans="3:15" x14ac:dyDescent="0.25">
      <c r="C17" s="77"/>
      <c r="D17" s="86">
        <f>J7+J6</f>
        <v>0.21000000000000002</v>
      </c>
      <c r="E17" s="86" t="s">
        <v>89</v>
      </c>
      <c r="F17" s="86" t="s">
        <v>90</v>
      </c>
      <c r="G17" s="86">
        <f>J7+J5</f>
        <v>0.08</v>
      </c>
      <c r="H17" s="87" t="s">
        <v>89</v>
      </c>
      <c r="J17" s="77"/>
      <c r="K17" s="86">
        <f>J7+J4</f>
        <v>0.11</v>
      </c>
      <c r="L17" s="86" t="s">
        <v>89</v>
      </c>
      <c r="M17" s="86" t="s">
        <v>90</v>
      </c>
      <c r="N17" s="86">
        <f>J7+J5</f>
        <v>0.08</v>
      </c>
      <c r="O17" s="87" t="s">
        <v>89</v>
      </c>
    </row>
    <row r="18" spans="3:15" ht="15.75" thickBot="1" x14ac:dyDescent="0.3">
      <c r="C18" s="88" t="s">
        <v>88</v>
      </c>
      <c r="D18" s="89">
        <f>(D16*G16)/(D17*G17)</f>
        <v>59.523809523809518</v>
      </c>
      <c r="E18" s="135"/>
      <c r="F18" s="135"/>
      <c r="G18" s="135"/>
      <c r="H18" s="132"/>
      <c r="J18" s="88" t="s">
        <v>88</v>
      </c>
      <c r="K18" s="89">
        <f>(K16*N16)/(K17*N17)</f>
        <v>113.63636363636363</v>
      </c>
      <c r="L18" s="135"/>
      <c r="M18" s="135"/>
      <c r="N18" s="135"/>
      <c r="O18" s="132"/>
    </row>
    <row r="21" spans="3:15" ht="15.75" thickBot="1" x14ac:dyDescent="0.3"/>
    <row r="22" spans="3:15" ht="15" customHeight="1" x14ac:dyDescent="0.25">
      <c r="C22" s="163" t="s">
        <v>92</v>
      </c>
      <c r="D22" s="165"/>
      <c r="E22" s="163" t="s">
        <v>93</v>
      </c>
      <c r="F22" s="165"/>
      <c r="H22" s="163" t="s">
        <v>94</v>
      </c>
      <c r="I22" s="165"/>
      <c r="J22" s="163" t="s">
        <v>171</v>
      </c>
      <c r="K22" s="164"/>
      <c r="L22" s="165"/>
    </row>
    <row r="23" spans="3:15" x14ac:dyDescent="0.25">
      <c r="C23" s="166"/>
      <c r="D23" s="168"/>
      <c r="E23" s="166"/>
      <c r="F23" s="168"/>
      <c r="H23" s="166"/>
      <c r="I23" s="168"/>
      <c r="J23" s="166"/>
      <c r="K23" s="167"/>
      <c r="L23" s="168"/>
    </row>
    <row r="24" spans="3:15" x14ac:dyDescent="0.25">
      <c r="C24" s="117" t="s">
        <v>101</v>
      </c>
      <c r="D24" s="142"/>
      <c r="E24" s="117" t="s">
        <v>101</v>
      </c>
      <c r="F24" s="142"/>
      <c r="H24" s="117" t="s">
        <v>100</v>
      </c>
      <c r="I24" s="142"/>
      <c r="J24" s="117" t="s">
        <v>100</v>
      </c>
      <c r="K24" s="118"/>
      <c r="L24" s="142"/>
    </row>
    <row r="25" spans="3:15" x14ac:dyDescent="0.25">
      <c r="C25" s="32" t="s">
        <v>95</v>
      </c>
      <c r="D25" s="33">
        <v>3.5</v>
      </c>
      <c r="E25" s="32" t="s">
        <v>95</v>
      </c>
      <c r="F25" s="33">
        <v>3.5</v>
      </c>
      <c r="H25" s="32" t="s">
        <v>95</v>
      </c>
      <c r="I25" s="33">
        <v>13.5</v>
      </c>
      <c r="J25" s="169" t="s">
        <v>95</v>
      </c>
      <c r="K25" s="170"/>
      <c r="L25" s="33">
        <v>1.2</v>
      </c>
    </row>
    <row r="26" spans="3:15" x14ac:dyDescent="0.25">
      <c r="C26" s="32" t="s">
        <v>96</v>
      </c>
      <c r="D26" s="33">
        <v>3.1</v>
      </c>
      <c r="E26" s="32" t="s">
        <v>96</v>
      </c>
      <c r="F26" s="33">
        <v>3.1</v>
      </c>
      <c r="H26" s="32" t="s">
        <v>96</v>
      </c>
      <c r="I26" s="33">
        <v>3.1</v>
      </c>
      <c r="J26" s="169" t="s">
        <v>96</v>
      </c>
      <c r="K26" s="170"/>
      <c r="L26" s="33">
        <v>1.7</v>
      </c>
    </row>
    <row r="27" spans="3:15" x14ac:dyDescent="0.25">
      <c r="C27" s="32" t="s">
        <v>97</v>
      </c>
      <c r="D27" s="33">
        <f>D26*D25</f>
        <v>10.85</v>
      </c>
      <c r="E27" s="32" t="s">
        <v>97</v>
      </c>
      <c r="F27" s="33">
        <f>(F26*F25)-(0.8*1)</f>
        <v>10.049999999999999</v>
      </c>
      <c r="H27" s="32" t="s">
        <v>97</v>
      </c>
      <c r="I27" s="33">
        <f>I26*I25</f>
        <v>41.85</v>
      </c>
      <c r="J27" s="169" t="s">
        <v>97</v>
      </c>
      <c r="K27" s="170"/>
      <c r="L27" s="33">
        <f>(L26*L25)/2</f>
        <v>1.02</v>
      </c>
    </row>
    <row r="28" spans="3:15" ht="15.75" thickBot="1" x14ac:dyDescent="0.3">
      <c r="C28" s="34" t="s">
        <v>98</v>
      </c>
      <c r="D28" s="66">
        <f>D27*K18</f>
        <v>1232.9545454545453</v>
      </c>
      <c r="E28" s="34" t="s">
        <v>98</v>
      </c>
      <c r="F28" s="66">
        <f>F27*K18</f>
        <v>1142.0454545454543</v>
      </c>
      <c r="H28" s="34" t="s">
        <v>98</v>
      </c>
      <c r="I28" s="66">
        <f>(I27*K18)+(I27*D18)</f>
        <v>7246.7532467532465</v>
      </c>
      <c r="J28" s="171" t="s">
        <v>98</v>
      </c>
      <c r="K28" s="172"/>
      <c r="L28" s="66">
        <f>(L27*K18)+(D18*L27)*8</f>
        <v>601.62337662337654</v>
      </c>
    </row>
    <row r="29" spans="3:15" ht="15.75" thickBot="1" x14ac:dyDescent="0.3">
      <c r="D29" s="14"/>
    </row>
    <row r="30" spans="3:15" ht="15.75" thickBot="1" x14ac:dyDescent="0.3">
      <c r="G30" s="176" t="s">
        <v>102</v>
      </c>
      <c r="H30" s="177"/>
      <c r="I30" s="178"/>
    </row>
    <row r="31" spans="3:15" ht="15.75" thickBot="1" x14ac:dyDescent="0.3">
      <c r="G31" s="173">
        <f>SUM(D28,F28,I28,L28)</f>
        <v>10223.376623376622</v>
      </c>
      <c r="H31" s="174"/>
      <c r="I31" s="175"/>
      <c r="J31" s="17"/>
    </row>
    <row r="32" spans="3:15" x14ac:dyDescent="0.25">
      <c r="J32" s="17"/>
    </row>
  </sheetData>
  <mergeCells count="20">
    <mergeCell ref="J25:K25"/>
    <mergeCell ref="J26:K26"/>
    <mergeCell ref="J27:K27"/>
    <mergeCell ref="J28:K28"/>
    <mergeCell ref="G31:I31"/>
    <mergeCell ref="G30:I30"/>
    <mergeCell ref="I3:J3"/>
    <mergeCell ref="C22:D23"/>
    <mergeCell ref="E22:F23"/>
    <mergeCell ref="H22:I23"/>
    <mergeCell ref="C3:H13"/>
    <mergeCell ref="C24:D24"/>
    <mergeCell ref="E24:F24"/>
    <mergeCell ref="H24:I24"/>
    <mergeCell ref="E18:H18"/>
    <mergeCell ref="J15:O15"/>
    <mergeCell ref="C15:H15"/>
    <mergeCell ref="L18:O18"/>
    <mergeCell ref="J22:L23"/>
    <mergeCell ref="J24:L24"/>
  </mergeCells>
  <pageMargins left="0.7" right="0.7" top="0.75" bottom="0.75" header="0.3" footer="0.3"/>
  <pageSetup orientation="portrait" horizontalDpi="360" verticalDpi="36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40002-2407-4670-9F10-EDEBB36310AE}">
  <dimension ref="A2:P31"/>
  <sheetViews>
    <sheetView topLeftCell="J13" workbookViewId="0">
      <selection activeCell="L25" sqref="L25"/>
    </sheetView>
  </sheetViews>
  <sheetFormatPr baseColWidth="10" defaultRowHeight="15" x14ac:dyDescent="0.25"/>
  <cols>
    <col min="2" max="2" width="13.140625" customWidth="1"/>
    <col min="3" max="3" width="12.140625" customWidth="1"/>
    <col min="4" max="4" width="15" customWidth="1"/>
    <col min="5" max="5" width="14.7109375" bestFit="1" customWidth="1"/>
    <col min="6" max="6" width="14.28515625" customWidth="1"/>
    <col min="7" max="7" width="12.7109375" bestFit="1" customWidth="1"/>
    <col min="11" max="11" width="22" bestFit="1" customWidth="1"/>
    <col min="12" max="12" width="15.42578125" bestFit="1" customWidth="1"/>
  </cols>
  <sheetData>
    <row r="2" spans="1:16" ht="15.75" thickBot="1" x14ac:dyDescent="0.3">
      <c r="A2" s="138"/>
      <c r="B2" s="138"/>
      <c r="C2" s="185" t="s">
        <v>189</v>
      </c>
      <c r="D2" s="185"/>
      <c r="E2" s="138"/>
      <c r="F2" s="138"/>
      <c r="G2" s="138"/>
      <c r="H2" s="138"/>
      <c r="I2" s="138"/>
      <c r="J2" s="138"/>
      <c r="K2" s="138"/>
      <c r="L2" s="138"/>
      <c r="M2" s="138"/>
    </row>
    <row r="3" spans="1:16" x14ac:dyDescent="0.25">
      <c r="B3" s="188" t="s">
        <v>107</v>
      </c>
      <c r="C3" s="127"/>
      <c r="D3" s="128"/>
      <c r="E3" s="187" t="s">
        <v>107</v>
      </c>
      <c r="F3" s="181"/>
      <c r="G3" s="180" t="s">
        <v>108</v>
      </c>
      <c r="H3" s="182">
        <f>SUM(G16)</f>
        <v>30</v>
      </c>
      <c r="I3" s="24"/>
    </row>
    <row r="4" spans="1:16" x14ac:dyDescent="0.25">
      <c r="B4" s="188"/>
      <c r="C4" s="129"/>
      <c r="D4" s="130"/>
      <c r="E4" s="187"/>
      <c r="F4" s="117"/>
      <c r="G4" s="142"/>
      <c r="H4" s="183"/>
    </row>
    <row r="5" spans="1:16" x14ac:dyDescent="0.25">
      <c r="B5" s="188"/>
      <c r="C5" s="129"/>
      <c r="D5" s="130"/>
      <c r="E5" s="187"/>
      <c r="F5" s="117"/>
      <c r="G5" s="142" t="s">
        <v>109</v>
      </c>
      <c r="H5" s="183">
        <f>SUM(G17,P16)</f>
        <v>90</v>
      </c>
    </row>
    <row r="6" spans="1:16" ht="15.75" thickBot="1" x14ac:dyDescent="0.3">
      <c r="B6" s="188"/>
      <c r="C6" s="131"/>
      <c r="D6" s="132"/>
      <c r="E6" s="187"/>
      <c r="F6" s="119"/>
      <c r="G6" s="179"/>
      <c r="H6" s="184"/>
    </row>
    <row r="7" spans="1:16" x14ac:dyDescent="0.25">
      <c r="A7" s="138"/>
      <c r="B7" s="138"/>
      <c r="C7" s="186" t="s">
        <v>106</v>
      </c>
      <c r="D7" s="186"/>
      <c r="E7" s="138"/>
      <c r="F7" s="138"/>
      <c r="G7" s="138"/>
      <c r="H7" s="138"/>
      <c r="I7" s="138"/>
      <c r="J7" s="138"/>
      <c r="K7" s="138"/>
      <c r="L7" s="138"/>
    </row>
    <row r="8" spans="1:16" ht="15.75" thickBot="1" x14ac:dyDescent="0.3"/>
    <row r="9" spans="1:16" x14ac:dyDescent="0.25">
      <c r="B9" s="151" t="s">
        <v>111</v>
      </c>
      <c r="C9" s="152"/>
      <c r="D9" s="152"/>
      <c r="E9" s="30">
        <v>35</v>
      </c>
      <c r="F9" s="180">
        <f>SUM(E9:E10)</f>
        <v>42</v>
      </c>
    </row>
    <row r="10" spans="1:16" x14ac:dyDescent="0.25">
      <c r="B10" s="153" t="s">
        <v>113</v>
      </c>
      <c r="C10" s="154"/>
      <c r="D10" s="154"/>
      <c r="E10" s="26">
        <v>7</v>
      </c>
      <c r="F10" s="142"/>
    </row>
    <row r="11" spans="1:16" x14ac:dyDescent="0.25">
      <c r="B11" s="153" t="s">
        <v>112</v>
      </c>
      <c r="C11" s="154"/>
      <c r="D11" s="154"/>
      <c r="E11" s="28">
        <v>15</v>
      </c>
      <c r="F11" s="142">
        <f>SUM(E11:E12)</f>
        <v>18</v>
      </c>
    </row>
    <row r="12" spans="1:16" ht="15.75" thickBot="1" x14ac:dyDescent="0.3">
      <c r="B12" s="155" t="s">
        <v>114</v>
      </c>
      <c r="C12" s="156"/>
      <c r="D12" s="156"/>
      <c r="E12" s="37">
        <v>3</v>
      </c>
      <c r="F12" s="179"/>
    </row>
    <row r="13" spans="1:16" ht="15.75" thickBot="1" x14ac:dyDescent="0.3">
      <c r="B13" s="23"/>
      <c r="C13" s="23"/>
      <c r="D13" s="23"/>
      <c r="E13" s="21"/>
      <c r="F13" s="18"/>
    </row>
    <row r="14" spans="1:16" ht="15.75" thickBot="1" x14ac:dyDescent="0.3">
      <c r="B14" s="192" t="s">
        <v>122</v>
      </c>
      <c r="C14" s="193"/>
      <c r="D14" s="193"/>
      <c r="E14" s="193"/>
      <c r="F14" s="193"/>
      <c r="G14" s="194"/>
      <c r="I14" s="189" t="s">
        <v>125</v>
      </c>
      <c r="J14" s="190"/>
      <c r="K14" s="190"/>
      <c r="L14" s="190"/>
      <c r="M14" s="190"/>
      <c r="N14" s="190"/>
      <c r="O14" s="190"/>
      <c r="P14" s="191"/>
    </row>
    <row r="15" spans="1:16" x14ac:dyDescent="0.25">
      <c r="B15" s="29" t="s">
        <v>10</v>
      </c>
      <c r="C15" s="30" t="s">
        <v>115</v>
      </c>
      <c r="D15" s="30" t="s">
        <v>116</v>
      </c>
      <c r="E15" s="30" t="s">
        <v>120</v>
      </c>
      <c r="F15" s="30" t="s">
        <v>121</v>
      </c>
      <c r="G15" s="31" t="s">
        <v>117</v>
      </c>
      <c r="H15" s="18"/>
      <c r="I15" s="42" t="s">
        <v>10</v>
      </c>
      <c r="J15" s="43" t="s">
        <v>11</v>
      </c>
      <c r="K15" s="43" t="s">
        <v>26</v>
      </c>
      <c r="L15" s="43" t="s">
        <v>110</v>
      </c>
      <c r="M15" s="43" t="s">
        <v>29</v>
      </c>
      <c r="N15" s="43" t="s">
        <v>123</v>
      </c>
      <c r="O15" s="43" t="s">
        <v>124</v>
      </c>
      <c r="P15" s="44" t="s">
        <v>117</v>
      </c>
    </row>
    <row r="16" spans="1:16" ht="15.75" thickBot="1" x14ac:dyDescent="0.3">
      <c r="B16" s="32" t="s">
        <v>118</v>
      </c>
      <c r="C16" s="27" t="s">
        <v>22</v>
      </c>
      <c r="D16" s="118">
        <f>SUM(F9:F12)</f>
        <v>60</v>
      </c>
      <c r="E16" s="26">
        <f>D16/6</f>
        <v>10</v>
      </c>
      <c r="F16" s="28">
        <v>3</v>
      </c>
      <c r="G16" s="33">
        <f>F16*E16</f>
        <v>30</v>
      </c>
      <c r="I16" s="40">
        <v>1</v>
      </c>
      <c r="J16" s="36" t="s">
        <v>34</v>
      </c>
      <c r="K16" s="36">
        <v>5</v>
      </c>
      <c r="L16" s="36">
        <f>SUM(E9,E11)</f>
        <v>50</v>
      </c>
      <c r="M16" s="36">
        <f>L16*K16</f>
        <v>250</v>
      </c>
      <c r="N16" s="36">
        <v>1.2</v>
      </c>
      <c r="O16" s="36">
        <f>M16*N16</f>
        <v>300</v>
      </c>
      <c r="P16" s="41">
        <f>O16/6</f>
        <v>50</v>
      </c>
    </row>
    <row r="17" spans="2:12" ht="15.75" thickBot="1" x14ac:dyDescent="0.3">
      <c r="B17" s="34" t="s">
        <v>119</v>
      </c>
      <c r="C17" s="35" t="s">
        <v>34</v>
      </c>
      <c r="D17" s="120"/>
      <c r="E17" s="36">
        <f>D16/6</f>
        <v>10</v>
      </c>
      <c r="F17" s="37">
        <v>4</v>
      </c>
      <c r="G17" s="38">
        <f>F17*E17</f>
        <v>40</v>
      </c>
    </row>
    <row r="19" spans="2:12" ht="15.75" thickBot="1" x14ac:dyDescent="0.3"/>
    <row r="20" spans="2:12" ht="15.75" thickBot="1" x14ac:dyDescent="0.3">
      <c r="K20" s="112" t="s">
        <v>190</v>
      </c>
      <c r="L20" s="114"/>
    </row>
    <row r="21" spans="2:12" x14ac:dyDescent="0.25">
      <c r="B21" s="199" t="s">
        <v>61</v>
      </c>
      <c r="C21" s="143"/>
      <c r="D21" s="144"/>
      <c r="E21" s="25"/>
      <c r="F21" s="195" t="s">
        <v>127</v>
      </c>
      <c r="G21" s="196"/>
      <c r="H21" s="31">
        <v>0.1</v>
      </c>
      <c r="K21" s="94" t="s">
        <v>136</v>
      </c>
      <c r="L21" s="98">
        <f>F30</f>
        <v>38</v>
      </c>
    </row>
    <row r="22" spans="2:12" x14ac:dyDescent="0.25">
      <c r="B22" s="32" t="s">
        <v>62</v>
      </c>
      <c r="C22" s="26">
        <v>7.6</v>
      </c>
      <c r="D22" s="45" t="s">
        <v>63</v>
      </c>
      <c r="F22" s="200" t="s">
        <v>129</v>
      </c>
      <c r="G22" s="201"/>
      <c r="H22" s="45">
        <v>0.4</v>
      </c>
      <c r="K22" s="95" t="s">
        <v>191</v>
      </c>
      <c r="L22" s="99">
        <f>G30</f>
        <v>2.8000000000000003</v>
      </c>
    </row>
    <row r="23" spans="2:12" x14ac:dyDescent="0.25">
      <c r="B23" s="32" t="s">
        <v>64</v>
      </c>
      <c r="C23" s="26">
        <v>0.56000000000000005</v>
      </c>
      <c r="D23" s="45" t="s">
        <v>65</v>
      </c>
      <c r="F23" s="197" t="s">
        <v>131</v>
      </c>
      <c r="G23" s="198"/>
      <c r="H23" s="45">
        <v>2</v>
      </c>
      <c r="K23" s="95" t="s">
        <v>104</v>
      </c>
      <c r="L23" s="99">
        <f>H30</f>
        <v>4.2</v>
      </c>
    </row>
    <row r="24" spans="2:12" x14ac:dyDescent="0.25">
      <c r="B24" s="32" t="s">
        <v>66</v>
      </c>
      <c r="C24" s="26">
        <v>0.84</v>
      </c>
      <c r="D24" s="45" t="s">
        <v>65</v>
      </c>
      <c r="F24" s="197" t="s">
        <v>128</v>
      </c>
      <c r="G24" s="198"/>
      <c r="H24" s="45">
        <v>0.15</v>
      </c>
      <c r="K24" s="95" t="s">
        <v>192</v>
      </c>
      <c r="L24" s="99">
        <f>I30</f>
        <v>900</v>
      </c>
    </row>
    <row r="25" spans="2:12" ht="15.75" thickBot="1" x14ac:dyDescent="0.3">
      <c r="B25" s="34" t="s">
        <v>67</v>
      </c>
      <c r="C25" s="36">
        <v>180</v>
      </c>
      <c r="D25" s="46" t="s">
        <v>68</v>
      </c>
      <c r="F25" s="47" t="s">
        <v>130</v>
      </c>
      <c r="G25" s="39"/>
      <c r="H25" s="46">
        <v>0.2</v>
      </c>
      <c r="K25" s="96" t="s">
        <v>194</v>
      </c>
      <c r="L25" s="101">
        <f>H5</f>
        <v>90</v>
      </c>
    </row>
    <row r="26" spans="2:12" ht="15.75" thickBot="1" x14ac:dyDescent="0.3">
      <c r="K26" s="108" t="s">
        <v>195</v>
      </c>
      <c r="L26" s="100">
        <f>H3</f>
        <v>30</v>
      </c>
    </row>
    <row r="27" spans="2:12" ht="15.75" thickBot="1" x14ac:dyDescent="0.3"/>
    <row r="28" spans="2:12" ht="15.75" thickBot="1" x14ac:dyDescent="0.3">
      <c r="B28" s="176" t="s">
        <v>126</v>
      </c>
      <c r="C28" s="177"/>
      <c r="D28" s="177"/>
      <c r="E28" s="177"/>
      <c r="F28" s="177"/>
      <c r="G28" s="177"/>
      <c r="H28" s="177"/>
      <c r="I28" s="178"/>
    </row>
    <row r="29" spans="2:12" x14ac:dyDescent="0.25">
      <c r="B29" s="206" t="s">
        <v>132</v>
      </c>
      <c r="C29" s="207"/>
      <c r="D29" s="49" t="s">
        <v>174</v>
      </c>
      <c r="E29" s="49" t="s">
        <v>175</v>
      </c>
      <c r="F29" s="49" t="s">
        <v>136</v>
      </c>
      <c r="G29" s="49" t="s">
        <v>64</v>
      </c>
      <c r="H29" s="49" t="s">
        <v>66</v>
      </c>
      <c r="I29" s="50" t="s">
        <v>67</v>
      </c>
    </row>
    <row r="30" spans="2:12" x14ac:dyDescent="0.25">
      <c r="B30" s="153" t="s">
        <v>133</v>
      </c>
      <c r="C30" s="154"/>
      <c r="D30" s="26">
        <f>(H21*H22*E9)+(E9*H23*H24*H25)</f>
        <v>3.5000000000000004</v>
      </c>
      <c r="E30" s="118">
        <f>SUM(D30:D31)</f>
        <v>5</v>
      </c>
      <c r="F30" s="202">
        <f>E30*C22</f>
        <v>38</v>
      </c>
      <c r="G30" s="202">
        <f>E30*C23</f>
        <v>2.8000000000000003</v>
      </c>
      <c r="H30" s="202">
        <f>E30*C24</f>
        <v>4.2</v>
      </c>
      <c r="I30" s="204">
        <f>E30*C25</f>
        <v>900</v>
      </c>
    </row>
    <row r="31" spans="2:12" ht="15.75" thickBot="1" x14ac:dyDescent="0.3">
      <c r="B31" s="155" t="s">
        <v>134</v>
      </c>
      <c r="C31" s="156"/>
      <c r="D31" s="36">
        <f>(H21*H22*E11)+(E11*H23*H24*H25)</f>
        <v>1.5</v>
      </c>
      <c r="E31" s="120"/>
      <c r="F31" s="203"/>
      <c r="G31" s="203"/>
      <c r="H31" s="203"/>
      <c r="I31" s="205"/>
    </row>
  </sheetData>
  <mergeCells count="39">
    <mergeCell ref="I30:I31"/>
    <mergeCell ref="B28:I28"/>
    <mergeCell ref="B29:C29"/>
    <mergeCell ref="B30:C30"/>
    <mergeCell ref="B31:C31"/>
    <mergeCell ref="E30:E31"/>
    <mergeCell ref="F30:F31"/>
    <mergeCell ref="G30:G31"/>
    <mergeCell ref="F24:G24"/>
    <mergeCell ref="B21:D21"/>
    <mergeCell ref="F22:G22"/>
    <mergeCell ref="F23:G23"/>
    <mergeCell ref="H30:H31"/>
    <mergeCell ref="D16:D17"/>
    <mergeCell ref="B14:G14"/>
    <mergeCell ref="B11:D11"/>
    <mergeCell ref="B12:D12"/>
    <mergeCell ref="F21:G21"/>
    <mergeCell ref="B10:D10"/>
    <mergeCell ref="F11:F12"/>
    <mergeCell ref="F9:F10"/>
    <mergeCell ref="C2:D2"/>
    <mergeCell ref="C3:D6"/>
    <mergeCell ref="C7:D7"/>
    <mergeCell ref="E3:E6"/>
    <mergeCell ref="B3:B6"/>
    <mergeCell ref="B9:D9"/>
    <mergeCell ref="A7:B7"/>
    <mergeCell ref="A2:B2"/>
    <mergeCell ref="E2:M2"/>
    <mergeCell ref="K20:L20"/>
    <mergeCell ref="F5:F6"/>
    <mergeCell ref="G5:G6"/>
    <mergeCell ref="G3:G4"/>
    <mergeCell ref="F3:F4"/>
    <mergeCell ref="H3:H4"/>
    <mergeCell ref="H5:H6"/>
    <mergeCell ref="E7:L7"/>
    <mergeCell ref="I14:P14"/>
  </mergeCells>
  <phoneticPr fontId="4" type="noConversion"/>
  <pageMargins left="0.7" right="0.7" top="0.75" bottom="0.75" header="0.3" footer="0.3"/>
  <pageSetup paperSize="9" orientation="portrait" horizontalDpi="360" verticalDpi="36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BD9C7-7933-4E7C-A231-E0BCD0DE221D}">
  <dimension ref="B1:J48"/>
  <sheetViews>
    <sheetView topLeftCell="F35" workbookViewId="0">
      <selection activeCell="I46" sqref="I46"/>
    </sheetView>
  </sheetViews>
  <sheetFormatPr baseColWidth="10" defaultRowHeight="15" x14ac:dyDescent="0.25"/>
  <cols>
    <col min="3" max="3" width="12.85546875" bestFit="1" customWidth="1"/>
    <col min="4" max="4" width="19.140625" bestFit="1" customWidth="1"/>
    <col min="5" max="5" width="15.140625" bestFit="1" customWidth="1"/>
    <col min="6" max="6" width="16.42578125" bestFit="1" customWidth="1"/>
    <col min="7" max="7" width="12.7109375" bestFit="1" customWidth="1"/>
    <col min="9" max="9" width="21.5703125" bestFit="1" customWidth="1"/>
    <col min="10" max="10" width="12.42578125" bestFit="1" customWidth="1"/>
  </cols>
  <sheetData>
    <row r="1" spans="2:10" ht="15.75" thickBot="1" x14ac:dyDescent="0.3"/>
    <row r="2" spans="2:10" ht="15.75" thickBot="1" x14ac:dyDescent="0.3">
      <c r="B2" s="151" t="s">
        <v>137</v>
      </c>
      <c r="C2" s="152"/>
      <c r="D2" s="152"/>
      <c r="E2" s="30">
        <v>35</v>
      </c>
      <c r="F2" s="180">
        <f>SUM(E2:E3)</f>
        <v>42</v>
      </c>
      <c r="H2" s="56"/>
      <c r="I2" s="57" t="s">
        <v>177</v>
      </c>
      <c r="J2" s="59">
        <f>J9</f>
        <v>535</v>
      </c>
    </row>
    <row r="3" spans="2:10" x14ac:dyDescent="0.25">
      <c r="B3" s="153" t="s">
        <v>138</v>
      </c>
      <c r="C3" s="154"/>
      <c r="D3" s="154"/>
      <c r="E3" s="26">
        <v>7</v>
      </c>
      <c r="F3" s="142"/>
    </row>
    <row r="4" spans="2:10" x14ac:dyDescent="0.25">
      <c r="B4" s="153" t="s">
        <v>139</v>
      </c>
      <c r="C4" s="154"/>
      <c r="D4" s="154"/>
      <c r="E4" s="28">
        <v>15</v>
      </c>
      <c r="F4" s="142">
        <f>SUM(E4:E5)</f>
        <v>18</v>
      </c>
    </row>
    <row r="5" spans="2:10" ht="15.75" thickBot="1" x14ac:dyDescent="0.3">
      <c r="B5" s="155" t="s">
        <v>140</v>
      </c>
      <c r="C5" s="156"/>
      <c r="D5" s="156"/>
      <c r="E5" s="37">
        <v>3</v>
      </c>
      <c r="F5" s="179"/>
    </row>
    <row r="6" spans="2:10" ht="15.75" thickBot="1" x14ac:dyDescent="0.3"/>
    <row r="7" spans="2:10" ht="15.75" thickBot="1" x14ac:dyDescent="0.3">
      <c r="B7" s="121" t="s">
        <v>141</v>
      </c>
      <c r="C7" s="122"/>
      <c r="D7" s="122"/>
      <c r="E7" s="122"/>
      <c r="F7" s="122"/>
      <c r="G7" s="122"/>
      <c r="H7" s="122"/>
      <c r="I7" s="122"/>
      <c r="J7" s="210"/>
    </row>
    <row r="8" spans="2:10" ht="15.75" thickBot="1" x14ac:dyDescent="0.3">
      <c r="B8" s="63" t="s">
        <v>10</v>
      </c>
      <c r="C8" s="64" t="s">
        <v>11</v>
      </c>
      <c r="D8" s="64" t="s">
        <v>142</v>
      </c>
      <c r="E8" s="64" t="s">
        <v>143</v>
      </c>
      <c r="F8" s="64" t="s">
        <v>144</v>
      </c>
      <c r="G8" s="64" t="s">
        <v>145</v>
      </c>
      <c r="H8" s="64" t="s">
        <v>124</v>
      </c>
      <c r="I8" s="65" t="s">
        <v>117</v>
      </c>
      <c r="J8" s="55" t="s">
        <v>144</v>
      </c>
    </row>
    <row r="9" spans="2:10" x14ac:dyDescent="0.25">
      <c r="B9" s="60" t="s">
        <v>118</v>
      </c>
      <c r="C9" s="49" t="s">
        <v>34</v>
      </c>
      <c r="D9" s="49">
        <v>2.5</v>
      </c>
      <c r="E9" s="49">
        <f>E2</f>
        <v>35</v>
      </c>
      <c r="F9" s="61">
        <f>(E9*D9)+1</f>
        <v>88.5</v>
      </c>
      <c r="G9" s="49">
        <f>F4</f>
        <v>18</v>
      </c>
      <c r="H9" s="49">
        <f>F9*G9</f>
        <v>1593</v>
      </c>
      <c r="I9" s="62">
        <f>H9/6</f>
        <v>265.5</v>
      </c>
      <c r="J9" s="208">
        <f>SUM(I9:I10)</f>
        <v>535</v>
      </c>
    </row>
    <row r="10" spans="2:10" ht="15.75" thickBot="1" x14ac:dyDescent="0.3">
      <c r="B10" s="40" t="s">
        <v>119</v>
      </c>
      <c r="C10" s="36" t="s">
        <v>34</v>
      </c>
      <c r="D10" s="84">
        <v>2.5</v>
      </c>
      <c r="E10" s="36">
        <f>E4</f>
        <v>15</v>
      </c>
      <c r="F10" s="20">
        <f>(E10*D10)+1</f>
        <v>38.5</v>
      </c>
      <c r="G10" s="36">
        <f>F2</f>
        <v>42</v>
      </c>
      <c r="H10" s="36">
        <f>F10*G10</f>
        <v>1617</v>
      </c>
      <c r="I10" s="53">
        <f>H10/6</f>
        <v>269.5</v>
      </c>
      <c r="J10" s="209"/>
    </row>
    <row r="12" spans="2:10" ht="15.75" thickBot="1" x14ac:dyDescent="0.3"/>
    <row r="13" spans="2:10" x14ac:dyDescent="0.25">
      <c r="B13" s="199" t="s">
        <v>61</v>
      </c>
      <c r="C13" s="143"/>
      <c r="D13" s="144"/>
      <c r="E13" s="25"/>
      <c r="F13" s="195" t="s">
        <v>127</v>
      </c>
      <c r="G13" s="196"/>
      <c r="H13" s="31">
        <v>0.1</v>
      </c>
    </row>
    <row r="14" spans="2:10" x14ac:dyDescent="0.25">
      <c r="B14" s="32" t="s">
        <v>62</v>
      </c>
      <c r="C14" s="26">
        <v>7.6</v>
      </c>
      <c r="D14" s="45" t="s">
        <v>63</v>
      </c>
      <c r="F14" s="200" t="s">
        <v>129</v>
      </c>
      <c r="G14" s="201"/>
      <c r="H14" s="45">
        <v>0.4</v>
      </c>
    </row>
    <row r="15" spans="2:10" x14ac:dyDescent="0.25">
      <c r="B15" s="32" t="s">
        <v>64</v>
      </c>
      <c r="C15" s="26">
        <v>0.56000000000000005</v>
      </c>
      <c r="D15" s="45" t="s">
        <v>65</v>
      </c>
      <c r="F15" s="197" t="s">
        <v>131</v>
      </c>
      <c r="G15" s="198"/>
      <c r="H15" s="45">
        <v>2</v>
      </c>
    </row>
    <row r="16" spans="2:10" x14ac:dyDescent="0.25">
      <c r="B16" s="32" t="s">
        <v>66</v>
      </c>
      <c r="C16" s="26">
        <v>0.84</v>
      </c>
      <c r="D16" s="45" t="s">
        <v>65</v>
      </c>
      <c r="F16" s="197" t="s">
        <v>128</v>
      </c>
      <c r="G16" s="198"/>
      <c r="H16" s="45">
        <v>0.15</v>
      </c>
    </row>
    <row r="17" spans="2:9" ht="15.75" thickBot="1" x14ac:dyDescent="0.3">
      <c r="B17" s="34" t="s">
        <v>67</v>
      </c>
      <c r="C17" s="36">
        <v>180</v>
      </c>
      <c r="D17" s="46" t="s">
        <v>68</v>
      </c>
      <c r="F17" s="217" t="s">
        <v>130</v>
      </c>
      <c r="G17" s="218"/>
      <c r="H17" s="46">
        <v>0.2</v>
      </c>
    </row>
    <row r="19" spans="2:9" ht="15.75" thickBot="1" x14ac:dyDescent="0.3"/>
    <row r="20" spans="2:9" ht="15.75" thickBot="1" x14ac:dyDescent="0.3">
      <c r="B20" s="176" t="s">
        <v>146</v>
      </c>
      <c r="C20" s="177"/>
      <c r="D20" s="177"/>
      <c r="E20" s="177"/>
      <c r="F20" s="177"/>
      <c r="G20" s="177"/>
      <c r="H20" s="177"/>
      <c r="I20" s="178"/>
    </row>
    <row r="21" spans="2:9" x14ac:dyDescent="0.25">
      <c r="B21" s="215" t="s">
        <v>132</v>
      </c>
      <c r="C21" s="216"/>
      <c r="D21" s="49" t="s">
        <v>149</v>
      </c>
      <c r="E21" s="49" t="s">
        <v>135</v>
      </c>
      <c r="F21" s="49" t="s">
        <v>136</v>
      </c>
      <c r="G21" s="49" t="s">
        <v>64</v>
      </c>
      <c r="H21" s="49" t="s">
        <v>66</v>
      </c>
      <c r="I21" s="50" t="s">
        <v>67</v>
      </c>
    </row>
    <row r="22" spans="2:9" x14ac:dyDescent="0.25">
      <c r="B22" s="153" t="s">
        <v>176</v>
      </c>
      <c r="C22" s="154"/>
      <c r="D22" s="28">
        <f>E2</f>
        <v>35</v>
      </c>
      <c r="E22" s="118">
        <f>D22*D23*D24</f>
        <v>52.5</v>
      </c>
      <c r="F22" s="211">
        <f>E22*C14</f>
        <v>399</v>
      </c>
      <c r="G22" s="211">
        <f>E22*C15</f>
        <v>29.400000000000002</v>
      </c>
      <c r="H22" s="211">
        <f>E22*C16</f>
        <v>44.1</v>
      </c>
      <c r="I22" s="213">
        <f>E22*C17</f>
        <v>9450</v>
      </c>
    </row>
    <row r="23" spans="2:9" x14ac:dyDescent="0.25">
      <c r="B23" s="153" t="s">
        <v>147</v>
      </c>
      <c r="C23" s="154"/>
      <c r="D23" s="28">
        <f>E4</f>
        <v>15</v>
      </c>
      <c r="E23" s="118"/>
      <c r="F23" s="211"/>
      <c r="G23" s="211"/>
      <c r="H23" s="211"/>
      <c r="I23" s="213"/>
    </row>
    <row r="24" spans="2:9" ht="15.75" thickBot="1" x14ac:dyDescent="0.3">
      <c r="B24" s="155" t="s">
        <v>148</v>
      </c>
      <c r="C24" s="156"/>
      <c r="D24" s="37">
        <v>0.1</v>
      </c>
      <c r="E24" s="120"/>
      <c r="F24" s="212"/>
      <c r="G24" s="212"/>
      <c r="H24" s="212"/>
      <c r="I24" s="214"/>
    </row>
    <row r="26" spans="2:9" ht="15.75" thickBot="1" x14ac:dyDescent="0.3"/>
    <row r="27" spans="2:9" x14ac:dyDescent="0.25">
      <c r="B27" s="125"/>
      <c r="C27" s="125"/>
      <c r="D27" s="125"/>
      <c r="E27" s="125"/>
      <c r="F27" s="125"/>
      <c r="G27" s="125"/>
      <c r="H27" s="181" t="s">
        <v>82</v>
      </c>
      <c r="I27" s="180"/>
    </row>
    <row r="28" spans="2:9" x14ac:dyDescent="0.25">
      <c r="B28" s="125"/>
      <c r="C28" s="125"/>
      <c r="D28" s="125"/>
      <c r="E28" s="125"/>
      <c r="F28" s="125"/>
      <c r="G28" s="125"/>
      <c r="H28" s="32" t="s">
        <v>83</v>
      </c>
      <c r="I28" s="45">
        <v>0.1</v>
      </c>
    </row>
    <row r="29" spans="2:9" x14ac:dyDescent="0.25">
      <c r="B29" s="125"/>
      <c r="C29" s="125"/>
      <c r="D29" s="125"/>
      <c r="E29" s="125"/>
      <c r="F29" s="125"/>
      <c r="G29" s="125"/>
      <c r="H29" s="32" t="s">
        <v>84</v>
      </c>
      <c r="I29" s="45">
        <v>7.0000000000000007E-2</v>
      </c>
    </row>
    <row r="30" spans="2:9" x14ac:dyDescent="0.25">
      <c r="B30" s="125"/>
      <c r="C30" s="125"/>
      <c r="D30" s="125"/>
      <c r="E30" s="125"/>
      <c r="F30" s="125"/>
      <c r="G30" s="125"/>
      <c r="H30" s="32" t="s">
        <v>85</v>
      </c>
      <c r="I30" s="45">
        <v>0.2</v>
      </c>
    </row>
    <row r="31" spans="2:9" x14ac:dyDescent="0.25">
      <c r="B31" s="125"/>
      <c r="C31" s="125"/>
      <c r="D31" s="125"/>
      <c r="E31" s="125"/>
      <c r="F31" s="125"/>
      <c r="G31" s="125"/>
      <c r="H31" s="32" t="s">
        <v>86</v>
      </c>
      <c r="I31" s="45">
        <v>0.01</v>
      </c>
    </row>
    <row r="32" spans="2:9" ht="15.75" thickBot="1" x14ac:dyDescent="0.3">
      <c r="B32" s="125"/>
      <c r="C32" s="125"/>
      <c r="D32" s="125"/>
      <c r="E32" s="125"/>
      <c r="F32" s="125"/>
      <c r="G32" s="125"/>
      <c r="H32" s="34" t="s">
        <v>91</v>
      </c>
      <c r="I32" s="46">
        <v>0.02</v>
      </c>
    </row>
    <row r="33" spans="2:10" x14ac:dyDescent="0.25">
      <c r="B33" s="125"/>
      <c r="C33" s="125"/>
      <c r="D33" s="125"/>
      <c r="E33" s="125"/>
      <c r="F33" s="125"/>
      <c r="G33" s="125"/>
    </row>
    <row r="34" spans="2:10" x14ac:dyDescent="0.25">
      <c r="B34" s="125"/>
      <c r="C34" s="125"/>
      <c r="D34" s="125"/>
      <c r="E34" s="125"/>
      <c r="F34" s="125"/>
      <c r="G34" s="125"/>
    </row>
    <row r="35" spans="2:10" x14ac:dyDescent="0.25">
      <c r="B35" s="125"/>
      <c r="C35" s="125"/>
      <c r="D35" s="125"/>
      <c r="E35" s="125"/>
      <c r="F35" s="125"/>
      <c r="G35" s="125"/>
      <c r="I35" s="18"/>
    </row>
    <row r="36" spans="2:10" x14ac:dyDescent="0.25">
      <c r="B36" s="125"/>
      <c r="C36" s="125"/>
      <c r="D36" s="125"/>
      <c r="E36" s="125"/>
      <c r="F36" s="125"/>
      <c r="G36" s="125"/>
    </row>
    <row r="37" spans="2:10" x14ac:dyDescent="0.25">
      <c r="B37" s="125"/>
      <c r="C37" s="125"/>
      <c r="D37" s="125"/>
      <c r="E37" s="125"/>
      <c r="F37" s="125"/>
      <c r="G37" s="125"/>
    </row>
    <row r="39" spans="2:10" ht="15.75" thickBot="1" x14ac:dyDescent="0.3">
      <c r="B39" s="220" t="s">
        <v>87</v>
      </c>
      <c r="C39" s="220"/>
    </row>
    <row r="40" spans="2:10" ht="15.75" thickBot="1" x14ac:dyDescent="0.3">
      <c r="B40" s="18" t="s">
        <v>150</v>
      </c>
      <c r="C40" s="15">
        <v>1</v>
      </c>
      <c r="D40" s="15" t="s">
        <v>89</v>
      </c>
      <c r="I40" s="112" t="s">
        <v>188</v>
      </c>
      <c r="J40" s="114"/>
    </row>
    <row r="41" spans="2:10" x14ac:dyDescent="0.25">
      <c r="B41" s="18"/>
      <c r="C41" s="18">
        <f>I31+I30</f>
        <v>0.21000000000000002</v>
      </c>
      <c r="D41" s="18" t="s">
        <v>89</v>
      </c>
      <c r="I41" s="94" t="s">
        <v>136</v>
      </c>
      <c r="J41" s="98">
        <v>399</v>
      </c>
    </row>
    <row r="42" spans="2:10" x14ac:dyDescent="0.25">
      <c r="I42" s="95" t="s">
        <v>191</v>
      </c>
      <c r="J42" s="99">
        <v>29.4</v>
      </c>
    </row>
    <row r="43" spans="2:10" x14ac:dyDescent="0.25">
      <c r="B43" s="18" t="s">
        <v>150</v>
      </c>
      <c r="C43" s="16">
        <f>C40/C41</f>
        <v>4.7619047619047619</v>
      </c>
      <c r="I43" s="95" t="s">
        <v>104</v>
      </c>
      <c r="J43" s="99">
        <v>44.1</v>
      </c>
    </row>
    <row r="44" spans="2:10" ht="15.75" thickBot="1" x14ac:dyDescent="0.3">
      <c r="I44" s="95" t="s">
        <v>192</v>
      </c>
      <c r="J44" s="99">
        <v>9450</v>
      </c>
    </row>
    <row r="45" spans="2:10" ht="15.75" thickBot="1" x14ac:dyDescent="0.3">
      <c r="B45" s="121" t="s">
        <v>151</v>
      </c>
      <c r="C45" s="122"/>
      <c r="D45" s="122"/>
      <c r="E45" s="122"/>
      <c r="F45" s="210"/>
      <c r="I45" s="96" t="s">
        <v>193</v>
      </c>
      <c r="J45" s="101">
        <f>J9</f>
        <v>535</v>
      </c>
    </row>
    <row r="46" spans="2:10" ht="15.75" thickBot="1" x14ac:dyDescent="0.3">
      <c r="B46" s="42" t="s">
        <v>10</v>
      </c>
      <c r="C46" s="43" t="s">
        <v>152</v>
      </c>
      <c r="D46" s="43" t="s">
        <v>153</v>
      </c>
      <c r="E46" s="43" t="s">
        <v>155</v>
      </c>
      <c r="F46" s="54" t="s">
        <v>154</v>
      </c>
      <c r="I46" s="97" t="s">
        <v>154</v>
      </c>
      <c r="J46" s="100">
        <v>2321</v>
      </c>
    </row>
    <row r="47" spans="2:10" x14ac:dyDescent="0.25">
      <c r="B47" s="52" t="s">
        <v>118</v>
      </c>
      <c r="C47" s="19">
        <f>(E2/2.4)+1</f>
        <v>15.583333333333334</v>
      </c>
      <c r="D47" s="58">
        <f>C43*E4</f>
        <v>71.428571428571431</v>
      </c>
      <c r="E47" s="19">
        <f>D47*C47</f>
        <v>1113.0952380952381</v>
      </c>
      <c r="F47" s="219">
        <f>SUM(E47:E48)</f>
        <v>2321.4285714285716</v>
      </c>
    </row>
    <row r="48" spans="2:10" ht="15.75" thickBot="1" x14ac:dyDescent="0.3">
      <c r="B48" s="40" t="s">
        <v>119</v>
      </c>
      <c r="C48" s="51">
        <f>(E4/2.4)+1</f>
        <v>7.25</v>
      </c>
      <c r="D48" s="51">
        <f>C43*E2</f>
        <v>166.66666666666666</v>
      </c>
      <c r="E48" s="20">
        <f>D48*C48</f>
        <v>1208.3333333333333</v>
      </c>
      <c r="F48" s="205"/>
    </row>
  </sheetData>
  <mergeCells count="30">
    <mergeCell ref="F47:F48"/>
    <mergeCell ref="B45:F45"/>
    <mergeCell ref="B27:G37"/>
    <mergeCell ref="H27:I27"/>
    <mergeCell ref="B39:C39"/>
    <mergeCell ref="I40:J40"/>
    <mergeCell ref="H22:H24"/>
    <mergeCell ref="I22:I24"/>
    <mergeCell ref="B21:C21"/>
    <mergeCell ref="B22:C22"/>
    <mergeCell ref="B13:D13"/>
    <mergeCell ref="F13:G13"/>
    <mergeCell ref="F14:G14"/>
    <mergeCell ref="F15:G15"/>
    <mergeCell ref="F16:G16"/>
    <mergeCell ref="B20:I20"/>
    <mergeCell ref="B23:C23"/>
    <mergeCell ref="B24:C24"/>
    <mergeCell ref="E22:E24"/>
    <mergeCell ref="F22:F24"/>
    <mergeCell ref="G22:G24"/>
    <mergeCell ref="F17:G17"/>
    <mergeCell ref="J9:J10"/>
    <mergeCell ref="B7:J7"/>
    <mergeCell ref="B2:D2"/>
    <mergeCell ref="F2:F3"/>
    <mergeCell ref="B3:D3"/>
    <mergeCell ref="B4:D4"/>
    <mergeCell ref="F4:F5"/>
    <mergeCell ref="B5:D5"/>
  </mergeCells>
  <phoneticPr fontId="4" type="noConversion"/>
  <pageMargins left="0.7" right="0.7" top="0.75" bottom="0.75" header="0.3" footer="0.3"/>
  <pageSetup orientation="portrait" horizontalDpi="360" verticalDpi="36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33242-678C-4E26-B439-0F9A711A9785}">
  <dimension ref="B2:N40"/>
  <sheetViews>
    <sheetView tabSelected="1" topLeftCell="A24" workbookViewId="0">
      <selection activeCell="F25" sqref="F25"/>
    </sheetView>
  </sheetViews>
  <sheetFormatPr baseColWidth="10" defaultRowHeight="15" x14ac:dyDescent="0.25"/>
  <cols>
    <col min="2" max="2" width="13.7109375" customWidth="1"/>
    <col min="3" max="3" width="12.7109375" customWidth="1"/>
    <col min="5" max="5" width="15.42578125" bestFit="1" customWidth="1"/>
    <col min="6" max="6" width="14.7109375" bestFit="1" customWidth="1"/>
    <col min="8" max="8" width="15.42578125" bestFit="1" customWidth="1"/>
    <col min="9" max="9" width="12.42578125" customWidth="1"/>
  </cols>
  <sheetData>
    <row r="2" spans="2:14" x14ac:dyDescent="0.25">
      <c r="B2" s="125"/>
      <c r="C2" s="125"/>
      <c r="D2" s="125"/>
      <c r="E2" s="125"/>
      <c r="F2" s="125"/>
      <c r="G2" s="125"/>
      <c r="H2" s="125" t="s">
        <v>82</v>
      </c>
      <c r="I2" s="125"/>
    </row>
    <row r="3" spans="2:14" x14ac:dyDescent="0.25">
      <c r="B3" s="125"/>
      <c r="C3" s="125"/>
      <c r="D3" s="125"/>
      <c r="E3" s="125"/>
      <c r="F3" s="125"/>
      <c r="G3" s="125"/>
      <c r="H3" t="s">
        <v>83</v>
      </c>
      <c r="I3" s="22">
        <v>0.1</v>
      </c>
    </row>
    <row r="4" spans="2:14" x14ac:dyDescent="0.25">
      <c r="B4" s="125"/>
      <c r="C4" s="125"/>
      <c r="D4" s="125"/>
      <c r="E4" s="125"/>
      <c r="F4" s="125"/>
      <c r="G4" s="125"/>
      <c r="H4" t="s">
        <v>84</v>
      </c>
      <c r="I4" s="22">
        <v>7.0000000000000007E-2</v>
      </c>
    </row>
    <row r="5" spans="2:14" x14ac:dyDescent="0.25">
      <c r="B5" s="125"/>
      <c r="C5" s="125"/>
      <c r="D5" s="125"/>
      <c r="E5" s="125"/>
      <c r="F5" s="125"/>
      <c r="G5" s="125"/>
      <c r="H5" t="s">
        <v>85</v>
      </c>
      <c r="I5" s="22">
        <v>0.2</v>
      </c>
    </row>
    <row r="6" spans="2:14" x14ac:dyDescent="0.25">
      <c r="B6" s="125"/>
      <c r="C6" s="125"/>
      <c r="D6" s="125"/>
      <c r="E6" s="125"/>
      <c r="F6" s="125"/>
      <c r="G6" s="125"/>
      <c r="H6" t="s">
        <v>86</v>
      </c>
      <c r="I6" s="22">
        <v>0.01</v>
      </c>
    </row>
    <row r="7" spans="2:14" x14ac:dyDescent="0.25">
      <c r="B7" s="125"/>
      <c r="C7" s="125"/>
      <c r="D7" s="125"/>
      <c r="E7" s="125"/>
      <c r="F7" s="125"/>
      <c r="G7" s="125"/>
      <c r="H7" t="s">
        <v>91</v>
      </c>
      <c r="I7" s="22">
        <v>0.02</v>
      </c>
    </row>
    <row r="8" spans="2:14" x14ac:dyDescent="0.25">
      <c r="B8" s="125"/>
      <c r="C8" s="125"/>
      <c r="D8" s="125"/>
      <c r="E8" s="125"/>
      <c r="F8" s="125"/>
      <c r="G8" s="125"/>
    </row>
    <row r="9" spans="2:14" x14ac:dyDescent="0.25">
      <c r="B9" s="125"/>
      <c r="C9" s="125"/>
      <c r="D9" s="125"/>
      <c r="E9" s="125"/>
      <c r="F9" s="125"/>
      <c r="G9" s="125"/>
    </row>
    <row r="10" spans="2:14" x14ac:dyDescent="0.25">
      <c r="B10" s="125"/>
      <c r="C10" s="125"/>
      <c r="D10" s="125"/>
      <c r="E10" s="125"/>
      <c r="F10" s="125"/>
      <c r="G10" s="125"/>
      <c r="I10" s="22"/>
    </row>
    <row r="11" spans="2:14" x14ac:dyDescent="0.25">
      <c r="B11" s="125"/>
      <c r="C11" s="125"/>
      <c r="D11" s="125"/>
      <c r="E11" s="125"/>
      <c r="F11" s="125"/>
      <c r="G11" s="125"/>
    </row>
    <row r="12" spans="2:14" x14ac:dyDescent="0.25">
      <c r="B12" s="125"/>
      <c r="C12" s="125"/>
      <c r="D12" s="125"/>
      <c r="E12" s="125"/>
      <c r="F12" s="125"/>
      <c r="G12" s="125"/>
    </row>
    <row r="13" spans="2:14" ht="15.75" thickBot="1" x14ac:dyDescent="0.3"/>
    <row r="14" spans="2:14" x14ac:dyDescent="0.25">
      <c r="B14" s="160" t="s">
        <v>87</v>
      </c>
      <c r="C14" s="161"/>
      <c r="D14" s="193"/>
      <c r="E14" s="193"/>
      <c r="F14" s="193"/>
      <c r="G14" s="194"/>
      <c r="I14" s="160" t="s">
        <v>99</v>
      </c>
      <c r="J14" s="161"/>
      <c r="K14" s="186"/>
      <c r="L14" s="186"/>
      <c r="M14" s="186"/>
      <c r="N14" s="128"/>
    </row>
    <row r="15" spans="2:14" x14ac:dyDescent="0.25">
      <c r="B15" s="92" t="s">
        <v>88</v>
      </c>
      <c r="C15" s="15">
        <v>1</v>
      </c>
      <c r="D15" s="15" t="s">
        <v>89</v>
      </c>
      <c r="E15" s="15" t="s">
        <v>90</v>
      </c>
      <c r="F15" s="15">
        <v>1</v>
      </c>
      <c r="G15" s="85" t="s">
        <v>89</v>
      </c>
      <c r="I15" s="92" t="s">
        <v>88</v>
      </c>
      <c r="J15" s="15">
        <v>1</v>
      </c>
      <c r="K15" s="15" t="s">
        <v>89</v>
      </c>
      <c r="L15" s="15" t="s">
        <v>90</v>
      </c>
      <c r="M15" s="15">
        <v>1</v>
      </c>
      <c r="N15" s="85" t="s">
        <v>89</v>
      </c>
    </row>
    <row r="16" spans="2:14" x14ac:dyDescent="0.25">
      <c r="B16" s="92"/>
      <c r="C16" s="86">
        <f>I6+I5</f>
        <v>0.21000000000000002</v>
      </c>
      <c r="D16" s="86" t="s">
        <v>89</v>
      </c>
      <c r="E16" s="86" t="s">
        <v>90</v>
      </c>
      <c r="F16" s="86">
        <f>I6+I4</f>
        <v>0.08</v>
      </c>
      <c r="G16" s="87" t="s">
        <v>89</v>
      </c>
      <c r="I16" s="92"/>
      <c r="J16" s="86">
        <f>I6+I3</f>
        <v>0.11</v>
      </c>
      <c r="K16" s="86" t="s">
        <v>89</v>
      </c>
      <c r="L16" s="86" t="s">
        <v>90</v>
      </c>
      <c r="M16" s="86">
        <f>I6+I4</f>
        <v>0.08</v>
      </c>
      <c r="N16" s="87" t="s">
        <v>89</v>
      </c>
    </row>
    <row r="17" spans="2:14" ht="15.75" thickBot="1" x14ac:dyDescent="0.3">
      <c r="B17" s="88" t="s">
        <v>88</v>
      </c>
      <c r="C17" s="102">
        <f>(C15*F15)/(C16*F16)</f>
        <v>59.523809523809518</v>
      </c>
      <c r="D17" s="126"/>
      <c r="E17" s="126"/>
      <c r="F17" s="126"/>
      <c r="G17" s="223"/>
      <c r="I17" s="88" t="s">
        <v>88</v>
      </c>
      <c r="J17" s="102">
        <f>(J15*M15)/(J16*M16)</f>
        <v>113.63636363636363</v>
      </c>
      <c r="K17" s="126"/>
      <c r="L17" s="126"/>
      <c r="M17" s="126"/>
      <c r="N17" s="223"/>
    </row>
    <row r="20" spans="2:14" ht="15.75" thickBot="1" x14ac:dyDescent="0.3"/>
    <row r="21" spans="2:14" ht="15" customHeight="1" x14ac:dyDescent="0.25">
      <c r="B21" s="163" t="s">
        <v>156</v>
      </c>
      <c r="C21" s="165"/>
      <c r="E21" s="163" t="s">
        <v>158</v>
      </c>
      <c r="F21" s="165"/>
      <c r="H21" s="163" t="s">
        <v>160</v>
      </c>
      <c r="I21" s="165"/>
    </row>
    <row r="22" spans="2:14" ht="15.75" thickBot="1" x14ac:dyDescent="0.3">
      <c r="B22" s="221"/>
      <c r="C22" s="222"/>
      <c r="E22" s="221"/>
      <c r="F22" s="222"/>
      <c r="H22" s="221"/>
      <c r="I22" s="222"/>
    </row>
    <row r="23" spans="2:14" ht="15.75" thickBot="1" x14ac:dyDescent="0.3">
      <c r="B23" s="115" t="s">
        <v>101</v>
      </c>
      <c r="C23" s="227"/>
      <c r="E23" s="115" t="s">
        <v>159</v>
      </c>
      <c r="F23" s="227"/>
      <c r="H23" s="115" t="s">
        <v>161</v>
      </c>
      <c r="I23" s="227"/>
    </row>
    <row r="24" spans="2:14" ht="15.75" thickBot="1" x14ac:dyDescent="0.3">
      <c r="B24" s="32" t="s">
        <v>157</v>
      </c>
      <c r="C24" s="33">
        <v>2</v>
      </c>
      <c r="E24" s="32" t="s">
        <v>157</v>
      </c>
      <c r="F24" s="33">
        <v>4</v>
      </c>
      <c r="H24" s="32" t="s">
        <v>157</v>
      </c>
      <c r="I24" s="33">
        <v>1</v>
      </c>
      <c r="K24" s="189" t="s">
        <v>102</v>
      </c>
      <c r="L24" s="191"/>
    </row>
    <row r="25" spans="2:14" ht="15.75" thickBot="1" x14ac:dyDescent="0.3">
      <c r="B25" s="32" t="s">
        <v>95</v>
      </c>
      <c r="C25" s="33">
        <v>5.5</v>
      </c>
      <c r="E25" s="32" t="s">
        <v>95</v>
      </c>
      <c r="F25" s="33">
        <v>2.5</v>
      </c>
      <c r="H25" s="32" t="s">
        <v>95</v>
      </c>
      <c r="I25" s="33">
        <v>2.5</v>
      </c>
      <c r="K25" s="225">
        <f>SUM(C28,F28,I28)</f>
        <v>4443.7229437229435</v>
      </c>
      <c r="L25" s="226"/>
    </row>
    <row r="26" spans="2:14" x14ac:dyDescent="0.25">
      <c r="B26" s="32" t="s">
        <v>96</v>
      </c>
      <c r="C26" s="33">
        <v>2</v>
      </c>
      <c r="E26" s="32" t="s">
        <v>96</v>
      </c>
      <c r="F26" s="33">
        <v>2</v>
      </c>
      <c r="H26" s="32" t="s">
        <v>96</v>
      </c>
      <c r="I26" s="33">
        <v>2.5</v>
      </c>
    </row>
    <row r="27" spans="2:14" x14ac:dyDescent="0.25">
      <c r="B27" s="32" t="s">
        <v>97</v>
      </c>
      <c r="C27" s="33">
        <f>C26*C25</f>
        <v>11</v>
      </c>
      <c r="E27" s="32" t="s">
        <v>97</v>
      </c>
      <c r="F27" s="33">
        <f>(F26*F25)-(0.8*1)</f>
        <v>4.2</v>
      </c>
      <c r="H27" s="32" t="s">
        <v>97</v>
      </c>
      <c r="I27" s="33">
        <f>(I26*I25)-(0.8*1)</f>
        <v>5.45</v>
      </c>
    </row>
    <row r="28" spans="2:14" ht="15.75" thickBot="1" x14ac:dyDescent="0.3">
      <c r="B28" s="34" t="s">
        <v>98</v>
      </c>
      <c r="C28" s="66">
        <f>C27*J17*C24</f>
        <v>2500</v>
      </c>
      <c r="E28" s="34" t="s">
        <v>98</v>
      </c>
      <c r="F28" s="66">
        <f>F27*C17*F24</f>
        <v>1000</v>
      </c>
      <c r="H28" s="34" t="s">
        <v>98</v>
      </c>
      <c r="I28" s="66">
        <f>(I27*I24*C17)+(J17*I24*I27)</f>
        <v>943.72294372294368</v>
      </c>
    </row>
    <row r="30" spans="2:14" ht="15.75" thickBot="1" x14ac:dyDescent="0.3"/>
    <row r="31" spans="2:14" x14ac:dyDescent="0.25">
      <c r="B31" s="48" t="s">
        <v>179</v>
      </c>
      <c r="C31" s="152" t="s">
        <v>178</v>
      </c>
      <c r="D31" s="224"/>
      <c r="F31" s="48" t="s">
        <v>180</v>
      </c>
      <c r="G31" s="152" t="s">
        <v>178</v>
      </c>
      <c r="H31" s="224"/>
      <c r="J31" s="48" t="s">
        <v>180</v>
      </c>
      <c r="K31" s="152" t="s">
        <v>178</v>
      </c>
      <c r="L31" s="224"/>
    </row>
    <row r="32" spans="2:14" x14ac:dyDescent="0.25">
      <c r="B32" s="169" t="s">
        <v>179</v>
      </c>
      <c r="C32" s="170"/>
      <c r="D32" s="90">
        <f>C27*I5*C24</f>
        <v>4.4000000000000004</v>
      </c>
      <c r="F32" s="169" t="s">
        <v>180</v>
      </c>
      <c r="G32" s="170"/>
      <c r="H32" s="33">
        <f>F27*F24*I3</f>
        <v>1.6800000000000002</v>
      </c>
      <c r="J32" s="169" t="s">
        <v>180</v>
      </c>
      <c r="K32" s="170"/>
      <c r="L32" s="103">
        <f>I27*I24*(I3+I5+I6)</f>
        <v>1.6895000000000004</v>
      </c>
    </row>
    <row r="33" spans="2:12" x14ac:dyDescent="0.25">
      <c r="B33" s="169" t="s">
        <v>181</v>
      </c>
      <c r="C33" s="170"/>
      <c r="D33" s="90">
        <f>I3*I4*I5*C28</f>
        <v>3.5000000000000004</v>
      </c>
      <c r="F33" s="169" t="s">
        <v>181</v>
      </c>
      <c r="G33" s="170"/>
      <c r="H33" s="103">
        <f>F28*I3*I4*I5</f>
        <v>1.4000000000000004</v>
      </c>
      <c r="J33" s="169" t="s">
        <v>181</v>
      </c>
      <c r="K33" s="170"/>
      <c r="L33" s="103">
        <f>I28*I3*I4*I5</f>
        <v>1.3212121212121215</v>
      </c>
    </row>
    <row r="34" spans="2:12" ht="15.75" thickBot="1" x14ac:dyDescent="0.3">
      <c r="B34" s="171" t="s">
        <v>182</v>
      </c>
      <c r="C34" s="172"/>
      <c r="D34" s="91">
        <f>D32-D33</f>
        <v>0.89999999999999991</v>
      </c>
      <c r="F34" s="171" t="s">
        <v>182</v>
      </c>
      <c r="G34" s="172"/>
      <c r="H34" s="104">
        <f>H32-H33</f>
        <v>0.2799999999999998</v>
      </c>
      <c r="J34" s="171" t="s">
        <v>182</v>
      </c>
      <c r="K34" s="172"/>
      <c r="L34" s="104">
        <f>L32-L33</f>
        <v>0.36828787878787894</v>
      </c>
    </row>
    <row r="36" spans="2:12" ht="15.75" thickBot="1" x14ac:dyDescent="0.3"/>
    <row r="37" spans="2:12" ht="15.75" thickBot="1" x14ac:dyDescent="0.3">
      <c r="H37" s="176" t="s">
        <v>187</v>
      </c>
      <c r="I37" s="178"/>
    </row>
    <row r="38" spans="2:12" ht="15.75" thickBot="1" x14ac:dyDescent="0.3">
      <c r="H38" s="106" t="s">
        <v>154</v>
      </c>
      <c r="I38" s="107">
        <f>K25</f>
        <v>4443.7229437229435</v>
      </c>
    </row>
    <row r="39" spans="2:12" x14ac:dyDescent="0.25">
      <c r="B39" s="151" t="s">
        <v>183</v>
      </c>
      <c r="C39" s="152"/>
      <c r="D39" s="224"/>
      <c r="H39" s="32" t="s">
        <v>185</v>
      </c>
      <c r="I39" s="105">
        <f>SUM(D34,H34,L34)</f>
        <v>1.5482878787878787</v>
      </c>
    </row>
    <row r="40" spans="2:12" ht="15.75" thickBot="1" x14ac:dyDescent="0.3">
      <c r="B40" s="155" t="s">
        <v>184</v>
      </c>
      <c r="C40" s="156"/>
      <c r="D40" s="91">
        <f>((C27*C24)+(F27*F24)+(I27*I24))*I7</f>
        <v>0.88500000000000001</v>
      </c>
      <c r="H40" s="34" t="s">
        <v>186</v>
      </c>
      <c r="I40" s="93">
        <f>D40</f>
        <v>0.88500000000000001</v>
      </c>
    </row>
  </sheetData>
  <mergeCells count="31">
    <mergeCell ref="J32:K32"/>
    <mergeCell ref="J33:K33"/>
    <mergeCell ref="J34:K34"/>
    <mergeCell ref="B39:D39"/>
    <mergeCell ref="B40:C40"/>
    <mergeCell ref="B32:C32"/>
    <mergeCell ref="B33:C33"/>
    <mergeCell ref="B34:C34"/>
    <mergeCell ref="F34:G34"/>
    <mergeCell ref="F32:G32"/>
    <mergeCell ref="F33:G33"/>
    <mergeCell ref="H37:I37"/>
    <mergeCell ref="K14:N14"/>
    <mergeCell ref="K17:N17"/>
    <mergeCell ref="C31:D31"/>
    <mergeCell ref="G31:H31"/>
    <mergeCell ref="K31:L31"/>
    <mergeCell ref="K24:L24"/>
    <mergeCell ref="K25:L25"/>
    <mergeCell ref="B23:C23"/>
    <mergeCell ref="E23:F23"/>
    <mergeCell ref="H23:I23"/>
    <mergeCell ref="B2:G12"/>
    <mergeCell ref="H2:I2"/>
    <mergeCell ref="B14:C14"/>
    <mergeCell ref="I14:J14"/>
    <mergeCell ref="B21:C22"/>
    <mergeCell ref="E21:F22"/>
    <mergeCell ref="H21:I22"/>
    <mergeCell ref="D17:G17"/>
    <mergeCell ref="D14:G1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Acero Tolva</vt:lpstr>
      <vt:lpstr>Concreto Tolva</vt:lpstr>
      <vt:lpstr>Mampostería Tolva</vt:lpstr>
      <vt:lpstr>Material Cuneta</vt:lpstr>
      <vt:lpstr>Material Placa</vt:lpstr>
      <vt:lpstr>Material Tanque sedimentador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user</cp:lastModifiedBy>
  <dcterms:created xsi:type="dcterms:W3CDTF">2021-12-06T21:42:48Z</dcterms:created>
  <dcterms:modified xsi:type="dcterms:W3CDTF">2022-02-15T01:59:28Z</dcterms:modified>
</cp:coreProperties>
</file>