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os\Desktop\TRABAJO DE GRADO\ANEXOS NUEVOS\"/>
    </mc:Choice>
  </mc:AlternateContent>
  <bookViews>
    <workbookView xWindow="0" yWindow="0" windowWidth="20490" windowHeight="7650"/>
  </bookViews>
  <sheets>
    <sheet name="Hoja1" sheetId="1" r:id="rId1"/>
    <sheet name="calculo" sheetId="2" r:id="rId2"/>
    <sheet name="apu concr. 12 c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3" l="1"/>
  <c r="N59" i="3"/>
  <c r="O59" i="3" s="1"/>
  <c r="I59" i="3" s="1"/>
  <c r="J59" i="3" s="1"/>
  <c r="J57" i="3"/>
  <c r="J55" i="3"/>
  <c r="J53" i="3"/>
  <c r="J51" i="3"/>
  <c r="J49" i="3"/>
  <c r="J47" i="3"/>
  <c r="J45" i="3"/>
  <c r="N40" i="3"/>
  <c r="L26" i="3"/>
  <c r="M26" i="3" s="1"/>
  <c r="H43" i="3" s="1"/>
  <c r="J43" i="3" s="1"/>
  <c r="J42" i="3" s="1"/>
  <c r="L24" i="3"/>
  <c r="A26" i="2" l="1"/>
  <c r="A27" i="2"/>
  <c r="D4" i="1" l="1"/>
  <c r="D3" i="1"/>
  <c r="D7" i="1"/>
  <c r="F7" i="1" s="1"/>
  <c r="A28" i="2"/>
  <c r="A29" i="2"/>
  <c r="A30" i="2"/>
  <c r="B35" i="2"/>
  <c r="B7" i="1" l="1"/>
  <c r="J37" i="2"/>
  <c r="E5" i="1" s="1"/>
  <c r="B4" i="1"/>
  <c r="D3" i="2"/>
  <c r="F3" i="1" s="1"/>
  <c r="B5" i="1" l="1"/>
  <c r="D9" i="2"/>
  <c r="D5" i="1" s="1"/>
  <c r="F5" i="1" s="1"/>
  <c r="B6" i="1"/>
  <c r="C22" i="2"/>
  <c r="B23" i="2" s="1"/>
  <c r="D6" i="1" s="1"/>
  <c r="F6" i="1" s="1"/>
  <c r="B20" i="2"/>
  <c r="B22" i="2" s="1"/>
  <c r="E13" i="2"/>
  <c r="E15" i="2" s="1"/>
  <c r="F4" i="1" s="1"/>
  <c r="F8" i="1" l="1"/>
  <c r="F9" i="1" l="1"/>
  <c r="F10" i="1" s="1"/>
</calcChain>
</file>

<file path=xl/sharedStrings.xml><?xml version="1.0" encoding="utf-8"?>
<sst xmlns="http://schemas.openxmlformats.org/spreadsheetml/2006/main" count="147" uniqueCount="50">
  <si>
    <t>ITEM</t>
  </si>
  <si>
    <t>DESCRIPCIÓN</t>
  </si>
  <si>
    <t>UNIDAD</t>
  </si>
  <si>
    <t>CANTIDAD</t>
  </si>
  <si>
    <t>VR UNIT</t>
  </si>
  <si>
    <t>VR TOTAL</t>
  </si>
  <si>
    <t xml:space="preserve">CANCHA </t>
  </si>
  <si>
    <t>ML</t>
  </si>
  <si>
    <t>KG</t>
  </si>
  <si>
    <t xml:space="preserve"> SELLO ARENA-ASFALTO CON EMULSION CRR-2</t>
  </si>
  <si>
    <t>M3</t>
  </si>
  <si>
    <t>SELLO ARENA-ASFALTO CON EMULSION CRR-2</t>
  </si>
  <si>
    <t>MALLA ELECTROSOLDADA 0,15 X 0,15 M D= 6MM (INCLUYE SUMINISTRO FIJACIÓN E INSTALACIÓN)</t>
  </si>
  <si>
    <t>PANEL VIENE DE 6 X 2,35 QUITANDO AREA DE EMPALME QUEDA 13,5 AREA PESO 42,2</t>
  </si>
  <si>
    <t xml:space="preserve">AREA </t>
  </si>
  <si>
    <t>AREA MALLA</t>
  </si>
  <si>
    <t>MODULOS</t>
  </si>
  <si>
    <t>DEMARCACIÓN CON PINTURA TIPO TRAFICO E=0.08 M</t>
  </si>
  <si>
    <t>M2</t>
  </si>
  <si>
    <t>COSTO DIRECTO</t>
  </si>
  <si>
    <t>AIU 28%</t>
  </si>
  <si>
    <t>VALOR TOTAL</t>
  </si>
  <si>
    <t>RELLENO BASE GRANULAR COMPACTADO CON PLANCHA VIBRADORA</t>
  </si>
  <si>
    <t xml:space="preserve"> LOSA MACIZA CIMIENTO CONCRETO 21 MPa - 3000 PSI H=12 CM</t>
  </si>
  <si>
    <t>AUXILIAR DE OBRA 2  (B)</t>
  </si>
  <si>
    <t>Ins</t>
  </si>
  <si>
    <t>hh</t>
  </si>
  <si>
    <t>CUARTON 2`` x 4`` x 300</t>
  </si>
  <si>
    <t>OFICIAL OBRA 1 (A)</t>
  </si>
  <si>
    <t>PUNTILLA CON Y SIN CABEZA 2</t>
  </si>
  <si>
    <t>lb</t>
  </si>
  <si>
    <t>TABLA 1x05x300 OTOBO</t>
  </si>
  <si>
    <t>UND</t>
  </si>
  <si>
    <t>TRANSPORTE DE MATERIAL (VOLQUETA ACARREO)</t>
  </si>
  <si>
    <t>M3-km</t>
  </si>
  <si>
    <t>VIBRADOR DE CONCRETO</t>
  </si>
  <si>
    <t>dd</t>
  </si>
  <si>
    <t>CONCRETO CLASE D 21 MPa (3000 PSI)</t>
  </si>
  <si>
    <t>Ana</t>
  </si>
  <si>
    <t>Herrramienta y Equipo Menor(% M.O)</t>
  </si>
  <si>
    <t>Esp</t>
  </si>
  <si>
    <t xml:space="preserve"> % </t>
  </si>
  <si>
    <t>centro</t>
  </si>
  <si>
    <t>basket</t>
  </si>
  <si>
    <t>linea recta centro</t>
  </si>
  <si>
    <t>lineas laterales basket</t>
  </si>
  <si>
    <t>perimetro exterior cancha</t>
  </si>
  <si>
    <t>1.02.20   LOSA MACIZA CIMIENTO CONCRETO 21 MPa - 3000 PSI H=10 CM</t>
  </si>
  <si>
    <t>Redondeo</t>
  </si>
  <si>
    <t>1.02.21   LOSA MACIZA CIMIENTO CONCRETO 21 MPa - 3000 PSI H=15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</si>
</sst>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164" formatCode="#,##0.0000_);\-#,##0.0000"/>
    <numFmt numFmtId="165" formatCode="#,##0.00_);\-#,##0.00"/>
    <numFmt numFmtId="166" formatCode="_-&quot;$&quot;\ * #,##0.00_-;\-&quot;$&quot;\ * #,##0.00_-;_-&quot;$&quot;\ * &quot;-&quot;_-;_-@_-"/>
    <numFmt numFmtId="167" formatCode="#,##0_);\-#,##0"/>
    <numFmt numFmtId="168" formatCode="#,##0.0000_ ;\-#,##0.0000\ "/>
    <numFmt numFmtId="169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.0500000000000007"/>
      <color indexed="8"/>
      <name val="Arial"/>
      <family val="2"/>
    </font>
    <font>
      <b/>
      <sz val="7.9"/>
      <color indexed="8"/>
      <name val="Arial"/>
    </font>
    <font>
      <sz val="8.0500000000000007"/>
      <color indexed="8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Fill="1" applyBorder="1" applyAlignment="1" applyProtection="1"/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4" borderId="0" xfId="0" applyFill="1"/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42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Fill="1" applyBorder="1" applyAlignment="1">
      <alignment horizontal="center" vertical="center" wrapText="1"/>
    </xf>
    <xf numFmtId="166" fontId="0" fillId="0" borderId="1" xfId="0" applyNumberFormat="1" applyBorder="1"/>
    <xf numFmtId="1" fontId="0" fillId="0" borderId="0" xfId="0" applyNumberFormat="1"/>
    <xf numFmtId="167" fontId="2" fillId="0" borderId="0" xfId="0" applyNumberFormat="1" applyFont="1" applyAlignment="1">
      <alignment horizontal="right" vertical="center"/>
    </xf>
    <xf numFmtId="42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8" fontId="0" fillId="0" borderId="0" xfId="0" applyNumberFormat="1"/>
    <xf numFmtId="169" fontId="0" fillId="0" borderId="0" xfId="0" applyNumberFormat="1"/>
    <xf numFmtId="0" fontId="6" fillId="0" borderId="0" xfId="0" applyFont="1"/>
    <xf numFmtId="167" fontId="6" fillId="0" borderId="0" xfId="0" applyNumberFormat="1" applyFont="1"/>
    <xf numFmtId="168" fontId="6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9" fontId="6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5" sqref="D5"/>
    </sheetView>
  </sheetViews>
  <sheetFormatPr baseColWidth="10" defaultRowHeight="15" x14ac:dyDescent="0.25"/>
  <cols>
    <col min="1" max="1" width="6.28515625" customWidth="1"/>
    <col min="2" max="2" width="62.42578125" customWidth="1"/>
    <col min="5" max="6" width="1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4" t="s">
        <v>6</v>
      </c>
      <c r="C2" s="34"/>
      <c r="D2" s="34"/>
      <c r="E2" s="34"/>
      <c r="F2" s="3"/>
    </row>
    <row r="3" spans="1:6" ht="38.25" customHeight="1" x14ac:dyDescent="0.25">
      <c r="A3" s="4">
        <v>1.1000000000000001</v>
      </c>
      <c r="B3" s="4" t="s">
        <v>9</v>
      </c>
      <c r="C3" s="4" t="s">
        <v>18</v>
      </c>
      <c r="D3" s="4">
        <f>calculo!D3</f>
        <v>516.06000000000006</v>
      </c>
      <c r="E3" s="6">
        <v>4474</v>
      </c>
      <c r="F3" s="15">
        <f>D3*E3</f>
        <v>2308852.4400000004</v>
      </c>
    </row>
    <row r="4" spans="1:6" ht="30" x14ac:dyDescent="0.25">
      <c r="A4" s="4">
        <v>1.2</v>
      </c>
      <c r="B4" s="4" t="str">
        <f>calculo!A11</f>
        <v>RELLENO BASE GRANULAR COMPACTADO CON PLANCHA VIBRADORA</v>
      </c>
      <c r="C4" s="4" t="s">
        <v>10</v>
      </c>
      <c r="D4" s="14">
        <f>calculo!E15</f>
        <v>19.352250000000002</v>
      </c>
      <c r="E4" s="6">
        <v>83122</v>
      </c>
      <c r="F4" s="15">
        <f>D4*E4</f>
        <v>1608597.7245</v>
      </c>
    </row>
    <row r="5" spans="1:6" ht="30" customHeight="1" x14ac:dyDescent="0.25">
      <c r="A5" s="4">
        <v>1.3</v>
      </c>
      <c r="B5" s="4" t="str">
        <f>calculo!A7</f>
        <v xml:space="preserve"> LOSA MACIZA CIMIENTO CONCRETO 21 MPa - 3000 PSI H=12 CM</v>
      </c>
      <c r="C5" s="4" t="s">
        <v>18</v>
      </c>
      <c r="D5" s="14">
        <f>calculo!D9</f>
        <v>516.06000000000006</v>
      </c>
      <c r="E5" s="20">
        <f>calculo!J37</f>
        <v>82163.62539999999</v>
      </c>
      <c r="F5" s="15">
        <f>D5*E5</f>
        <v>42401360.523924001</v>
      </c>
    </row>
    <row r="6" spans="1:6" ht="30" x14ac:dyDescent="0.25">
      <c r="A6" s="4">
        <v>1.4</v>
      </c>
      <c r="B6" s="4" t="str">
        <f>calculo!A16</f>
        <v>MALLA ELECTROSOLDADA 0,15 X 0,15 M D= 6MM (INCLUYE SUMINISTRO FIJACIÓN E INSTALACIÓN)</v>
      </c>
      <c r="C6" s="4" t="s">
        <v>8</v>
      </c>
      <c r="D6" s="4">
        <f>calculo!B23</f>
        <v>1645.8000000000002</v>
      </c>
      <c r="E6" s="6">
        <v>3621</v>
      </c>
      <c r="F6" s="15">
        <f>D6*E6</f>
        <v>5959441.8000000007</v>
      </c>
    </row>
    <row r="7" spans="1:6" ht="25.5" customHeight="1" x14ac:dyDescent="0.25">
      <c r="A7" s="17">
        <v>1.5</v>
      </c>
      <c r="B7" t="str">
        <f>calculo!A25</f>
        <v>DEMARCACIÓN CON PINTURA TIPO TRAFICO E=0.08 M</v>
      </c>
      <c r="C7" s="17" t="s">
        <v>7</v>
      </c>
      <c r="D7">
        <f>calculo!B35</f>
        <v>146.69203311472864</v>
      </c>
      <c r="E7" s="6">
        <v>4968</v>
      </c>
      <c r="F7" s="21">
        <f>D7*E7</f>
        <v>728766.02051397192</v>
      </c>
    </row>
    <row r="8" spans="1:6" x14ac:dyDescent="0.25">
      <c r="A8" s="35" t="s">
        <v>19</v>
      </c>
      <c r="B8" s="35"/>
      <c r="C8" s="35"/>
      <c r="D8" s="35"/>
      <c r="E8" s="35"/>
      <c r="F8" s="18">
        <f>SUM(F3:F7)</f>
        <v>53007018.508937977</v>
      </c>
    </row>
    <row r="9" spans="1:6" x14ac:dyDescent="0.25">
      <c r="A9" s="35" t="s">
        <v>20</v>
      </c>
      <c r="B9" s="35"/>
      <c r="C9" s="35"/>
      <c r="D9" s="35"/>
      <c r="E9" s="35"/>
      <c r="F9" s="18">
        <f>F8*28%</f>
        <v>14841965.182502635</v>
      </c>
    </row>
    <row r="10" spans="1:6" x14ac:dyDescent="0.25">
      <c r="A10" s="35" t="s">
        <v>21</v>
      </c>
      <c r="B10" s="35"/>
      <c r="C10" s="35"/>
      <c r="D10" s="35"/>
      <c r="E10" s="35"/>
      <c r="F10" s="18">
        <f>F8+F9</f>
        <v>67848983.691440612</v>
      </c>
    </row>
    <row r="11" spans="1:6" x14ac:dyDescent="0.25">
      <c r="A11" s="4"/>
      <c r="B11" s="4"/>
      <c r="C11" s="4"/>
      <c r="D11" s="4"/>
      <c r="E11" s="4"/>
      <c r="F11" s="15"/>
    </row>
    <row r="12" spans="1:6" x14ac:dyDescent="0.25">
      <c r="A12" s="4"/>
      <c r="B12" s="4"/>
      <c r="C12" s="4"/>
      <c r="D12" s="4"/>
      <c r="E12" s="4"/>
      <c r="F12" s="15"/>
    </row>
    <row r="13" spans="1:6" x14ac:dyDescent="0.25">
      <c r="A13" s="4"/>
      <c r="B13" s="4"/>
      <c r="C13" s="4"/>
      <c r="D13" s="4"/>
      <c r="E13" s="4"/>
      <c r="F13" s="15"/>
    </row>
    <row r="14" spans="1:6" x14ac:dyDescent="0.25">
      <c r="A14" s="4"/>
      <c r="B14" s="4"/>
      <c r="C14" s="4"/>
      <c r="D14" s="4"/>
      <c r="E14" s="4"/>
      <c r="F14" s="15"/>
    </row>
    <row r="15" spans="1:6" x14ac:dyDescent="0.25">
      <c r="A15" s="4"/>
      <c r="B15" s="4"/>
      <c r="C15" s="4"/>
      <c r="D15" s="4"/>
      <c r="E15" s="4"/>
      <c r="F15" s="15"/>
    </row>
    <row r="16" spans="1:6" x14ac:dyDescent="0.25">
      <c r="A16" s="4"/>
      <c r="B16" s="4"/>
      <c r="C16" s="4"/>
      <c r="D16" s="4"/>
      <c r="E16" s="4"/>
      <c r="F16" s="15"/>
    </row>
    <row r="17" spans="1:6" x14ac:dyDescent="0.25">
      <c r="A17" s="4"/>
      <c r="B17" s="4"/>
      <c r="C17" s="4"/>
      <c r="D17" s="4"/>
      <c r="E17" s="4"/>
      <c r="F17" s="15"/>
    </row>
    <row r="18" spans="1:6" x14ac:dyDescent="0.25">
      <c r="A18" s="4"/>
      <c r="B18" s="4"/>
      <c r="C18" s="4"/>
      <c r="D18" s="4"/>
      <c r="E18" s="4"/>
      <c r="F18" s="15"/>
    </row>
    <row r="19" spans="1:6" x14ac:dyDescent="0.25">
      <c r="A19" s="4"/>
      <c r="B19" s="4"/>
      <c r="C19" s="4"/>
      <c r="D19" s="4"/>
      <c r="E19" s="4"/>
      <c r="F19" s="15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</sheetData>
  <mergeCells count="4">
    <mergeCell ref="B2:E2"/>
    <mergeCell ref="A8:E8"/>
    <mergeCell ref="A9:E9"/>
    <mergeCell ref="A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F27" sqref="F27"/>
    </sheetView>
  </sheetViews>
  <sheetFormatPr baseColWidth="10" defaultRowHeight="15" x14ac:dyDescent="0.25"/>
  <cols>
    <col min="1" max="1" width="30.28515625" customWidth="1"/>
  </cols>
  <sheetData>
    <row r="1" spans="1:9" x14ac:dyDescent="0.25">
      <c r="A1" s="8"/>
      <c r="F1" s="8"/>
      <c r="G1" s="11"/>
      <c r="H1" s="11"/>
      <c r="I1" s="11"/>
    </row>
    <row r="2" spans="1:9" x14ac:dyDescent="0.25">
      <c r="A2" s="36" t="s">
        <v>11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>
        <v>18.3</v>
      </c>
      <c r="B3">
        <v>28.2</v>
      </c>
      <c r="C3" s="5"/>
      <c r="D3" s="7">
        <f>A3*B3</f>
        <v>516.06000000000006</v>
      </c>
      <c r="E3" s="5"/>
      <c r="F3" s="8"/>
      <c r="G3" s="9"/>
      <c r="H3" s="10"/>
      <c r="I3" s="10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7"/>
      <c r="B5" s="5"/>
      <c r="C5" s="5"/>
      <c r="D5" s="7"/>
      <c r="E5" s="5"/>
      <c r="F5" s="8"/>
      <c r="G5" s="9"/>
      <c r="H5" s="10"/>
      <c r="I5" s="10"/>
    </row>
    <row r="7" spans="1:9" x14ac:dyDescent="0.25">
      <c r="A7" s="36" t="s">
        <v>23</v>
      </c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7"/>
      <c r="B8" s="5"/>
      <c r="C8" s="5"/>
      <c r="D8" s="7"/>
      <c r="E8" s="5"/>
      <c r="F8" s="8"/>
      <c r="G8" s="9"/>
      <c r="H8" s="10"/>
      <c r="I8" s="10"/>
    </row>
    <row r="9" spans="1:9" x14ac:dyDescent="0.25">
      <c r="A9">
        <v>18.3</v>
      </c>
      <c r="B9">
        <v>28.2</v>
      </c>
      <c r="C9" s="5"/>
      <c r="D9" s="5">
        <f>A9*B9</f>
        <v>516.06000000000006</v>
      </c>
      <c r="E9" s="5"/>
      <c r="F9" s="5"/>
      <c r="G9" s="5"/>
      <c r="H9" s="5"/>
      <c r="I9" s="5"/>
    </row>
    <row r="10" spans="1:9" x14ac:dyDescent="0.25">
      <c r="A10" s="7"/>
      <c r="B10" s="5"/>
      <c r="C10" s="5"/>
      <c r="D10" s="7"/>
      <c r="E10" s="5"/>
      <c r="F10" s="8"/>
      <c r="G10" s="9"/>
      <c r="H10" s="10"/>
      <c r="I10" s="10"/>
    </row>
    <row r="11" spans="1:9" x14ac:dyDescent="0.25">
      <c r="A11" s="36" t="s">
        <v>22</v>
      </c>
      <c r="B11" s="36"/>
      <c r="C11" s="36"/>
      <c r="D11" s="36"/>
      <c r="E11" s="36"/>
      <c r="F11" s="36"/>
      <c r="G11" s="36"/>
      <c r="H11" s="36"/>
      <c r="I11" s="36"/>
    </row>
    <row r="13" spans="1:9" x14ac:dyDescent="0.25">
      <c r="A13">
        <v>18.3</v>
      </c>
      <c r="B13">
        <v>28.2</v>
      </c>
      <c r="C13">
        <v>0.15</v>
      </c>
      <c r="E13" s="12">
        <f>A13*B13*C13</f>
        <v>77.409000000000006</v>
      </c>
    </row>
    <row r="15" spans="1:9" x14ac:dyDescent="0.25">
      <c r="E15" s="13">
        <f>E13/4</f>
        <v>19.352250000000002</v>
      </c>
    </row>
    <row r="16" spans="1:9" x14ac:dyDescent="0.25">
      <c r="A16" t="s">
        <v>12</v>
      </c>
    </row>
    <row r="18" spans="1:4" x14ac:dyDescent="0.25">
      <c r="A18" t="s">
        <v>13</v>
      </c>
    </row>
    <row r="20" spans="1:4" x14ac:dyDescent="0.25">
      <c r="A20" t="s">
        <v>14</v>
      </c>
      <c r="B20">
        <f>A13*B13</f>
        <v>516.06000000000006</v>
      </c>
    </row>
    <row r="21" spans="1:4" x14ac:dyDescent="0.25">
      <c r="A21" t="s">
        <v>15</v>
      </c>
      <c r="B21">
        <v>13.5</v>
      </c>
    </row>
    <row r="22" spans="1:4" x14ac:dyDescent="0.25">
      <c r="B22">
        <f>B20/B21</f>
        <v>38.226666666666674</v>
      </c>
      <c r="C22">
        <f>39</f>
        <v>39</v>
      </c>
      <c r="D22" t="s">
        <v>16</v>
      </c>
    </row>
    <row r="23" spans="1:4" x14ac:dyDescent="0.25">
      <c r="B23" s="16">
        <f>C22*42.2</f>
        <v>1645.8000000000002</v>
      </c>
    </row>
    <row r="25" spans="1:4" x14ac:dyDescent="0.25">
      <c r="A25" t="s">
        <v>17</v>
      </c>
    </row>
    <row r="26" spans="1:4" x14ac:dyDescent="0.25">
      <c r="A26">
        <f>(A13*2)+(B13*2)</f>
        <v>93</v>
      </c>
      <c r="B26" t="s">
        <v>46</v>
      </c>
    </row>
    <row r="27" spans="1:4" x14ac:dyDescent="0.25">
      <c r="A27">
        <f>3*2</f>
        <v>6</v>
      </c>
      <c r="B27" t="s">
        <v>44</v>
      </c>
    </row>
    <row r="28" spans="1:4" x14ac:dyDescent="0.25">
      <c r="A28">
        <f>5.2*4</f>
        <v>20.8</v>
      </c>
      <c r="B28" t="s">
        <v>45</v>
      </c>
    </row>
    <row r="29" spans="1:4" x14ac:dyDescent="0.25">
      <c r="A29">
        <f>PI()*2*1.5*2</f>
        <v>18.849555921538759</v>
      </c>
      <c r="B29" t="s">
        <v>43</v>
      </c>
    </row>
    <row r="30" spans="1:4" x14ac:dyDescent="0.25">
      <c r="A30">
        <f>PI()*1.6^2</f>
        <v>8.0424771931898711</v>
      </c>
      <c r="B30" t="s">
        <v>42</v>
      </c>
    </row>
    <row r="35" spans="1:10" x14ac:dyDescent="0.25">
      <c r="B35" s="16">
        <f>SUM(A26:A30)</f>
        <v>146.69203311472864</v>
      </c>
    </row>
    <row r="37" spans="1:10" x14ac:dyDescent="0.25">
      <c r="A37" t="s">
        <v>23</v>
      </c>
      <c r="G37" t="s">
        <v>18</v>
      </c>
      <c r="J37" s="19">
        <f>SUM(J38:J54)</f>
        <v>82163.62539999999</v>
      </c>
    </row>
    <row r="38" spans="1:10" x14ac:dyDescent="0.25">
      <c r="B38" t="s">
        <v>24</v>
      </c>
      <c r="E38" t="s">
        <v>25</v>
      </c>
      <c r="G38" t="s">
        <v>26</v>
      </c>
      <c r="H38">
        <v>1.56</v>
      </c>
      <c r="I38">
        <v>7595.09</v>
      </c>
      <c r="J38" s="19">
        <v>11848.340400000001</v>
      </c>
    </row>
    <row r="40" spans="1:10" x14ac:dyDescent="0.25">
      <c r="B40" t="s">
        <v>27</v>
      </c>
      <c r="E40" t="s">
        <v>25</v>
      </c>
      <c r="G40" t="s">
        <v>7</v>
      </c>
      <c r="H40">
        <v>0.06</v>
      </c>
      <c r="I40">
        <v>3077.59</v>
      </c>
      <c r="J40" s="19">
        <v>184.65540000000001</v>
      </c>
    </row>
    <row r="42" spans="1:10" x14ac:dyDescent="0.25">
      <c r="B42" t="s">
        <v>28</v>
      </c>
      <c r="E42" t="s">
        <v>25</v>
      </c>
      <c r="G42" t="s">
        <v>26</v>
      </c>
      <c r="H42">
        <v>0.52</v>
      </c>
      <c r="I42">
        <v>13041.42</v>
      </c>
      <c r="J42" s="19">
        <v>6781.5384000000004</v>
      </c>
    </row>
    <row r="44" spans="1:10" x14ac:dyDescent="0.25">
      <c r="B44" t="s">
        <v>29</v>
      </c>
      <c r="E44" t="s">
        <v>25</v>
      </c>
      <c r="G44" t="s">
        <v>30</v>
      </c>
      <c r="H44">
        <v>0.16</v>
      </c>
      <c r="I44">
        <v>2325.87</v>
      </c>
      <c r="J44" s="19">
        <v>372.13920000000002</v>
      </c>
    </row>
    <row r="46" spans="1:10" x14ac:dyDescent="0.25">
      <c r="B46" t="s">
        <v>31</v>
      </c>
      <c r="E46" t="s">
        <v>25</v>
      </c>
      <c r="G46" t="s">
        <v>32</v>
      </c>
      <c r="H46">
        <v>0.4</v>
      </c>
      <c r="I46">
        <v>5028.78</v>
      </c>
      <c r="J46" s="19">
        <v>2011.5119999999999</v>
      </c>
    </row>
    <row r="48" spans="1:10" x14ac:dyDescent="0.25">
      <c r="B48" t="s">
        <v>33</v>
      </c>
      <c r="E48" t="s">
        <v>25</v>
      </c>
      <c r="G48" t="s">
        <v>34</v>
      </c>
      <c r="H48">
        <v>1.3</v>
      </c>
      <c r="I48">
        <v>1250</v>
      </c>
      <c r="J48" s="19">
        <v>1625</v>
      </c>
    </row>
    <row r="50" spans="2:10" x14ac:dyDescent="0.25">
      <c r="B50" t="s">
        <v>35</v>
      </c>
      <c r="E50" t="s">
        <v>25</v>
      </c>
      <c r="G50" t="s">
        <v>36</v>
      </c>
      <c r="H50">
        <v>0.02</v>
      </c>
      <c r="I50">
        <v>92480</v>
      </c>
      <c r="J50" s="19">
        <v>1849.6000000000001</v>
      </c>
    </row>
    <row r="52" spans="2:10" x14ac:dyDescent="0.25">
      <c r="B52" t="s">
        <v>37</v>
      </c>
      <c r="E52" t="s">
        <v>38</v>
      </c>
      <c r="G52" t="s">
        <v>10</v>
      </c>
      <c r="H52">
        <v>0.12</v>
      </c>
      <c r="I52">
        <v>463565</v>
      </c>
      <c r="J52" s="19">
        <v>55627.799999999996</v>
      </c>
    </row>
    <row r="54" spans="2:10" x14ac:dyDescent="0.25">
      <c r="B54" t="s">
        <v>39</v>
      </c>
      <c r="E54" t="s">
        <v>40</v>
      </c>
      <c r="G54" t="s">
        <v>41</v>
      </c>
      <c r="H54">
        <v>0.1</v>
      </c>
      <c r="I54">
        <v>18630.400000000001</v>
      </c>
      <c r="J54" s="19">
        <v>1863.0400000000002</v>
      </c>
    </row>
  </sheetData>
  <mergeCells count="3">
    <mergeCell ref="A2:I2"/>
    <mergeCell ref="A7:I7"/>
    <mergeCell ref="A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M7" sqref="M7"/>
    </sheetView>
  </sheetViews>
  <sheetFormatPr baseColWidth="10" defaultRowHeight="15" x14ac:dyDescent="0.25"/>
  <sheetData>
    <row r="1" spans="1:12" x14ac:dyDescent="0.25">
      <c r="A1" s="22" t="s">
        <v>47</v>
      </c>
      <c r="B1" s="5"/>
      <c r="C1" s="5"/>
      <c r="D1" s="5"/>
      <c r="E1" s="5"/>
      <c r="F1" s="5"/>
      <c r="G1" s="23" t="s">
        <v>18</v>
      </c>
      <c r="H1" s="5"/>
      <c r="I1" s="5"/>
      <c r="J1" s="24">
        <v>70060</v>
      </c>
    </row>
    <row r="2" spans="1:12" x14ac:dyDescent="0.25">
      <c r="A2" s="5"/>
      <c r="B2" s="25" t="s">
        <v>24</v>
      </c>
      <c r="C2" s="5"/>
      <c r="D2" s="5"/>
      <c r="E2" s="25" t="s">
        <v>25</v>
      </c>
      <c r="F2" s="5"/>
      <c r="G2" s="23" t="s">
        <v>26</v>
      </c>
      <c r="H2" s="26">
        <v>1.5</v>
      </c>
      <c r="I2" s="24">
        <v>7595.09</v>
      </c>
      <c r="J2" s="24">
        <v>11393</v>
      </c>
      <c r="L2">
        <f>H2/10</f>
        <v>0.15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2" x14ac:dyDescent="0.25">
      <c r="A4" s="5"/>
      <c r="B4" s="25" t="s">
        <v>27</v>
      </c>
      <c r="C4" s="5"/>
      <c r="D4" s="5"/>
      <c r="E4" s="25" t="s">
        <v>25</v>
      </c>
      <c r="F4" s="5"/>
      <c r="G4" s="23" t="s">
        <v>7</v>
      </c>
      <c r="H4" s="26">
        <v>0.06</v>
      </c>
      <c r="I4" s="24">
        <v>3077.59</v>
      </c>
      <c r="J4" s="24">
        <v>185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2" x14ac:dyDescent="0.25">
      <c r="A6" s="5"/>
      <c r="B6" s="25" t="s">
        <v>28</v>
      </c>
      <c r="C6" s="5"/>
      <c r="D6" s="5"/>
      <c r="E6" s="25" t="s">
        <v>25</v>
      </c>
      <c r="F6" s="5"/>
      <c r="G6" s="23" t="s">
        <v>26</v>
      </c>
      <c r="H6" s="26">
        <v>0.5</v>
      </c>
      <c r="I6" s="24">
        <v>13041.42</v>
      </c>
      <c r="J6" s="24">
        <v>6521</v>
      </c>
    </row>
    <row r="7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2" x14ac:dyDescent="0.25">
      <c r="A8" s="5"/>
      <c r="B8" s="25" t="s">
        <v>29</v>
      </c>
      <c r="C8" s="5"/>
      <c r="D8" s="5"/>
      <c r="E8" s="25" t="s">
        <v>25</v>
      </c>
      <c r="F8" s="5"/>
      <c r="G8" s="23" t="s">
        <v>30</v>
      </c>
      <c r="H8" s="26">
        <v>0.15</v>
      </c>
      <c r="I8" s="24">
        <v>2325.87</v>
      </c>
      <c r="J8" s="24">
        <v>349</v>
      </c>
    </row>
    <row r="9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2" x14ac:dyDescent="0.25">
      <c r="A10" s="5"/>
      <c r="B10" s="25" t="s">
        <v>31</v>
      </c>
      <c r="C10" s="5"/>
      <c r="D10" s="5"/>
      <c r="E10" s="25" t="s">
        <v>25</v>
      </c>
      <c r="F10" s="5"/>
      <c r="G10" s="23" t="s">
        <v>32</v>
      </c>
      <c r="H10" s="26">
        <v>0.4</v>
      </c>
      <c r="I10" s="24">
        <v>5028.78</v>
      </c>
      <c r="J10" s="24">
        <v>2012</v>
      </c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2" x14ac:dyDescent="0.25">
      <c r="A12" s="5"/>
      <c r="B12" s="25" t="s">
        <v>33</v>
      </c>
      <c r="C12" s="5"/>
      <c r="D12" s="5"/>
      <c r="E12" s="25" t="s">
        <v>25</v>
      </c>
      <c r="F12" s="5"/>
      <c r="G12" s="23" t="s">
        <v>34</v>
      </c>
      <c r="H12" s="26">
        <v>1.1000000000000001</v>
      </c>
      <c r="I12" s="24">
        <v>1250</v>
      </c>
      <c r="J12" s="24">
        <v>1375</v>
      </c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2" x14ac:dyDescent="0.25">
      <c r="A14" s="5"/>
      <c r="B14" s="25" t="s">
        <v>35</v>
      </c>
      <c r="C14" s="5"/>
      <c r="D14" s="5"/>
      <c r="E14" s="25" t="s">
        <v>25</v>
      </c>
      <c r="F14" s="5"/>
      <c r="G14" s="23" t="s">
        <v>36</v>
      </c>
      <c r="H14" s="26">
        <v>0.02</v>
      </c>
      <c r="I14" s="24">
        <v>92480</v>
      </c>
      <c r="J14" s="24">
        <v>1850</v>
      </c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x14ac:dyDescent="0.25">
      <c r="A16" s="5"/>
      <c r="B16" s="25" t="s">
        <v>37</v>
      </c>
      <c r="C16" s="5"/>
      <c r="D16" s="5"/>
      <c r="E16" s="25" t="s">
        <v>38</v>
      </c>
      <c r="F16" s="5"/>
      <c r="G16" s="23" t="s">
        <v>10</v>
      </c>
      <c r="H16" s="26">
        <v>0.1</v>
      </c>
      <c r="I16" s="24">
        <v>463565</v>
      </c>
      <c r="J16" s="24">
        <v>46357</v>
      </c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3" x14ac:dyDescent="0.25">
      <c r="A18" s="5"/>
      <c r="B18" s="25" t="s">
        <v>39</v>
      </c>
      <c r="C18" s="5"/>
      <c r="D18" s="5"/>
      <c r="E18" s="25" t="s">
        <v>40</v>
      </c>
      <c r="F18" s="5"/>
      <c r="G18" s="23" t="s">
        <v>41</v>
      </c>
      <c r="H18" s="26">
        <v>0.1</v>
      </c>
      <c r="I18" s="24">
        <v>17914</v>
      </c>
      <c r="J18" s="24">
        <v>18</v>
      </c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3" x14ac:dyDescent="0.25">
      <c r="A21" s="23" t="s">
        <v>48</v>
      </c>
      <c r="B21" s="5"/>
      <c r="C21" s="5"/>
      <c r="D21" s="5"/>
      <c r="E21" s="5"/>
      <c r="F21" s="5"/>
      <c r="G21" s="5"/>
      <c r="H21" s="5"/>
      <c r="I21" s="5"/>
      <c r="J21" s="24">
        <v>0</v>
      </c>
    </row>
    <row r="22" spans="1:1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3" x14ac:dyDescent="0.25">
      <c r="A23" s="22" t="s">
        <v>49</v>
      </c>
      <c r="B23" s="5"/>
      <c r="C23" s="5"/>
      <c r="D23" s="5"/>
      <c r="E23" s="5"/>
      <c r="F23" s="5"/>
      <c r="G23" s="23" t="s">
        <v>18</v>
      </c>
      <c r="H23" s="5"/>
      <c r="I23" s="5"/>
      <c r="J23" s="24">
        <v>95702</v>
      </c>
    </row>
    <row r="24" spans="1:13" x14ac:dyDescent="0.25">
      <c r="A24" s="5"/>
      <c r="B24" s="25" t="s">
        <v>24</v>
      </c>
      <c r="C24" s="5"/>
      <c r="D24" s="5"/>
      <c r="E24" s="25" t="s">
        <v>25</v>
      </c>
      <c r="F24" s="5"/>
      <c r="G24" s="23" t="s">
        <v>26</v>
      </c>
      <c r="H24" s="26">
        <v>1.65</v>
      </c>
      <c r="I24" s="24">
        <v>7595.09</v>
      </c>
      <c r="J24" s="24">
        <v>12532</v>
      </c>
      <c r="L24">
        <f>H24/15</f>
        <v>0.11</v>
      </c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3" x14ac:dyDescent="0.25">
      <c r="A26" s="5"/>
      <c r="B26" s="25" t="s">
        <v>27</v>
      </c>
      <c r="C26" s="5"/>
      <c r="D26" s="5"/>
      <c r="E26" s="25" t="s">
        <v>25</v>
      </c>
      <c r="F26" s="5"/>
      <c r="G26" s="23" t="s">
        <v>7</v>
      </c>
      <c r="H26" s="26">
        <v>0.06</v>
      </c>
      <c r="I26" s="24">
        <v>3077.59</v>
      </c>
      <c r="J26" s="24">
        <v>185</v>
      </c>
      <c r="L26" s="27">
        <f>H24-H2</f>
        <v>0.14999999999999991</v>
      </c>
      <c r="M26">
        <f>(L26/5)*2</f>
        <v>5.9999999999999963E-2</v>
      </c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3" x14ac:dyDescent="0.25">
      <c r="A28" s="5"/>
      <c r="B28" s="25" t="s">
        <v>28</v>
      </c>
      <c r="C28" s="5"/>
      <c r="D28" s="5"/>
      <c r="E28" s="25" t="s">
        <v>25</v>
      </c>
      <c r="F28" s="5"/>
      <c r="G28" s="23" t="s">
        <v>26</v>
      </c>
      <c r="H28" s="26">
        <v>0.55000000000000004</v>
      </c>
      <c r="I28" s="24">
        <v>13041.42</v>
      </c>
      <c r="J28" s="24">
        <v>7173</v>
      </c>
    </row>
    <row r="29" spans="1:13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3" x14ac:dyDescent="0.25">
      <c r="A30" s="5"/>
      <c r="B30" s="25" t="s">
        <v>29</v>
      </c>
      <c r="C30" s="5"/>
      <c r="D30" s="5"/>
      <c r="E30" s="25" t="s">
        <v>25</v>
      </c>
      <c r="F30" s="5"/>
      <c r="G30" s="23" t="s">
        <v>30</v>
      </c>
      <c r="H30" s="26">
        <v>0.17</v>
      </c>
      <c r="I30" s="24">
        <v>2325.87</v>
      </c>
      <c r="J30" s="24">
        <v>395</v>
      </c>
    </row>
    <row r="31" spans="1:13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3" x14ac:dyDescent="0.25">
      <c r="A32" s="5"/>
      <c r="B32" s="25" t="s">
        <v>31</v>
      </c>
      <c r="C32" s="5"/>
      <c r="D32" s="5"/>
      <c r="E32" s="25" t="s">
        <v>25</v>
      </c>
      <c r="F32" s="5"/>
      <c r="G32" s="23" t="s">
        <v>32</v>
      </c>
      <c r="H32" s="26">
        <v>0.4</v>
      </c>
      <c r="I32" s="24">
        <v>5028.78</v>
      </c>
      <c r="J32" s="24">
        <v>2012</v>
      </c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4" x14ac:dyDescent="0.25">
      <c r="A34" s="5"/>
      <c r="B34" s="25" t="s">
        <v>33</v>
      </c>
      <c r="C34" s="5"/>
      <c r="D34" s="5"/>
      <c r="E34" s="25" t="s">
        <v>25</v>
      </c>
      <c r="F34" s="5"/>
      <c r="G34" s="23" t="s">
        <v>34</v>
      </c>
      <c r="H34" s="26">
        <v>1.6</v>
      </c>
      <c r="I34" s="24">
        <v>1250</v>
      </c>
      <c r="J34" s="24">
        <v>2000</v>
      </c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4" x14ac:dyDescent="0.25">
      <c r="A36" s="5"/>
      <c r="B36" s="25" t="s">
        <v>35</v>
      </c>
      <c r="C36" s="5"/>
      <c r="D36" s="5"/>
      <c r="E36" s="25" t="s">
        <v>25</v>
      </c>
      <c r="F36" s="5"/>
      <c r="G36" s="23" t="s">
        <v>36</v>
      </c>
      <c r="H36" s="26">
        <v>0.02</v>
      </c>
      <c r="I36" s="24">
        <v>92480</v>
      </c>
      <c r="J36" s="24">
        <v>1850</v>
      </c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4" x14ac:dyDescent="0.25">
      <c r="A38" s="5"/>
      <c r="B38" s="25" t="s">
        <v>37</v>
      </c>
      <c r="C38" s="5"/>
      <c r="D38" s="5"/>
      <c r="E38" s="25" t="s">
        <v>38</v>
      </c>
      <c r="F38" s="5"/>
      <c r="G38" s="23" t="s">
        <v>10</v>
      </c>
      <c r="H38" s="26">
        <v>0.15</v>
      </c>
      <c r="I38" s="24">
        <v>463565</v>
      </c>
      <c r="J38" s="24">
        <v>69535</v>
      </c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4" x14ac:dyDescent="0.25">
      <c r="A40" s="5"/>
      <c r="B40" s="25" t="s">
        <v>39</v>
      </c>
      <c r="C40" s="5"/>
      <c r="D40" s="5"/>
      <c r="E40" s="25" t="s">
        <v>40</v>
      </c>
      <c r="F40" s="5"/>
      <c r="G40" s="23" t="s">
        <v>41</v>
      </c>
      <c r="H40" s="26">
        <v>0.1</v>
      </c>
      <c r="I40" s="24">
        <v>19705</v>
      </c>
      <c r="J40" s="24">
        <v>20</v>
      </c>
      <c r="N40" s="28">
        <f>I40-I18</f>
        <v>1791</v>
      </c>
    </row>
    <row r="42" spans="1:14" x14ac:dyDescent="0.25">
      <c r="A42" s="37" t="s">
        <v>23</v>
      </c>
      <c r="B42" s="38"/>
      <c r="C42" s="38"/>
      <c r="D42" s="38"/>
      <c r="E42" s="38"/>
      <c r="F42" s="38"/>
      <c r="G42" s="29" t="s">
        <v>18</v>
      </c>
      <c r="H42" s="29"/>
      <c r="I42" s="29"/>
      <c r="J42" s="30">
        <f>SUM(J43:J59)</f>
        <v>82163.62539999999</v>
      </c>
    </row>
    <row r="43" spans="1:14" x14ac:dyDescent="0.25">
      <c r="A43" s="5"/>
      <c r="B43" s="25" t="s">
        <v>24</v>
      </c>
      <c r="C43" s="5"/>
      <c r="D43" s="5"/>
      <c r="E43" s="25" t="s">
        <v>25</v>
      </c>
      <c r="F43" s="5"/>
      <c r="G43" s="23" t="s">
        <v>26</v>
      </c>
      <c r="H43" s="31">
        <f>H2+M26</f>
        <v>1.56</v>
      </c>
      <c r="I43" s="24">
        <v>7595.09</v>
      </c>
      <c r="J43" s="32">
        <f>(H43*I43)</f>
        <v>11848.340400000001</v>
      </c>
    </row>
    <row r="44" spans="1:14" x14ac:dyDescent="0.25">
      <c r="A44" s="5"/>
      <c r="B44" s="5"/>
      <c r="C44" s="5"/>
      <c r="D44" s="5"/>
      <c r="E44" s="5"/>
      <c r="F44" s="5"/>
      <c r="G44" s="5"/>
      <c r="H44" s="29"/>
      <c r="I44" s="5"/>
      <c r="J44" s="24"/>
    </row>
    <row r="45" spans="1:14" x14ac:dyDescent="0.25">
      <c r="A45" s="5"/>
      <c r="B45" s="25" t="s">
        <v>27</v>
      </c>
      <c r="C45" s="5"/>
      <c r="D45" s="5"/>
      <c r="E45" s="25" t="s">
        <v>25</v>
      </c>
      <c r="F45" s="5"/>
      <c r="G45" s="23" t="s">
        <v>7</v>
      </c>
      <c r="H45" s="26">
        <v>0.06</v>
      </c>
      <c r="I45" s="24">
        <v>3077.59</v>
      </c>
      <c r="J45" s="32">
        <f t="shared" ref="J45:J59" si="0">(H45*I45)</f>
        <v>184.65540000000001</v>
      </c>
    </row>
    <row r="46" spans="1:14" x14ac:dyDescent="0.25">
      <c r="A46" s="5"/>
      <c r="B46" s="5"/>
      <c r="C46" s="5"/>
      <c r="D46" s="5"/>
      <c r="E46" s="5"/>
      <c r="F46" s="5"/>
      <c r="G46" s="5"/>
      <c r="H46" s="29"/>
      <c r="I46" s="5"/>
      <c r="J46" s="24"/>
    </row>
    <row r="47" spans="1:14" x14ac:dyDescent="0.25">
      <c r="A47" s="5"/>
      <c r="B47" s="25" t="s">
        <v>28</v>
      </c>
      <c r="C47" s="5"/>
      <c r="D47" s="5"/>
      <c r="E47" s="25" t="s">
        <v>25</v>
      </c>
      <c r="F47" s="5"/>
      <c r="G47" s="23" t="s">
        <v>26</v>
      </c>
      <c r="H47" s="26">
        <v>0.52</v>
      </c>
      <c r="I47" s="24">
        <v>13041.42</v>
      </c>
      <c r="J47" s="32">
        <f t="shared" si="0"/>
        <v>6781.5384000000004</v>
      </c>
    </row>
    <row r="48" spans="1:14" x14ac:dyDescent="0.25">
      <c r="A48" s="5"/>
      <c r="B48" s="5"/>
      <c r="C48" s="5"/>
      <c r="D48" s="5"/>
      <c r="E48" s="5"/>
      <c r="F48" s="5"/>
      <c r="G48" s="5"/>
      <c r="H48" s="29"/>
      <c r="I48" s="5"/>
      <c r="J48" s="24"/>
    </row>
    <row r="49" spans="1:15" x14ac:dyDescent="0.25">
      <c r="A49" s="5"/>
      <c r="B49" s="25" t="s">
        <v>29</v>
      </c>
      <c r="C49" s="5"/>
      <c r="D49" s="5"/>
      <c r="E49" s="25" t="s">
        <v>25</v>
      </c>
      <c r="F49" s="5"/>
      <c r="G49" s="23" t="s">
        <v>30</v>
      </c>
      <c r="H49" s="26">
        <v>0.16</v>
      </c>
      <c r="I49" s="24">
        <v>2325.87</v>
      </c>
      <c r="J49" s="32">
        <f t="shared" si="0"/>
        <v>372.13920000000002</v>
      </c>
    </row>
    <row r="50" spans="1:15" x14ac:dyDescent="0.25">
      <c r="A50" s="5"/>
      <c r="B50" s="5"/>
      <c r="C50" s="5"/>
      <c r="D50" s="5"/>
      <c r="E50" s="5"/>
      <c r="F50" s="5"/>
      <c r="G50" s="5"/>
      <c r="H50" s="29"/>
      <c r="I50" s="5"/>
      <c r="J50" s="24"/>
    </row>
    <row r="51" spans="1:15" x14ac:dyDescent="0.25">
      <c r="A51" s="5"/>
      <c r="B51" s="25" t="s">
        <v>31</v>
      </c>
      <c r="C51" s="5"/>
      <c r="D51" s="5"/>
      <c r="E51" s="25" t="s">
        <v>25</v>
      </c>
      <c r="F51" s="5"/>
      <c r="G51" s="23" t="s">
        <v>32</v>
      </c>
      <c r="H51" s="26">
        <v>0.4</v>
      </c>
      <c r="I51" s="24">
        <v>5028.78</v>
      </c>
      <c r="J51" s="32">
        <f t="shared" si="0"/>
        <v>2011.5119999999999</v>
      </c>
    </row>
    <row r="52" spans="1:15" x14ac:dyDescent="0.25">
      <c r="A52" s="5"/>
      <c r="B52" s="5"/>
      <c r="C52" s="5"/>
      <c r="D52" s="5"/>
      <c r="E52" s="5"/>
      <c r="F52" s="5"/>
      <c r="G52" s="5"/>
      <c r="H52" s="29"/>
      <c r="I52" s="5"/>
      <c r="J52" s="24"/>
    </row>
    <row r="53" spans="1:15" x14ac:dyDescent="0.25">
      <c r="A53" s="5"/>
      <c r="B53" s="25" t="s">
        <v>33</v>
      </c>
      <c r="C53" s="5"/>
      <c r="D53" s="5"/>
      <c r="E53" s="25" t="s">
        <v>25</v>
      </c>
      <c r="F53" s="5"/>
      <c r="G53" s="23" t="s">
        <v>34</v>
      </c>
      <c r="H53" s="26">
        <v>1.3</v>
      </c>
      <c r="I53" s="24">
        <v>1250</v>
      </c>
      <c r="J53" s="32">
        <f t="shared" si="0"/>
        <v>1625</v>
      </c>
    </row>
    <row r="54" spans="1:15" x14ac:dyDescent="0.25">
      <c r="A54" s="5"/>
      <c r="B54" s="5"/>
      <c r="C54" s="5"/>
      <c r="D54" s="5"/>
      <c r="E54" s="5"/>
      <c r="F54" s="5"/>
      <c r="G54" s="5"/>
      <c r="H54" s="29"/>
      <c r="I54" s="5"/>
      <c r="J54" s="24"/>
    </row>
    <row r="55" spans="1:15" x14ac:dyDescent="0.25">
      <c r="A55" s="5"/>
      <c r="B55" s="25" t="s">
        <v>35</v>
      </c>
      <c r="C55" s="5"/>
      <c r="D55" s="5"/>
      <c r="E55" s="25" t="s">
        <v>25</v>
      </c>
      <c r="F55" s="5"/>
      <c r="G55" s="23" t="s">
        <v>36</v>
      </c>
      <c r="H55" s="26">
        <v>0.02</v>
      </c>
      <c r="I55" s="24">
        <v>92480</v>
      </c>
      <c r="J55" s="32">
        <f t="shared" si="0"/>
        <v>1849.6000000000001</v>
      </c>
    </row>
    <row r="56" spans="1:15" x14ac:dyDescent="0.25">
      <c r="A56" s="5"/>
      <c r="B56" s="5"/>
      <c r="C56" s="5"/>
      <c r="D56" s="5"/>
      <c r="E56" s="5"/>
      <c r="F56" s="5"/>
      <c r="G56" s="5"/>
      <c r="H56" s="29"/>
      <c r="I56" s="5"/>
      <c r="J56" s="24"/>
    </row>
    <row r="57" spans="1:15" x14ac:dyDescent="0.25">
      <c r="A57" s="5"/>
      <c r="B57" s="25" t="s">
        <v>37</v>
      </c>
      <c r="C57" s="5"/>
      <c r="D57" s="5"/>
      <c r="E57" s="25" t="s">
        <v>38</v>
      </c>
      <c r="F57" s="5"/>
      <c r="G57" s="23" t="s">
        <v>10</v>
      </c>
      <c r="H57" s="26">
        <v>0.12</v>
      </c>
      <c r="I57" s="24">
        <v>463565</v>
      </c>
      <c r="J57" s="32">
        <f t="shared" si="0"/>
        <v>55627.799999999996</v>
      </c>
    </row>
    <row r="58" spans="1:15" x14ac:dyDescent="0.25">
      <c r="A58" s="5"/>
      <c r="B58" s="5"/>
      <c r="C58" s="5"/>
      <c r="D58" s="5"/>
      <c r="E58" s="5"/>
      <c r="F58" s="5"/>
      <c r="G58" s="5"/>
      <c r="H58" s="29"/>
      <c r="I58" s="29"/>
      <c r="J58" s="24"/>
    </row>
    <row r="59" spans="1:15" x14ac:dyDescent="0.25">
      <c r="A59" s="5"/>
      <c r="B59" s="25" t="s">
        <v>39</v>
      </c>
      <c r="C59" s="5"/>
      <c r="D59" s="5"/>
      <c r="E59" s="25" t="s">
        <v>40</v>
      </c>
      <c r="F59" s="5"/>
      <c r="G59" s="23" t="s">
        <v>41</v>
      </c>
      <c r="H59" s="26">
        <v>0.1</v>
      </c>
      <c r="I59" s="33">
        <f>I18+O59</f>
        <v>18630.400000000001</v>
      </c>
      <c r="J59" s="32">
        <f t="shared" si="0"/>
        <v>1863.0400000000002</v>
      </c>
      <c r="M59" s="10">
        <v>21496</v>
      </c>
      <c r="N59" s="28">
        <f>M59-I40</f>
        <v>1791</v>
      </c>
      <c r="O59">
        <f>(N59/5)*2</f>
        <v>716.4</v>
      </c>
    </row>
    <row r="60" spans="1:15" x14ac:dyDescent="0.25">
      <c r="H60" s="29"/>
      <c r="I60" s="29"/>
      <c r="J60" s="29"/>
    </row>
  </sheetData>
  <mergeCells count="1"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calculo</vt:lpstr>
      <vt:lpstr>apu concr. 12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Avila</dc:creator>
  <cp:lastModifiedBy>Carlos Avila</cp:lastModifiedBy>
  <dcterms:created xsi:type="dcterms:W3CDTF">2018-11-07T20:14:29Z</dcterms:created>
  <dcterms:modified xsi:type="dcterms:W3CDTF">2019-05-13T16:13:15Z</dcterms:modified>
</cp:coreProperties>
</file>