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 tabRatio="851"/>
  </bookViews>
  <sheets>
    <sheet name="Ficha%Capt" sheetId="1" r:id="rId1"/>
    <sheet name="Indi%Capta" sheetId="2" r:id="rId2"/>
    <sheet name="Ficha%EstERC" sheetId="3" r:id="rId3"/>
    <sheet name="Indi%EstERC" sheetId="4" r:id="rId4"/>
    <sheet name="FichaIncidERC5" sheetId="5" r:id="rId5"/>
    <sheet name="CasosIncid" sheetId="6" r:id="rId6"/>
    <sheet name="BDUA" sheetId="7" r:id="rId7"/>
    <sheet name="Incid Cruda" sheetId="8" r:id="rId8"/>
    <sheet name="Incid Ajust" sheetId="9" r:id="rId9"/>
    <sheet name="FichaNoPerdidaTFGE" sheetId="15" r:id="rId10"/>
    <sheet name="NoPerdidaTFGE" sheetId="14" r:id="rId11"/>
  </sheets>
  <definedNames>
    <definedName name="_xlnm._FilterDatabase" localSheetId="6" hidden="1">BDUA!$A$3:$T$3</definedName>
    <definedName name="_xlnm._FilterDatabase" localSheetId="5" hidden="1">CasosIncid!$A$3:$T$3</definedName>
    <definedName name="_xlnm._FilterDatabase" localSheetId="8" hidden="1">'Incid Ajust'!$A$3:$T$3</definedName>
    <definedName name="_xlnm._FilterDatabase" localSheetId="7" hidden="1">'Incid Cruda'!$A$3:$T$3</definedName>
    <definedName name="_xlnm._FilterDatabase" localSheetId="1" hidden="1">'Indi%Capta'!$A$1:$P$49</definedName>
    <definedName name="_xlnm._FilterDatabase" localSheetId="3" hidden="1">'Indi%EstERC'!$A$1:$Y$49</definedName>
    <definedName name="_xlnm._FilterDatabase" localSheetId="10" hidden="1">NoPerdidaTFGE!$A$2:$D$2</definedName>
  </definedNames>
  <calcPr calcId="145621"/>
</workbook>
</file>

<file path=xl/calcChain.xml><?xml version="1.0" encoding="utf-8"?>
<calcChain xmlns="http://schemas.openxmlformats.org/spreadsheetml/2006/main">
  <c r="C50" i="14" l="1"/>
  <c r="B50" i="14"/>
  <c r="D50" i="14" s="1"/>
  <c r="D49" i="14"/>
  <c r="D48" i="14"/>
  <c r="D47" i="14"/>
  <c r="D46" i="14"/>
  <c r="D45" i="14"/>
  <c r="D44" i="14"/>
  <c r="D43" i="14"/>
  <c r="D42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" i="14"/>
  <c r="D3" i="14"/>
  <c r="H40" i="2" l="1"/>
  <c r="I40" i="2"/>
  <c r="M40" i="2"/>
  <c r="J40" i="2"/>
  <c r="K40" i="2"/>
  <c r="N40" i="2"/>
  <c r="L40" i="2"/>
  <c r="C49" i="2"/>
  <c r="D49" i="2"/>
  <c r="E49" i="2"/>
  <c r="F49" i="2"/>
  <c r="C4" i="8"/>
  <c r="D4" i="8"/>
  <c r="E4" i="8"/>
  <c r="F4" i="8"/>
  <c r="G4" i="8"/>
  <c r="H4" i="8"/>
  <c r="I4" i="8"/>
  <c r="J4" i="8"/>
  <c r="K4" i="8"/>
  <c r="L4" i="8"/>
  <c r="M4" i="8"/>
  <c r="N4" i="8"/>
  <c r="O4" i="8"/>
  <c r="P4" i="8"/>
  <c r="Q4" i="8"/>
  <c r="R4" i="8"/>
  <c r="S4" i="8"/>
  <c r="C5" i="8"/>
  <c r="D5" i="8"/>
  <c r="E5" i="8"/>
  <c r="F5" i="8"/>
  <c r="G5" i="8"/>
  <c r="H5" i="8"/>
  <c r="I5" i="8"/>
  <c r="J5" i="8"/>
  <c r="K5" i="8"/>
  <c r="L5" i="8"/>
  <c r="M5" i="8"/>
  <c r="N5" i="8"/>
  <c r="O5" i="8"/>
  <c r="P5" i="8"/>
  <c r="Q5" i="8"/>
  <c r="R5" i="8"/>
  <c r="S5" i="8"/>
  <c r="C6" i="8"/>
  <c r="D6" i="8"/>
  <c r="E6" i="8"/>
  <c r="F6" i="8"/>
  <c r="G6" i="8"/>
  <c r="H6" i="8"/>
  <c r="I6" i="8"/>
  <c r="J6" i="8"/>
  <c r="K6" i="8"/>
  <c r="L6" i="8"/>
  <c r="M6" i="8"/>
  <c r="N6" i="8"/>
  <c r="O6" i="8"/>
  <c r="P6" i="8"/>
  <c r="Q6" i="8"/>
  <c r="R6" i="8"/>
  <c r="S6" i="8"/>
  <c r="C7" i="8"/>
  <c r="D7" i="8"/>
  <c r="E7" i="8"/>
  <c r="F7" i="8"/>
  <c r="G7" i="8"/>
  <c r="H7" i="8"/>
  <c r="I7" i="8"/>
  <c r="J7" i="8"/>
  <c r="K7" i="8"/>
  <c r="L7" i="8"/>
  <c r="M7" i="8"/>
  <c r="N7" i="8"/>
  <c r="O7" i="8"/>
  <c r="P7" i="8"/>
  <c r="Q7" i="8"/>
  <c r="R7" i="8"/>
  <c r="S7" i="8"/>
  <c r="C8" i="8"/>
  <c r="D8" i="8"/>
  <c r="E8" i="8"/>
  <c r="F8" i="8"/>
  <c r="G8" i="8"/>
  <c r="H8" i="8"/>
  <c r="I8" i="8"/>
  <c r="J8" i="8"/>
  <c r="K8" i="8"/>
  <c r="L8" i="8"/>
  <c r="M8" i="8"/>
  <c r="N8" i="8"/>
  <c r="O8" i="8"/>
  <c r="P8" i="8"/>
  <c r="Q8" i="8"/>
  <c r="R8" i="8"/>
  <c r="S8" i="8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C10" i="8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C13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C14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C16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C17" i="8"/>
  <c r="D17" i="8"/>
  <c r="E17" i="8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C19" i="8"/>
  <c r="D19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C20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C22" i="8"/>
  <c r="D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C23" i="8"/>
  <c r="D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C24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C25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C26" i="8"/>
  <c r="D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C28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C29" i="8"/>
  <c r="D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C30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C31" i="8"/>
  <c r="D31" i="8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C32" i="8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C34" i="8"/>
  <c r="D34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C35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C36" i="8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C37" i="8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S37" i="8"/>
  <c r="C38" i="8"/>
  <c r="D38" i="8"/>
  <c r="E38" i="8"/>
  <c r="F38" i="8"/>
  <c r="G38" i="8"/>
  <c r="H38" i="8"/>
  <c r="I38" i="8"/>
  <c r="J38" i="8"/>
  <c r="K38" i="8"/>
  <c r="L38" i="8"/>
  <c r="M38" i="8"/>
  <c r="N38" i="8"/>
  <c r="O38" i="8"/>
  <c r="P38" i="8"/>
  <c r="Q38" i="8"/>
  <c r="R38" i="8"/>
  <c r="S38" i="8"/>
  <c r="C39" i="8"/>
  <c r="D39" i="8"/>
  <c r="E39" i="8"/>
  <c r="F39" i="8"/>
  <c r="G39" i="8"/>
  <c r="H39" i="8"/>
  <c r="I39" i="8"/>
  <c r="J39" i="8"/>
  <c r="K39" i="8"/>
  <c r="L39" i="8"/>
  <c r="M39" i="8"/>
  <c r="N39" i="8"/>
  <c r="O39" i="8"/>
  <c r="P39" i="8"/>
  <c r="Q39" i="8"/>
  <c r="R39" i="8"/>
  <c r="S39" i="8"/>
  <c r="C40" i="8"/>
  <c r="D40" i="8"/>
  <c r="E40" i="8"/>
  <c r="F40" i="8"/>
  <c r="G40" i="8"/>
  <c r="H40" i="8"/>
  <c r="I40" i="8"/>
  <c r="J40" i="8"/>
  <c r="K40" i="8"/>
  <c r="L40" i="8"/>
  <c r="M40" i="8"/>
  <c r="N40" i="8"/>
  <c r="O40" i="8"/>
  <c r="P40" i="8"/>
  <c r="Q40" i="8"/>
  <c r="R40" i="8"/>
  <c r="S40" i="8"/>
  <c r="C41" i="8"/>
  <c r="D41" i="8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R41" i="8"/>
  <c r="S41" i="8"/>
  <c r="C42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C43" i="8"/>
  <c r="D43" i="8"/>
  <c r="E43" i="8"/>
  <c r="F43" i="8"/>
  <c r="G43" i="8"/>
  <c r="H43" i="8"/>
  <c r="I43" i="8"/>
  <c r="J43" i="8"/>
  <c r="K43" i="8"/>
  <c r="L43" i="8"/>
  <c r="M43" i="8"/>
  <c r="N43" i="8"/>
  <c r="O43" i="8"/>
  <c r="P43" i="8"/>
  <c r="Q43" i="8"/>
  <c r="R43" i="8"/>
  <c r="S43" i="8"/>
  <c r="C44" i="8"/>
  <c r="D44" i="8"/>
  <c r="E44" i="8"/>
  <c r="F44" i="8"/>
  <c r="G44" i="8"/>
  <c r="H44" i="8"/>
  <c r="I44" i="8"/>
  <c r="J44" i="8"/>
  <c r="K44" i="8"/>
  <c r="L44" i="8"/>
  <c r="M44" i="8"/>
  <c r="N44" i="8"/>
  <c r="O44" i="8"/>
  <c r="P44" i="8"/>
  <c r="Q44" i="8"/>
  <c r="R44" i="8"/>
  <c r="S44" i="8"/>
  <c r="C45" i="8"/>
  <c r="D45" i="8"/>
  <c r="E45" i="8"/>
  <c r="F45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C46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C47" i="8"/>
  <c r="D47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S47" i="8"/>
  <c r="C48" i="8"/>
  <c r="D48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C49" i="8"/>
  <c r="D49" i="8"/>
  <c r="E49" i="8"/>
  <c r="F49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C50" i="8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4" i="7"/>
  <c r="T5" i="7"/>
  <c r="T6" i="7"/>
  <c r="T7" i="7"/>
  <c r="T8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T27" i="7"/>
  <c r="T28" i="7"/>
  <c r="T29" i="7"/>
  <c r="T30" i="7"/>
  <c r="T31" i="7"/>
  <c r="T32" i="7"/>
  <c r="T33" i="7"/>
  <c r="T34" i="7"/>
  <c r="T35" i="7"/>
  <c r="T36" i="7"/>
  <c r="T37" i="7"/>
  <c r="T38" i="7"/>
  <c r="T39" i="7"/>
  <c r="T40" i="7"/>
  <c r="T41" i="7"/>
  <c r="T42" i="7"/>
  <c r="T43" i="7"/>
  <c r="T44" i="7"/>
  <c r="T45" i="7"/>
  <c r="T46" i="7"/>
  <c r="T47" i="7"/>
  <c r="T48" i="7"/>
  <c r="T49" i="7"/>
  <c r="T50" i="7"/>
  <c r="C51" i="7"/>
  <c r="D51" i="7"/>
  <c r="E51" i="7"/>
  <c r="F51" i="7"/>
  <c r="G51" i="7"/>
  <c r="H51" i="7"/>
  <c r="I51" i="7"/>
  <c r="J51" i="7"/>
  <c r="K51" i="7"/>
  <c r="L51" i="7"/>
  <c r="M51" i="7"/>
  <c r="N51" i="7"/>
  <c r="N50" i="9"/>
  <c r="O51" i="7"/>
  <c r="P51" i="7"/>
  <c r="Q51" i="7"/>
  <c r="R51" i="7"/>
  <c r="R48" i="9"/>
  <c r="S51" i="7"/>
  <c r="T4" i="6"/>
  <c r="T5" i="6"/>
  <c r="T5" i="8"/>
  <c r="T6" i="6"/>
  <c r="T7" i="6"/>
  <c r="T7" i="8"/>
  <c r="T8" i="6"/>
  <c r="T9" i="6"/>
  <c r="T9" i="8"/>
  <c r="T10" i="6"/>
  <c r="T11" i="6"/>
  <c r="T11" i="8"/>
  <c r="T12" i="6"/>
  <c r="T13" i="6"/>
  <c r="T13" i="8"/>
  <c r="T14" i="6"/>
  <c r="T14" i="8"/>
  <c r="T15" i="6"/>
  <c r="T15" i="8"/>
  <c r="T16" i="6"/>
  <c r="T16" i="8"/>
  <c r="T17" i="6"/>
  <c r="T17" i="8"/>
  <c r="T18" i="6"/>
  <c r="T18" i="8"/>
  <c r="T19" i="6"/>
  <c r="T19" i="8"/>
  <c r="T20" i="6"/>
  <c r="T20" i="8"/>
  <c r="T21" i="6"/>
  <c r="T21" i="8"/>
  <c r="T22" i="6"/>
  <c r="T23" i="6"/>
  <c r="T23" i="8"/>
  <c r="T24" i="6"/>
  <c r="T24" i="8"/>
  <c r="T25" i="6"/>
  <c r="T25" i="8"/>
  <c r="T26" i="6"/>
  <c r="T27" i="6"/>
  <c r="T27" i="8"/>
  <c r="T28" i="6"/>
  <c r="T29" i="6"/>
  <c r="T29" i="8"/>
  <c r="T30" i="6"/>
  <c r="T31" i="6"/>
  <c r="T31" i="8"/>
  <c r="T32" i="6"/>
  <c r="T33" i="6"/>
  <c r="T33" i="8"/>
  <c r="T34" i="6"/>
  <c r="T35" i="6"/>
  <c r="T35" i="8"/>
  <c r="T36" i="6"/>
  <c r="T37" i="6"/>
  <c r="T37" i="8"/>
  <c r="T38" i="6"/>
  <c r="T39" i="6"/>
  <c r="T39" i="8"/>
  <c r="T40" i="6"/>
  <c r="T41" i="6"/>
  <c r="T41" i="8"/>
  <c r="T42" i="6"/>
  <c r="T43" i="6"/>
  <c r="T43" i="8"/>
  <c r="T44" i="6"/>
  <c r="T45" i="6"/>
  <c r="T45" i="8"/>
  <c r="T46" i="6"/>
  <c r="T47" i="6"/>
  <c r="T47" i="8"/>
  <c r="T48" i="6"/>
  <c r="T49" i="6"/>
  <c r="T49" i="8"/>
  <c r="T50" i="6"/>
  <c r="C51" i="6"/>
  <c r="C51" i="8"/>
  <c r="C51" i="9"/>
  <c r="D51" i="6"/>
  <c r="E51" i="6"/>
  <c r="E51" i="8"/>
  <c r="E51" i="9"/>
  <c r="F51" i="6"/>
  <c r="G51" i="6"/>
  <c r="G51" i="8"/>
  <c r="G51" i="9"/>
  <c r="H51" i="6"/>
  <c r="I51" i="6"/>
  <c r="I51" i="8"/>
  <c r="I51" i="9"/>
  <c r="J51" i="6"/>
  <c r="J51" i="8"/>
  <c r="J51" i="9"/>
  <c r="K51" i="6"/>
  <c r="K51" i="8"/>
  <c r="K51" i="9"/>
  <c r="L51" i="6"/>
  <c r="L51" i="8"/>
  <c r="L51" i="9"/>
  <c r="M51" i="6"/>
  <c r="M51" i="8"/>
  <c r="M51" i="9"/>
  <c r="N51" i="6"/>
  <c r="N51" i="8"/>
  <c r="N51" i="9"/>
  <c r="O51" i="6"/>
  <c r="O51" i="8"/>
  <c r="O51" i="9"/>
  <c r="P51" i="6"/>
  <c r="P51" i="8"/>
  <c r="P51" i="9"/>
  <c r="Q51" i="6"/>
  <c r="Q51" i="8"/>
  <c r="Q51" i="9"/>
  <c r="R51" i="6"/>
  <c r="R51" i="8"/>
  <c r="R51" i="9"/>
  <c r="S51" i="6"/>
  <c r="K2" i="4"/>
  <c r="L2" i="4"/>
  <c r="M2" i="4"/>
  <c r="R2" i="4"/>
  <c r="S2" i="4"/>
  <c r="K3" i="4"/>
  <c r="L3" i="4"/>
  <c r="M3" i="4"/>
  <c r="R3" i="4"/>
  <c r="S3" i="4"/>
  <c r="K4" i="4"/>
  <c r="L4" i="4"/>
  <c r="M4" i="4"/>
  <c r="R4" i="4"/>
  <c r="S4" i="4"/>
  <c r="O4" i="4"/>
  <c r="P4" i="4"/>
  <c r="Q4" i="4"/>
  <c r="T4" i="4"/>
  <c r="K5" i="4"/>
  <c r="L5" i="4"/>
  <c r="M5" i="4"/>
  <c r="R5" i="4"/>
  <c r="S5" i="4"/>
  <c r="K6" i="4"/>
  <c r="L6" i="4"/>
  <c r="M6" i="4"/>
  <c r="R6" i="4"/>
  <c r="S6" i="4"/>
  <c r="O6" i="4"/>
  <c r="P6" i="4"/>
  <c r="Q6" i="4"/>
  <c r="T6" i="4"/>
  <c r="K7" i="4"/>
  <c r="L7" i="4"/>
  <c r="M7" i="4"/>
  <c r="R7" i="4"/>
  <c r="K8" i="4"/>
  <c r="L8" i="4"/>
  <c r="M8" i="4"/>
  <c r="R8" i="4"/>
  <c r="S8" i="4"/>
  <c r="K9" i="4"/>
  <c r="L9" i="4"/>
  <c r="M9" i="4"/>
  <c r="R9" i="4"/>
  <c r="S9" i="4"/>
  <c r="O9" i="4"/>
  <c r="P9" i="4"/>
  <c r="Q9" i="4"/>
  <c r="T9" i="4"/>
  <c r="K10" i="4"/>
  <c r="L10" i="4"/>
  <c r="M10" i="4"/>
  <c r="R10" i="4"/>
  <c r="S10" i="4"/>
  <c r="O10" i="4"/>
  <c r="P10" i="4"/>
  <c r="Q10" i="4"/>
  <c r="T10" i="4"/>
  <c r="K11" i="4"/>
  <c r="L11" i="4"/>
  <c r="M11" i="4"/>
  <c r="R11" i="4"/>
  <c r="S11" i="4"/>
  <c r="K12" i="4"/>
  <c r="L12" i="4"/>
  <c r="M12" i="4"/>
  <c r="R12" i="4"/>
  <c r="S12" i="4"/>
  <c r="K13" i="4"/>
  <c r="L13" i="4"/>
  <c r="M13" i="4"/>
  <c r="R13" i="4"/>
  <c r="K14" i="4"/>
  <c r="L14" i="4"/>
  <c r="M14" i="4"/>
  <c r="R14" i="4"/>
  <c r="S14" i="4"/>
  <c r="K15" i="4"/>
  <c r="L15" i="4"/>
  <c r="M15" i="4"/>
  <c r="R15" i="4"/>
  <c r="K16" i="4"/>
  <c r="L16" i="4"/>
  <c r="M16" i="4"/>
  <c r="R16" i="4"/>
  <c r="S16" i="4"/>
  <c r="O16" i="4"/>
  <c r="P16" i="4"/>
  <c r="Q16" i="4"/>
  <c r="T16" i="4"/>
  <c r="K17" i="4"/>
  <c r="L17" i="4"/>
  <c r="M17" i="4"/>
  <c r="R17" i="4"/>
  <c r="S17" i="4"/>
  <c r="O17" i="4"/>
  <c r="P17" i="4"/>
  <c r="Q17" i="4"/>
  <c r="T17" i="4"/>
  <c r="K18" i="4"/>
  <c r="L18" i="4"/>
  <c r="M18" i="4"/>
  <c r="R18" i="4"/>
  <c r="S18" i="4"/>
  <c r="K19" i="4"/>
  <c r="L19" i="4"/>
  <c r="M19" i="4"/>
  <c r="R19" i="4"/>
  <c r="S19" i="4"/>
  <c r="O19" i="4"/>
  <c r="P19" i="4"/>
  <c r="Q19" i="4"/>
  <c r="T19" i="4"/>
  <c r="K20" i="4"/>
  <c r="L20" i="4"/>
  <c r="M20" i="4"/>
  <c r="R20" i="4"/>
  <c r="S20" i="4"/>
  <c r="O20" i="4" s="1"/>
  <c r="K21" i="4"/>
  <c r="L21" i="4"/>
  <c r="M21" i="4"/>
  <c r="R21" i="4"/>
  <c r="S21" i="4"/>
  <c r="O21" i="4"/>
  <c r="P21" i="4"/>
  <c r="Q21" i="4"/>
  <c r="T21" i="4"/>
  <c r="K22" i="4"/>
  <c r="L22" i="4"/>
  <c r="M22" i="4"/>
  <c r="R22" i="4"/>
  <c r="S22" i="4"/>
  <c r="K23" i="4"/>
  <c r="L23" i="4"/>
  <c r="M23" i="4"/>
  <c r="R23" i="4"/>
  <c r="S23" i="4"/>
  <c r="O23" i="4"/>
  <c r="P23" i="4"/>
  <c r="Q23" i="4"/>
  <c r="T23" i="4"/>
  <c r="K24" i="4"/>
  <c r="L24" i="4"/>
  <c r="M24" i="4"/>
  <c r="R24" i="4"/>
  <c r="S24" i="4"/>
  <c r="K25" i="4"/>
  <c r="L25" i="4"/>
  <c r="M25" i="4"/>
  <c r="R25" i="4"/>
  <c r="S25" i="4"/>
  <c r="O25" i="4"/>
  <c r="P25" i="4"/>
  <c r="Q25" i="4"/>
  <c r="T25" i="4"/>
  <c r="K26" i="4"/>
  <c r="L26" i="4"/>
  <c r="M26" i="4"/>
  <c r="R26" i="4"/>
  <c r="K27" i="4"/>
  <c r="L27" i="4"/>
  <c r="M27" i="4"/>
  <c r="R27" i="4"/>
  <c r="S27" i="4"/>
  <c r="K28" i="4"/>
  <c r="L28" i="4"/>
  <c r="M28" i="4"/>
  <c r="R28" i="4"/>
  <c r="S28" i="4"/>
  <c r="O28" i="4"/>
  <c r="P28" i="4"/>
  <c r="Q28" i="4"/>
  <c r="T28" i="4"/>
  <c r="K29" i="4"/>
  <c r="L29" i="4"/>
  <c r="M29" i="4"/>
  <c r="R29" i="4"/>
  <c r="S29" i="4"/>
  <c r="K30" i="4"/>
  <c r="L30" i="4"/>
  <c r="M30" i="4"/>
  <c r="R30" i="4"/>
  <c r="S30" i="4"/>
  <c r="O30" i="4"/>
  <c r="P30" i="4"/>
  <c r="Q30" i="4"/>
  <c r="T30" i="4"/>
  <c r="K31" i="4"/>
  <c r="L31" i="4"/>
  <c r="M31" i="4"/>
  <c r="R31" i="4"/>
  <c r="S31" i="4"/>
  <c r="O31" i="4"/>
  <c r="P31" i="4"/>
  <c r="Q31" i="4"/>
  <c r="T31" i="4"/>
  <c r="K32" i="4"/>
  <c r="L32" i="4"/>
  <c r="M32" i="4"/>
  <c r="R32" i="4"/>
  <c r="S32" i="4"/>
  <c r="O32" i="4"/>
  <c r="P32" i="4"/>
  <c r="Q32" i="4"/>
  <c r="T32" i="4"/>
  <c r="K33" i="4"/>
  <c r="L33" i="4"/>
  <c r="M33" i="4"/>
  <c r="R33" i="4"/>
  <c r="S33" i="4"/>
  <c r="O33" i="4"/>
  <c r="P33" i="4"/>
  <c r="Q33" i="4"/>
  <c r="T33" i="4"/>
  <c r="K34" i="4"/>
  <c r="L34" i="4"/>
  <c r="M34" i="4"/>
  <c r="R34" i="4"/>
  <c r="S34" i="4"/>
  <c r="O34" i="4"/>
  <c r="P34" i="4"/>
  <c r="Q34" i="4"/>
  <c r="T34" i="4"/>
  <c r="K35" i="4"/>
  <c r="L35" i="4"/>
  <c r="M35" i="4"/>
  <c r="R35" i="4"/>
  <c r="S35" i="4"/>
  <c r="K36" i="4"/>
  <c r="L36" i="4"/>
  <c r="M36" i="4"/>
  <c r="R36" i="4"/>
  <c r="S36" i="4"/>
  <c r="O36" i="4"/>
  <c r="P36" i="4"/>
  <c r="Q36" i="4"/>
  <c r="T36" i="4"/>
  <c r="K37" i="4"/>
  <c r="L37" i="4"/>
  <c r="M37" i="4"/>
  <c r="R37" i="4"/>
  <c r="S37" i="4"/>
  <c r="K38" i="4"/>
  <c r="L38" i="4"/>
  <c r="M38" i="4"/>
  <c r="R38" i="4"/>
  <c r="S38" i="4"/>
  <c r="O38" i="4"/>
  <c r="P38" i="4"/>
  <c r="Q38" i="4"/>
  <c r="T38" i="4"/>
  <c r="K39" i="4"/>
  <c r="L39" i="4"/>
  <c r="M39" i="4"/>
  <c r="R39" i="4"/>
  <c r="S39" i="4"/>
  <c r="O39" i="4"/>
  <c r="P39" i="4"/>
  <c r="Q39" i="4"/>
  <c r="T39" i="4"/>
  <c r="K40" i="4"/>
  <c r="L40" i="4"/>
  <c r="M40" i="4"/>
  <c r="R40" i="4"/>
  <c r="S40" i="4"/>
  <c r="O40" i="4"/>
  <c r="P40" i="4"/>
  <c r="Q40" i="4"/>
  <c r="T40" i="4"/>
  <c r="K41" i="4"/>
  <c r="L41" i="4"/>
  <c r="M41" i="4"/>
  <c r="R41" i="4"/>
  <c r="S41" i="4"/>
  <c r="K42" i="4"/>
  <c r="L42" i="4"/>
  <c r="M42" i="4"/>
  <c r="R42" i="4"/>
  <c r="S42" i="4"/>
  <c r="O42" i="4"/>
  <c r="P42" i="4"/>
  <c r="Q42" i="4"/>
  <c r="T42" i="4"/>
  <c r="K43" i="4"/>
  <c r="L43" i="4"/>
  <c r="M43" i="4"/>
  <c r="R43" i="4"/>
  <c r="S43" i="4"/>
  <c r="K44" i="4"/>
  <c r="L44" i="4"/>
  <c r="M44" i="4"/>
  <c r="R44" i="4"/>
  <c r="S44" i="4"/>
  <c r="K45" i="4"/>
  <c r="L45" i="4"/>
  <c r="M45" i="4"/>
  <c r="R45" i="4"/>
  <c r="S45" i="4"/>
  <c r="O45" i="4"/>
  <c r="P45" i="4"/>
  <c r="Q45" i="4"/>
  <c r="T45" i="4"/>
  <c r="K46" i="4"/>
  <c r="L46" i="4"/>
  <c r="M46" i="4"/>
  <c r="R46" i="4"/>
  <c r="S46" i="4"/>
  <c r="K47" i="4"/>
  <c r="L47" i="4"/>
  <c r="M47" i="4"/>
  <c r="R47" i="4"/>
  <c r="S47" i="4"/>
  <c r="O47" i="4"/>
  <c r="P47" i="4"/>
  <c r="Q47" i="4"/>
  <c r="T47" i="4"/>
  <c r="K48" i="4"/>
  <c r="L48" i="4"/>
  <c r="M48" i="4"/>
  <c r="R48" i="4"/>
  <c r="S48" i="4"/>
  <c r="O48" i="4"/>
  <c r="P48" i="4"/>
  <c r="Q48" i="4"/>
  <c r="T48" i="4"/>
  <c r="C49" i="4"/>
  <c r="D49" i="4"/>
  <c r="E49" i="4"/>
  <c r="F49" i="4"/>
  <c r="G49" i="4"/>
  <c r="H49" i="4"/>
  <c r="I49" i="4"/>
  <c r="J49" i="4"/>
  <c r="H2" i="2"/>
  <c r="I2" i="2"/>
  <c r="J2" i="2"/>
  <c r="K2" i="2"/>
  <c r="L2" i="2"/>
  <c r="H3" i="2"/>
  <c r="I3" i="2"/>
  <c r="J3" i="2"/>
  <c r="K3" i="2"/>
  <c r="H4" i="2"/>
  <c r="I4" i="2"/>
  <c r="J4" i="2"/>
  <c r="K4" i="2"/>
  <c r="H5" i="2"/>
  <c r="I5" i="2"/>
  <c r="J5" i="2"/>
  <c r="K5" i="2"/>
  <c r="H6" i="2"/>
  <c r="I6" i="2"/>
  <c r="J6" i="2"/>
  <c r="K6" i="2"/>
  <c r="H7" i="2"/>
  <c r="I7" i="2"/>
  <c r="J7" i="2"/>
  <c r="K7" i="2"/>
  <c r="H8" i="2"/>
  <c r="I8" i="2"/>
  <c r="J8" i="2"/>
  <c r="K8" i="2"/>
  <c r="H9" i="2"/>
  <c r="I9" i="2"/>
  <c r="J9" i="2"/>
  <c r="K9" i="2"/>
  <c r="H10" i="2"/>
  <c r="I10" i="2"/>
  <c r="J10" i="2"/>
  <c r="K10" i="2"/>
  <c r="H11" i="2"/>
  <c r="I11" i="2"/>
  <c r="J11" i="2"/>
  <c r="K11" i="2"/>
  <c r="H12" i="2"/>
  <c r="I12" i="2"/>
  <c r="J12" i="2"/>
  <c r="K12" i="2"/>
  <c r="H13" i="2"/>
  <c r="I13" i="2"/>
  <c r="J13" i="2"/>
  <c r="K13" i="2"/>
  <c r="H14" i="2"/>
  <c r="I14" i="2"/>
  <c r="J14" i="2"/>
  <c r="K14" i="2"/>
  <c r="H15" i="2"/>
  <c r="I15" i="2"/>
  <c r="J15" i="2"/>
  <c r="K15" i="2"/>
  <c r="H16" i="2"/>
  <c r="I16" i="2"/>
  <c r="J16" i="2"/>
  <c r="K16" i="2"/>
  <c r="H17" i="2"/>
  <c r="I17" i="2"/>
  <c r="J17" i="2"/>
  <c r="K17" i="2"/>
  <c r="H18" i="2"/>
  <c r="I18" i="2"/>
  <c r="J18" i="2"/>
  <c r="K18" i="2"/>
  <c r="H19" i="2"/>
  <c r="I19" i="2"/>
  <c r="J19" i="2"/>
  <c r="K19" i="2"/>
  <c r="H20" i="2"/>
  <c r="I20" i="2"/>
  <c r="J20" i="2"/>
  <c r="K20" i="2"/>
  <c r="H21" i="2"/>
  <c r="L21" i="2"/>
  <c r="I21" i="2"/>
  <c r="J21" i="2"/>
  <c r="K21" i="2"/>
  <c r="H22" i="2"/>
  <c r="I22" i="2"/>
  <c r="J22" i="2"/>
  <c r="K22" i="2"/>
  <c r="H23" i="2"/>
  <c r="I23" i="2"/>
  <c r="J23" i="2"/>
  <c r="K23" i="2"/>
  <c r="H24" i="2"/>
  <c r="I24" i="2"/>
  <c r="J24" i="2"/>
  <c r="K24" i="2"/>
  <c r="H25" i="2"/>
  <c r="I25" i="2"/>
  <c r="J25" i="2"/>
  <c r="K25" i="2"/>
  <c r="H26" i="2"/>
  <c r="L26" i="2"/>
  <c r="I26" i="2"/>
  <c r="J26" i="2"/>
  <c r="K26" i="2"/>
  <c r="H27" i="2"/>
  <c r="I27" i="2"/>
  <c r="J27" i="2"/>
  <c r="K27" i="2"/>
  <c r="H28" i="2"/>
  <c r="I28" i="2"/>
  <c r="J28" i="2"/>
  <c r="K28" i="2"/>
  <c r="H29" i="2"/>
  <c r="I29" i="2"/>
  <c r="J29" i="2"/>
  <c r="K29" i="2"/>
  <c r="H30" i="2"/>
  <c r="I30" i="2"/>
  <c r="J30" i="2"/>
  <c r="K30" i="2"/>
  <c r="H31" i="2"/>
  <c r="I31" i="2"/>
  <c r="J31" i="2"/>
  <c r="K31" i="2"/>
  <c r="H32" i="2"/>
  <c r="I32" i="2"/>
  <c r="J32" i="2"/>
  <c r="K32" i="2"/>
  <c r="H33" i="2"/>
  <c r="I33" i="2"/>
  <c r="J33" i="2"/>
  <c r="K33" i="2"/>
  <c r="H34" i="2"/>
  <c r="L34" i="2"/>
  <c r="I34" i="2"/>
  <c r="J34" i="2"/>
  <c r="K34" i="2"/>
  <c r="H35" i="2"/>
  <c r="I35" i="2"/>
  <c r="J35" i="2"/>
  <c r="K35" i="2"/>
  <c r="H36" i="2"/>
  <c r="I36" i="2"/>
  <c r="J36" i="2"/>
  <c r="K36" i="2"/>
  <c r="H37" i="2"/>
  <c r="I37" i="2"/>
  <c r="J37" i="2"/>
  <c r="K37" i="2"/>
  <c r="H38" i="2"/>
  <c r="I38" i="2"/>
  <c r="J38" i="2"/>
  <c r="K38" i="2"/>
  <c r="H39" i="2"/>
  <c r="I39" i="2"/>
  <c r="J39" i="2"/>
  <c r="K39" i="2"/>
  <c r="H41" i="2"/>
  <c r="I41" i="2"/>
  <c r="J41" i="2"/>
  <c r="K41" i="2"/>
  <c r="H42" i="2"/>
  <c r="I42" i="2"/>
  <c r="M42" i="2" s="1"/>
  <c r="J42" i="2"/>
  <c r="K42" i="2"/>
  <c r="H43" i="2"/>
  <c r="I43" i="2"/>
  <c r="J43" i="2"/>
  <c r="K43" i="2"/>
  <c r="H44" i="2"/>
  <c r="I44" i="2"/>
  <c r="J44" i="2"/>
  <c r="K44" i="2"/>
  <c r="H45" i="2"/>
  <c r="I45" i="2"/>
  <c r="J45" i="2"/>
  <c r="K45" i="2"/>
  <c r="H46" i="2"/>
  <c r="I46" i="2"/>
  <c r="J46" i="2"/>
  <c r="K46" i="2"/>
  <c r="H47" i="2"/>
  <c r="I47" i="2"/>
  <c r="J47" i="2"/>
  <c r="K47" i="2"/>
  <c r="H48" i="2"/>
  <c r="I48" i="2"/>
  <c r="J48" i="2"/>
  <c r="K48" i="2"/>
  <c r="S13" i="4"/>
  <c r="O13" i="4"/>
  <c r="P13" i="4"/>
  <c r="Q13" i="4"/>
  <c r="T13" i="4"/>
  <c r="S50" i="9"/>
  <c r="O50" i="9"/>
  <c r="K50" i="9"/>
  <c r="G50" i="9"/>
  <c r="C50" i="9"/>
  <c r="M49" i="9"/>
  <c r="E49" i="9"/>
  <c r="S48" i="9"/>
  <c r="O48" i="9"/>
  <c r="K48" i="9"/>
  <c r="G48" i="9"/>
  <c r="C48" i="9"/>
  <c r="Q46" i="9"/>
  <c r="M46" i="9"/>
  <c r="I46" i="9"/>
  <c r="E46" i="9"/>
  <c r="R50" i="9"/>
  <c r="F50" i="9"/>
  <c r="L49" i="9"/>
  <c r="H49" i="9"/>
  <c r="D49" i="9"/>
  <c r="J48" i="9"/>
  <c r="S47" i="9"/>
  <c r="K47" i="9"/>
  <c r="C47" i="9"/>
  <c r="S26" i="4"/>
  <c r="O26" i="4"/>
  <c r="P26" i="4"/>
  <c r="Q26" i="4"/>
  <c r="T26" i="4"/>
  <c r="S15" i="4"/>
  <c r="O15" i="4"/>
  <c r="P15" i="4"/>
  <c r="Q15" i="4"/>
  <c r="T15" i="4"/>
  <c r="Q50" i="9"/>
  <c r="M50" i="9"/>
  <c r="I50" i="9"/>
  <c r="E50" i="9"/>
  <c r="O49" i="9"/>
  <c r="G49" i="9"/>
  <c r="Q48" i="9"/>
  <c r="M48" i="9"/>
  <c r="I48" i="9"/>
  <c r="E48" i="9"/>
  <c r="R47" i="9"/>
  <c r="J47" i="9"/>
  <c r="F47" i="9"/>
  <c r="S46" i="9"/>
  <c r="O46" i="9"/>
  <c r="K46" i="9"/>
  <c r="G46" i="9"/>
  <c r="L50" i="9"/>
  <c r="D50" i="9"/>
  <c r="R49" i="9"/>
  <c r="N49" i="9"/>
  <c r="J49" i="9"/>
  <c r="F49" i="9"/>
  <c r="L48" i="9"/>
  <c r="D48" i="9"/>
  <c r="M47" i="9"/>
  <c r="E47" i="9"/>
  <c r="S45" i="9"/>
  <c r="O45" i="9"/>
  <c r="K45" i="9"/>
  <c r="G45" i="9"/>
  <c r="C45" i="9"/>
  <c r="Q44" i="9"/>
  <c r="M44" i="9"/>
  <c r="I44" i="9"/>
  <c r="E44" i="9"/>
  <c r="S43" i="9"/>
  <c r="O43" i="9"/>
  <c r="K43" i="9"/>
  <c r="G43" i="9"/>
  <c r="C43" i="9"/>
  <c r="Q42" i="9"/>
  <c r="M42" i="9"/>
  <c r="I42" i="9"/>
  <c r="E42" i="9"/>
  <c r="S41" i="9"/>
  <c r="O41" i="9"/>
  <c r="K41" i="9"/>
  <c r="G41" i="9"/>
  <c r="C41" i="9"/>
  <c r="Q40" i="9"/>
  <c r="M40" i="9"/>
  <c r="I40" i="9"/>
  <c r="E40" i="9"/>
  <c r="S39" i="9"/>
  <c r="O39" i="9"/>
  <c r="K39" i="9"/>
  <c r="G39" i="9"/>
  <c r="C39" i="9"/>
  <c r="Q38" i="9"/>
  <c r="M38" i="9"/>
  <c r="I38" i="9"/>
  <c r="E38" i="9"/>
  <c r="S37" i="9"/>
  <c r="O37" i="9"/>
  <c r="K37" i="9"/>
  <c r="G37" i="9"/>
  <c r="C37" i="9"/>
  <c r="Q36" i="9"/>
  <c r="M36" i="9"/>
  <c r="I36" i="9"/>
  <c r="E36" i="9"/>
  <c r="S35" i="9"/>
  <c r="O35" i="9"/>
  <c r="K35" i="9"/>
  <c r="G35" i="9"/>
  <c r="C35" i="9"/>
  <c r="Q34" i="9"/>
  <c r="M34" i="9"/>
  <c r="I34" i="9"/>
  <c r="E34" i="9"/>
  <c r="S33" i="9"/>
  <c r="O33" i="9"/>
  <c r="K33" i="9"/>
  <c r="G33" i="9"/>
  <c r="C33" i="9"/>
  <c r="Q32" i="9"/>
  <c r="M32" i="9"/>
  <c r="I32" i="9"/>
  <c r="E32" i="9"/>
  <c r="S31" i="9"/>
  <c r="O31" i="9"/>
  <c r="K31" i="9"/>
  <c r="G31" i="9"/>
  <c r="C31" i="9"/>
  <c r="Q30" i="9"/>
  <c r="M30" i="9"/>
  <c r="I30" i="9"/>
  <c r="E30" i="9"/>
  <c r="S29" i="9"/>
  <c r="O29" i="9"/>
  <c r="K29" i="9"/>
  <c r="G29" i="9"/>
  <c r="C29" i="9"/>
  <c r="Q28" i="9"/>
  <c r="M28" i="9"/>
  <c r="I28" i="9"/>
  <c r="E28" i="9"/>
  <c r="S27" i="9"/>
  <c r="O27" i="9"/>
  <c r="K27" i="9"/>
  <c r="G27" i="9"/>
  <c r="C27" i="9"/>
  <c r="Q26" i="9"/>
  <c r="M26" i="9"/>
  <c r="I26" i="9"/>
  <c r="E26" i="9"/>
  <c r="S25" i="9"/>
  <c r="O25" i="9"/>
  <c r="K25" i="9"/>
  <c r="G25" i="9"/>
  <c r="C25" i="9"/>
  <c r="S24" i="9"/>
  <c r="O24" i="9"/>
  <c r="K24" i="9"/>
  <c r="G24" i="9"/>
  <c r="C24" i="9"/>
  <c r="Q23" i="9"/>
  <c r="M23" i="9"/>
  <c r="I23" i="9"/>
  <c r="E23" i="9"/>
  <c r="S22" i="9"/>
  <c r="O22" i="9"/>
  <c r="K22" i="9"/>
  <c r="G22" i="9"/>
  <c r="C22" i="9"/>
  <c r="Q21" i="9"/>
  <c r="M21" i="9"/>
  <c r="I21" i="9"/>
  <c r="E21" i="9"/>
  <c r="S20" i="9"/>
  <c r="O20" i="9"/>
  <c r="K20" i="9"/>
  <c r="G20" i="9"/>
  <c r="C20" i="9"/>
  <c r="Q19" i="9"/>
  <c r="M19" i="9"/>
  <c r="I19" i="9"/>
  <c r="E19" i="9"/>
  <c r="S18" i="9"/>
  <c r="O18" i="9"/>
  <c r="K18" i="9"/>
  <c r="G18" i="9"/>
  <c r="C18" i="9"/>
  <c r="Q17" i="9"/>
  <c r="M17" i="9"/>
  <c r="I17" i="9"/>
  <c r="E17" i="9"/>
  <c r="S16" i="9"/>
  <c r="O16" i="9"/>
  <c r="K16" i="9"/>
  <c r="G16" i="9"/>
  <c r="C16" i="9"/>
  <c r="Q15" i="9"/>
  <c r="M15" i="9"/>
  <c r="I15" i="9"/>
  <c r="E15" i="9"/>
  <c r="S14" i="9"/>
  <c r="O14" i="9"/>
  <c r="K14" i="9"/>
  <c r="G14" i="9"/>
  <c r="C14" i="9"/>
  <c r="S12" i="9"/>
  <c r="O12" i="9"/>
  <c r="K12" i="9"/>
  <c r="G12" i="9"/>
  <c r="C12" i="9"/>
  <c r="Q11" i="9"/>
  <c r="M11" i="9"/>
  <c r="I11" i="9"/>
  <c r="E11" i="9"/>
  <c r="R10" i="9"/>
  <c r="N10" i="9"/>
  <c r="J10" i="9"/>
  <c r="F10" i="9"/>
  <c r="P9" i="9"/>
  <c r="L9" i="9"/>
  <c r="H9" i="9"/>
  <c r="D9" i="9"/>
  <c r="P46" i="9"/>
  <c r="L46" i="9"/>
  <c r="H46" i="9"/>
  <c r="D46" i="9"/>
  <c r="R45" i="9"/>
  <c r="N45" i="9"/>
  <c r="J45" i="9"/>
  <c r="F45" i="9"/>
  <c r="P44" i="9"/>
  <c r="L44" i="9"/>
  <c r="H44" i="9"/>
  <c r="D44" i="9"/>
  <c r="R43" i="9"/>
  <c r="N43" i="9"/>
  <c r="J43" i="9"/>
  <c r="F43" i="9"/>
  <c r="P42" i="9"/>
  <c r="L42" i="9"/>
  <c r="H42" i="9"/>
  <c r="D42" i="9"/>
  <c r="R41" i="9"/>
  <c r="N41" i="9"/>
  <c r="J41" i="9"/>
  <c r="F41" i="9"/>
  <c r="P40" i="9"/>
  <c r="L40" i="9"/>
  <c r="H40" i="9"/>
  <c r="D40" i="9"/>
  <c r="R39" i="9"/>
  <c r="N39" i="9"/>
  <c r="J39" i="9"/>
  <c r="F39" i="9"/>
  <c r="P38" i="9"/>
  <c r="L38" i="9"/>
  <c r="H38" i="9"/>
  <c r="D38" i="9"/>
  <c r="R37" i="9"/>
  <c r="N37" i="9"/>
  <c r="J37" i="9"/>
  <c r="F37" i="9"/>
  <c r="P36" i="9"/>
  <c r="L36" i="9"/>
  <c r="H36" i="9"/>
  <c r="D36" i="9"/>
  <c r="R35" i="9"/>
  <c r="N35" i="9"/>
  <c r="J35" i="9"/>
  <c r="F35" i="9"/>
  <c r="P34" i="9"/>
  <c r="L34" i="9"/>
  <c r="H34" i="9"/>
  <c r="D34" i="9"/>
  <c r="R33" i="9"/>
  <c r="N33" i="9"/>
  <c r="J33" i="9"/>
  <c r="F33" i="9"/>
  <c r="P32" i="9"/>
  <c r="L32" i="9"/>
  <c r="H32" i="9"/>
  <c r="D32" i="9"/>
  <c r="R31" i="9"/>
  <c r="N31" i="9"/>
  <c r="J31" i="9"/>
  <c r="F31" i="9"/>
  <c r="P30" i="9"/>
  <c r="L30" i="9"/>
  <c r="H30" i="9"/>
  <c r="D30" i="9"/>
  <c r="R29" i="9"/>
  <c r="N29" i="9"/>
  <c r="J29" i="9"/>
  <c r="F29" i="9"/>
  <c r="P28" i="9"/>
  <c r="L28" i="9"/>
  <c r="H28" i="9"/>
  <c r="D28" i="9"/>
  <c r="R27" i="9"/>
  <c r="N27" i="9"/>
  <c r="J27" i="9"/>
  <c r="F27" i="9"/>
  <c r="P26" i="9"/>
  <c r="L26" i="9"/>
  <c r="H26" i="9"/>
  <c r="D26" i="9"/>
  <c r="R25" i="9"/>
  <c r="N25" i="9"/>
  <c r="J25" i="9"/>
  <c r="F25" i="9"/>
  <c r="R24" i="9"/>
  <c r="N24" i="9"/>
  <c r="J24" i="9"/>
  <c r="F24" i="9"/>
  <c r="P23" i="9"/>
  <c r="L23" i="9"/>
  <c r="H23" i="9"/>
  <c r="D23" i="9"/>
  <c r="R22" i="9"/>
  <c r="N22" i="9"/>
  <c r="J22" i="9"/>
  <c r="F22" i="9"/>
  <c r="P21" i="9"/>
  <c r="L21" i="9"/>
  <c r="H21" i="9"/>
  <c r="D21" i="9"/>
  <c r="R20" i="9"/>
  <c r="N20" i="9"/>
  <c r="J20" i="9"/>
  <c r="F20" i="9"/>
  <c r="P19" i="9"/>
  <c r="L19" i="9"/>
  <c r="H19" i="9"/>
  <c r="D19" i="9"/>
  <c r="R18" i="9"/>
  <c r="N18" i="9"/>
  <c r="J18" i="9"/>
  <c r="F18" i="9"/>
  <c r="P17" i="9"/>
  <c r="L17" i="9"/>
  <c r="H17" i="9"/>
  <c r="D17" i="9"/>
  <c r="R16" i="9"/>
  <c r="N16" i="9"/>
  <c r="J16" i="9"/>
  <c r="F16" i="9"/>
  <c r="P15" i="9"/>
  <c r="L15" i="9"/>
  <c r="H15" i="9"/>
  <c r="D15" i="9"/>
  <c r="R14" i="9"/>
  <c r="N14" i="9"/>
  <c r="J14" i="9"/>
  <c r="Q13" i="9"/>
  <c r="M13" i="9"/>
  <c r="I13" i="9"/>
  <c r="E13" i="9"/>
  <c r="R12" i="9"/>
  <c r="N12" i="9"/>
  <c r="J12" i="9"/>
  <c r="F12" i="9"/>
  <c r="P11" i="9"/>
  <c r="L11" i="9"/>
  <c r="H11" i="9"/>
  <c r="D11" i="9"/>
  <c r="C46" i="9"/>
  <c r="Q45" i="9"/>
  <c r="M45" i="9"/>
  <c r="I45" i="9"/>
  <c r="E45" i="9"/>
  <c r="S44" i="9"/>
  <c r="O44" i="9"/>
  <c r="K44" i="9"/>
  <c r="G44" i="9"/>
  <c r="C44" i="9"/>
  <c r="Q43" i="9"/>
  <c r="M43" i="9"/>
  <c r="I43" i="9"/>
  <c r="E43" i="9"/>
  <c r="S42" i="9"/>
  <c r="O42" i="9"/>
  <c r="K42" i="9"/>
  <c r="G42" i="9"/>
  <c r="C42" i="9"/>
  <c r="Q41" i="9"/>
  <c r="M41" i="9"/>
  <c r="I41" i="9"/>
  <c r="E41" i="9"/>
  <c r="S40" i="9"/>
  <c r="O40" i="9"/>
  <c r="K40" i="9"/>
  <c r="G40" i="9"/>
  <c r="C40" i="9"/>
  <c r="Q39" i="9"/>
  <c r="M39" i="9"/>
  <c r="I39" i="9"/>
  <c r="E39" i="9"/>
  <c r="S38" i="9"/>
  <c r="O38" i="9"/>
  <c r="K38" i="9"/>
  <c r="G38" i="9"/>
  <c r="C38" i="9"/>
  <c r="Q37" i="9"/>
  <c r="M37" i="9"/>
  <c r="I37" i="9"/>
  <c r="E37" i="9"/>
  <c r="S36" i="9"/>
  <c r="O36" i="9"/>
  <c r="K36" i="9"/>
  <c r="G36" i="9"/>
  <c r="C36" i="9"/>
  <c r="Q35" i="9"/>
  <c r="M35" i="9"/>
  <c r="I35" i="9"/>
  <c r="E35" i="9"/>
  <c r="S34" i="9"/>
  <c r="O34" i="9"/>
  <c r="K34" i="9"/>
  <c r="G34" i="9"/>
  <c r="C34" i="9"/>
  <c r="Q33" i="9"/>
  <c r="M33" i="9"/>
  <c r="I33" i="9"/>
  <c r="E33" i="9"/>
  <c r="S32" i="9"/>
  <c r="O32" i="9"/>
  <c r="K32" i="9"/>
  <c r="G32" i="9"/>
  <c r="C32" i="9"/>
  <c r="Q31" i="9"/>
  <c r="M31" i="9"/>
  <c r="I31" i="9"/>
  <c r="E31" i="9"/>
  <c r="S30" i="9"/>
  <c r="O30" i="9"/>
  <c r="K30" i="9"/>
  <c r="G30" i="9"/>
  <c r="C30" i="9"/>
  <c r="Q29" i="9"/>
  <c r="M29" i="9"/>
  <c r="I29" i="9"/>
  <c r="E29" i="9"/>
  <c r="S28" i="9"/>
  <c r="O28" i="9"/>
  <c r="K28" i="9"/>
  <c r="G28" i="9"/>
  <c r="C28" i="9"/>
  <c r="Q27" i="9"/>
  <c r="M27" i="9"/>
  <c r="I27" i="9"/>
  <c r="E27" i="9"/>
  <c r="S26" i="9"/>
  <c r="O26" i="9"/>
  <c r="K26" i="9"/>
  <c r="G26" i="9"/>
  <c r="C26" i="9"/>
  <c r="Q25" i="9"/>
  <c r="M25" i="9"/>
  <c r="I25" i="9"/>
  <c r="E25" i="9"/>
  <c r="Q24" i="9"/>
  <c r="M24" i="9"/>
  <c r="I24" i="9"/>
  <c r="E24" i="9"/>
  <c r="S23" i="9"/>
  <c r="O23" i="9"/>
  <c r="K23" i="9"/>
  <c r="G23" i="9"/>
  <c r="C23" i="9"/>
  <c r="Q22" i="9"/>
  <c r="M22" i="9"/>
  <c r="I22" i="9"/>
  <c r="E22" i="9"/>
  <c r="S21" i="9"/>
  <c r="O21" i="9"/>
  <c r="K21" i="9"/>
  <c r="G21" i="9"/>
  <c r="C21" i="9"/>
  <c r="Q20" i="9"/>
  <c r="M20" i="9"/>
  <c r="I20" i="9"/>
  <c r="E20" i="9"/>
  <c r="S19" i="9"/>
  <c r="O19" i="9"/>
  <c r="K19" i="9"/>
  <c r="G19" i="9"/>
  <c r="C19" i="9"/>
  <c r="Q18" i="9"/>
  <c r="M18" i="9"/>
  <c r="I18" i="9"/>
  <c r="E18" i="9"/>
  <c r="S17" i="9"/>
  <c r="O17" i="9"/>
  <c r="K17" i="9"/>
  <c r="G17" i="9"/>
  <c r="C17" i="9"/>
  <c r="Q16" i="9"/>
  <c r="M16" i="9"/>
  <c r="I16" i="9"/>
  <c r="E16" i="9"/>
  <c r="S15" i="9"/>
  <c r="O15" i="9"/>
  <c r="K15" i="9"/>
  <c r="G15" i="9"/>
  <c r="C15" i="9"/>
  <c r="Q14" i="9"/>
  <c r="M14" i="9"/>
  <c r="I14" i="9"/>
  <c r="E14" i="9"/>
  <c r="P13" i="9"/>
  <c r="L13" i="9"/>
  <c r="H13" i="9"/>
  <c r="D13" i="9"/>
  <c r="S8" i="9"/>
  <c r="O8" i="9"/>
  <c r="P47" i="9"/>
  <c r="L47" i="9"/>
  <c r="H47" i="9"/>
  <c r="D47" i="9"/>
  <c r="R46" i="9"/>
  <c r="N46" i="9"/>
  <c r="J46" i="9"/>
  <c r="F46" i="9"/>
  <c r="P45" i="9"/>
  <c r="L45" i="9"/>
  <c r="H45" i="9"/>
  <c r="D45" i="9"/>
  <c r="R44" i="9"/>
  <c r="N44" i="9"/>
  <c r="J44" i="9"/>
  <c r="F44" i="9"/>
  <c r="P43" i="9"/>
  <c r="L43" i="9"/>
  <c r="H43" i="9"/>
  <c r="D43" i="9"/>
  <c r="R42" i="9"/>
  <c r="N42" i="9"/>
  <c r="J42" i="9"/>
  <c r="F42" i="9"/>
  <c r="P41" i="9"/>
  <c r="L41" i="9"/>
  <c r="H41" i="9"/>
  <c r="D41" i="9"/>
  <c r="R40" i="9"/>
  <c r="N40" i="9"/>
  <c r="J40" i="9"/>
  <c r="F40" i="9"/>
  <c r="P39" i="9"/>
  <c r="L39" i="9"/>
  <c r="H39" i="9"/>
  <c r="D39" i="9"/>
  <c r="R38" i="9"/>
  <c r="N38" i="9"/>
  <c r="J38" i="9"/>
  <c r="F38" i="9"/>
  <c r="P37" i="9"/>
  <c r="L37" i="9"/>
  <c r="H37" i="9"/>
  <c r="D37" i="9"/>
  <c r="R36" i="9"/>
  <c r="N36" i="9"/>
  <c r="J36" i="9"/>
  <c r="F36" i="9"/>
  <c r="P35" i="9"/>
  <c r="L35" i="9"/>
  <c r="H35" i="9"/>
  <c r="D35" i="9"/>
  <c r="R34" i="9"/>
  <c r="N34" i="9"/>
  <c r="J34" i="9"/>
  <c r="F34" i="9"/>
  <c r="P33" i="9"/>
  <c r="L33" i="9"/>
  <c r="H33" i="9"/>
  <c r="D33" i="9"/>
  <c r="R32" i="9"/>
  <c r="N32" i="9"/>
  <c r="J32" i="9"/>
  <c r="F32" i="9"/>
  <c r="P31" i="9"/>
  <c r="L31" i="9"/>
  <c r="H31" i="9"/>
  <c r="D31" i="9"/>
  <c r="R30" i="9"/>
  <c r="N30" i="9"/>
  <c r="J30" i="9"/>
  <c r="F30" i="9"/>
  <c r="P29" i="9"/>
  <c r="L29" i="9"/>
  <c r="H29" i="9"/>
  <c r="D29" i="9"/>
  <c r="R28" i="9"/>
  <c r="N28" i="9"/>
  <c r="J28" i="9"/>
  <c r="F28" i="9"/>
  <c r="P27" i="9"/>
  <c r="L27" i="9"/>
  <c r="H27" i="9"/>
  <c r="D27" i="9"/>
  <c r="R26" i="9"/>
  <c r="N26" i="9"/>
  <c r="J26" i="9"/>
  <c r="F26" i="9"/>
  <c r="P25" i="9"/>
  <c r="L25" i="9"/>
  <c r="H25" i="9"/>
  <c r="D25" i="9"/>
  <c r="P24" i="9"/>
  <c r="L24" i="9"/>
  <c r="H24" i="9"/>
  <c r="D24" i="9"/>
  <c r="R23" i="9"/>
  <c r="N23" i="9"/>
  <c r="J23" i="9"/>
  <c r="F23" i="9"/>
  <c r="P22" i="9"/>
  <c r="L22" i="9"/>
  <c r="H22" i="9"/>
  <c r="D22" i="9"/>
  <c r="R21" i="9"/>
  <c r="N21" i="9"/>
  <c r="J21" i="9"/>
  <c r="F21" i="9"/>
  <c r="P20" i="9"/>
  <c r="L20" i="9"/>
  <c r="H20" i="9"/>
  <c r="D20" i="9"/>
  <c r="R19" i="9"/>
  <c r="N19" i="9"/>
  <c r="J19" i="9"/>
  <c r="F19" i="9"/>
  <c r="P18" i="9"/>
  <c r="L18" i="9"/>
  <c r="H18" i="9"/>
  <c r="D18" i="9"/>
  <c r="R17" i="9"/>
  <c r="N17" i="9"/>
  <c r="J17" i="9"/>
  <c r="F17" i="9"/>
  <c r="P16" i="9"/>
  <c r="L16" i="9"/>
  <c r="H16" i="9"/>
  <c r="D16" i="9"/>
  <c r="R15" i="9"/>
  <c r="N15" i="9"/>
  <c r="J15" i="9"/>
  <c r="F15" i="9"/>
  <c r="P14" i="9"/>
  <c r="L14" i="9"/>
  <c r="H14" i="9"/>
  <c r="D14" i="9"/>
  <c r="S10" i="9"/>
  <c r="O10" i="9"/>
  <c r="K10" i="9"/>
  <c r="G10" i="9"/>
  <c r="C10" i="9"/>
  <c r="Q9" i="9"/>
  <c r="M9" i="9"/>
  <c r="I9" i="9"/>
  <c r="E9" i="9"/>
  <c r="S13" i="9"/>
  <c r="O13" i="9"/>
  <c r="K13" i="9"/>
  <c r="G13" i="9"/>
  <c r="C13" i="9"/>
  <c r="Q12" i="9"/>
  <c r="M12" i="9"/>
  <c r="I12" i="9"/>
  <c r="E12" i="9"/>
  <c r="S11" i="9"/>
  <c r="O11" i="9"/>
  <c r="K11" i="9"/>
  <c r="G11" i="9"/>
  <c r="C11" i="9"/>
  <c r="Q10" i="9"/>
  <c r="M10" i="9"/>
  <c r="I10" i="9"/>
  <c r="E10" i="9"/>
  <c r="S9" i="9"/>
  <c r="O9" i="9"/>
  <c r="K9" i="9"/>
  <c r="G9" i="9"/>
  <c r="C9" i="9"/>
  <c r="Q8" i="9"/>
  <c r="M8" i="9"/>
  <c r="I8" i="9"/>
  <c r="E8" i="9"/>
  <c r="S7" i="9"/>
  <c r="O7" i="9"/>
  <c r="K7" i="9"/>
  <c r="G7" i="9"/>
  <c r="C7" i="9"/>
  <c r="S6" i="9"/>
  <c r="O6" i="9"/>
  <c r="K6" i="9"/>
  <c r="G6" i="9"/>
  <c r="C6" i="9"/>
  <c r="Q5" i="9"/>
  <c r="M5" i="9"/>
  <c r="I5" i="9"/>
  <c r="E5" i="9"/>
  <c r="S4" i="9"/>
  <c r="O4" i="9"/>
  <c r="K4" i="9"/>
  <c r="G4" i="9"/>
  <c r="C4" i="9"/>
  <c r="F14" i="9"/>
  <c r="R13" i="9"/>
  <c r="N13" i="9"/>
  <c r="J13" i="9"/>
  <c r="F13" i="9"/>
  <c r="P12" i="9"/>
  <c r="L12" i="9"/>
  <c r="H12" i="9"/>
  <c r="D12" i="9"/>
  <c r="R11" i="9"/>
  <c r="N11" i="9"/>
  <c r="J11" i="9"/>
  <c r="F11" i="9"/>
  <c r="P10" i="9"/>
  <c r="L10" i="9"/>
  <c r="H10" i="9"/>
  <c r="D10" i="9"/>
  <c r="R9" i="9"/>
  <c r="N9" i="9"/>
  <c r="J9" i="9"/>
  <c r="F9" i="9"/>
  <c r="P8" i="9"/>
  <c r="L8" i="9"/>
  <c r="H8" i="9"/>
  <c r="D8" i="9"/>
  <c r="R7" i="9"/>
  <c r="N7" i="9"/>
  <c r="J7" i="9"/>
  <c r="F7" i="9"/>
  <c r="R6" i="9"/>
  <c r="N6" i="9"/>
  <c r="J6" i="9"/>
  <c r="F6" i="9"/>
  <c r="P5" i="9"/>
  <c r="L5" i="9"/>
  <c r="H5" i="9"/>
  <c r="D5" i="9"/>
  <c r="R4" i="9"/>
  <c r="N4" i="9"/>
  <c r="J4" i="9"/>
  <c r="F4" i="9"/>
  <c r="K8" i="9"/>
  <c r="G8" i="9"/>
  <c r="C8" i="9"/>
  <c r="Q7" i="9"/>
  <c r="M7" i="9"/>
  <c r="I7" i="9"/>
  <c r="E7" i="9"/>
  <c r="Q6" i="9"/>
  <c r="M6" i="9"/>
  <c r="I6" i="9"/>
  <c r="E6" i="9"/>
  <c r="S5" i="9"/>
  <c r="O5" i="9"/>
  <c r="K5" i="9"/>
  <c r="G5" i="9"/>
  <c r="C5" i="9"/>
  <c r="Q4" i="9"/>
  <c r="M4" i="9"/>
  <c r="I4" i="9"/>
  <c r="E4" i="9"/>
  <c r="R8" i="9"/>
  <c r="N8" i="9"/>
  <c r="J8" i="9"/>
  <c r="F8" i="9"/>
  <c r="P7" i="9"/>
  <c r="L7" i="9"/>
  <c r="H7" i="9"/>
  <c r="D7" i="9"/>
  <c r="P6" i="9"/>
  <c r="L6" i="9"/>
  <c r="H6" i="9"/>
  <c r="D6" i="9"/>
  <c r="R5" i="9"/>
  <c r="N5" i="9"/>
  <c r="J5" i="9"/>
  <c r="F5" i="9"/>
  <c r="P4" i="9"/>
  <c r="L4" i="9"/>
  <c r="H4" i="9"/>
  <c r="D4" i="9"/>
  <c r="M41" i="2"/>
  <c r="P50" i="9"/>
  <c r="H50" i="9"/>
  <c r="Q49" i="9"/>
  <c r="I49" i="9"/>
  <c r="F48" i="9"/>
  <c r="O47" i="9"/>
  <c r="G47" i="9"/>
  <c r="J50" i="9"/>
  <c r="S49" i="9"/>
  <c r="K49" i="9"/>
  <c r="C49" i="9"/>
  <c r="P48" i="9"/>
  <c r="H48" i="9"/>
  <c r="Q47" i="9"/>
  <c r="I47" i="9"/>
  <c r="T46" i="8"/>
  <c r="M3" i="2"/>
  <c r="P49" i="9"/>
  <c r="N47" i="9"/>
  <c r="T42" i="8"/>
  <c r="T38" i="8"/>
  <c r="T34" i="8"/>
  <c r="T30" i="8"/>
  <c r="T26" i="8"/>
  <c r="T12" i="8"/>
  <c r="T8" i="8"/>
  <c r="T44" i="8"/>
  <c r="T40" i="8"/>
  <c r="T36" i="8"/>
  <c r="T32" i="8"/>
  <c r="T28" i="8"/>
  <c r="T10" i="8"/>
  <c r="T51" i="7"/>
  <c r="T20" i="9"/>
  <c r="S51" i="8"/>
  <c r="S51" i="9"/>
  <c r="F51" i="8"/>
  <c r="F51" i="9"/>
  <c r="T50" i="8"/>
  <c r="T6" i="8"/>
  <c r="N48" i="9"/>
  <c r="H51" i="8"/>
  <c r="H51" i="9"/>
  <c r="D51" i="8"/>
  <c r="D51" i="9"/>
  <c r="T48" i="8"/>
  <c r="T4" i="8"/>
  <c r="T27" i="9"/>
  <c r="T35" i="9"/>
  <c r="T51" i="6"/>
  <c r="T51" i="8"/>
  <c r="T51" i="9"/>
  <c r="T22" i="8"/>
  <c r="T7" i="9"/>
  <c r="T40" i="9"/>
  <c r="T45" i="9"/>
  <c r="T34" i="9"/>
  <c r="T21" i="9"/>
  <c r="T8" i="9"/>
  <c r="T23" i="9"/>
  <c r="T48" i="9"/>
  <c r="O46" i="4"/>
  <c r="P46" i="4"/>
  <c r="Q46" i="4"/>
  <c r="T46" i="4"/>
  <c r="O8" i="4"/>
  <c r="P8" i="4"/>
  <c r="Q8" i="4"/>
  <c r="T8" i="4"/>
  <c r="O3" i="4"/>
  <c r="P3" i="4"/>
  <c r="Q3" i="4"/>
  <c r="T3" i="4"/>
  <c r="K49" i="4"/>
  <c r="O29" i="4"/>
  <c r="P29" i="4"/>
  <c r="Q29" i="4"/>
  <c r="T29" i="4"/>
  <c r="O14" i="4"/>
  <c r="P14" i="4"/>
  <c r="Q14" i="4"/>
  <c r="T14" i="4"/>
  <c r="O11" i="4"/>
  <c r="P11" i="4"/>
  <c r="Q11" i="4"/>
  <c r="T11" i="4"/>
  <c r="O24" i="4"/>
  <c r="P24" i="4"/>
  <c r="Q24" i="4"/>
  <c r="T24" i="4"/>
  <c r="O18" i="4"/>
  <c r="P18" i="4"/>
  <c r="Q18" i="4"/>
  <c r="T18" i="4"/>
  <c r="L49" i="4"/>
  <c r="M49" i="4"/>
  <c r="O44" i="4"/>
  <c r="P44" i="4"/>
  <c r="Q44" i="4"/>
  <c r="T44" i="4"/>
  <c r="O43" i="4"/>
  <c r="P43" i="4"/>
  <c r="Q43" i="4"/>
  <c r="T43" i="4"/>
  <c r="O37" i="4"/>
  <c r="P37" i="4"/>
  <c r="Q37" i="4"/>
  <c r="T37" i="4"/>
  <c r="O22" i="4"/>
  <c r="P22" i="4"/>
  <c r="Q22" i="4"/>
  <c r="T22" i="4"/>
  <c r="S7" i="4"/>
  <c r="O7" i="4"/>
  <c r="P7" i="4"/>
  <c r="Q7" i="4"/>
  <c r="T7" i="4"/>
  <c r="O2" i="4"/>
  <c r="R49" i="4"/>
  <c r="O41" i="4"/>
  <c r="P41" i="4"/>
  <c r="Q41" i="4"/>
  <c r="T41" i="4"/>
  <c r="O35" i="4"/>
  <c r="P35" i="4"/>
  <c r="Q35" i="4"/>
  <c r="T35" i="4"/>
  <c r="O27" i="4"/>
  <c r="P27" i="4"/>
  <c r="Q27" i="4"/>
  <c r="T27" i="4"/>
  <c r="O12" i="4"/>
  <c r="P12" i="4"/>
  <c r="Q12" i="4"/>
  <c r="T12" i="4"/>
  <c r="O5" i="4"/>
  <c r="P5" i="4"/>
  <c r="Q5" i="4"/>
  <c r="T5" i="4"/>
  <c r="L45" i="2"/>
  <c r="L48" i="2"/>
  <c r="L14" i="2"/>
  <c r="L7" i="2"/>
  <c r="L3" i="2"/>
  <c r="L22" i="2"/>
  <c r="M14" i="2"/>
  <c r="N11" i="2"/>
  <c r="M46" i="2"/>
  <c r="L33" i="2"/>
  <c r="L31" i="2"/>
  <c r="L24" i="2"/>
  <c r="M15" i="2"/>
  <c r="L18" i="2"/>
  <c r="L17" i="2"/>
  <c r="I49" i="2"/>
  <c r="M49" i="2" s="1"/>
  <c r="N13" i="2"/>
  <c r="L47" i="2"/>
  <c r="M44" i="2"/>
  <c r="N41" i="2"/>
  <c r="N39" i="2"/>
  <c r="L38" i="2"/>
  <c r="N37" i="2"/>
  <c r="N36" i="2"/>
  <c r="N35" i="2"/>
  <c r="N33" i="2"/>
  <c r="N32" i="2"/>
  <c r="N31" i="2"/>
  <c r="N29" i="2"/>
  <c r="N28" i="2"/>
  <c r="N26" i="2"/>
  <c r="N25" i="2"/>
  <c r="N23" i="2"/>
  <c r="M19" i="2"/>
  <c r="M8" i="2"/>
  <c r="M7" i="2"/>
  <c r="M6" i="2"/>
  <c r="M48" i="2"/>
  <c r="M47" i="2"/>
  <c r="L43" i="2"/>
  <c r="M37" i="2"/>
  <c r="M33" i="2"/>
  <c r="M29" i="2"/>
  <c r="N21" i="2"/>
  <c r="L11" i="2"/>
  <c r="L37" i="2"/>
  <c r="M21" i="2"/>
  <c r="N17" i="2"/>
  <c r="M12" i="2"/>
  <c r="M11" i="2"/>
  <c r="N10" i="2"/>
  <c r="M4" i="2"/>
  <c r="M39" i="2"/>
  <c r="M36" i="2"/>
  <c r="M35" i="2"/>
  <c r="M32" i="2"/>
  <c r="M31" i="2"/>
  <c r="M18" i="2"/>
  <c r="J49" i="2"/>
  <c r="M10" i="2"/>
  <c r="M9" i="2"/>
  <c r="N8" i="2"/>
  <c r="N6" i="2"/>
  <c r="N5" i="2"/>
  <c r="N14" i="2"/>
  <c r="L29" i="2"/>
  <c r="N48" i="2"/>
  <c r="M45" i="2"/>
  <c r="M43" i="2"/>
  <c r="M38" i="2"/>
  <c r="M34" i="2"/>
  <c r="M30" i="2"/>
  <c r="M28" i="2"/>
  <c r="M26" i="2"/>
  <c r="M25" i="2"/>
  <c r="L23" i="2"/>
  <c r="N22" i="2"/>
  <c r="M20" i="2"/>
  <c r="N19" i="2"/>
  <c r="M17" i="2"/>
  <c r="N16" i="2"/>
  <c r="L13" i="2"/>
  <c r="N7" i="2"/>
  <c r="M5" i="2"/>
  <c r="N4" i="2"/>
  <c r="M2" i="2"/>
  <c r="L32" i="2"/>
  <c r="N46" i="2"/>
  <c r="N44" i="2"/>
  <c r="L39" i="2"/>
  <c r="N38" i="2"/>
  <c r="L36" i="2"/>
  <c r="L35" i="2"/>
  <c r="N34" i="2"/>
  <c r="N30" i="2"/>
  <c r="L27" i="2"/>
  <c r="M23" i="2"/>
  <c r="N18" i="2"/>
  <c r="M16" i="2"/>
  <c r="N15" i="2"/>
  <c r="M13" i="2"/>
  <c r="N12" i="2"/>
  <c r="L10" i="2"/>
  <c r="N3" i="2"/>
  <c r="N42" i="2"/>
  <c r="N27" i="2"/>
  <c r="N24" i="2"/>
  <c r="N9" i="2"/>
  <c r="L6" i="2"/>
  <c r="N20" i="2"/>
  <c r="N2" i="2"/>
  <c r="N51" i="2" s="1"/>
  <c r="L46" i="2"/>
  <c r="K49" i="2"/>
  <c r="N45" i="2"/>
  <c r="N43" i="2"/>
  <c r="M27" i="2"/>
  <c r="M24" i="2"/>
  <c r="M22" i="2"/>
  <c r="N47" i="2"/>
  <c r="L30" i="2"/>
  <c r="L25" i="2"/>
  <c r="L42" i="2"/>
  <c r="H49" i="2"/>
  <c r="N49" i="2" s="1"/>
  <c r="L41" i="2"/>
  <c r="L19" i="2"/>
  <c r="L15" i="2"/>
  <c r="L8" i="2"/>
  <c r="L4" i="2"/>
  <c r="L44" i="2"/>
  <c r="L28" i="2"/>
  <c r="L20" i="2"/>
  <c r="L16" i="2"/>
  <c r="L12" i="2"/>
  <c r="L9" i="2"/>
  <c r="L5" i="2"/>
  <c r="T10" i="9"/>
  <c r="T47" i="9"/>
  <c r="T38" i="9"/>
  <c r="T36" i="9"/>
  <c r="T19" i="9"/>
  <c r="T39" i="9"/>
  <c r="T24" i="9"/>
  <c r="T13" i="9"/>
  <c r="T4" i="9"/>
  <c r="T14" i="9"/>
  <c r="T31" i="9"/>
  <c r="T16" i="9"/>
  <c r="T49" i="9"/>
  <c r="T30" i="9"/>
  <c r="T6" i="9"/>
  <c r="T28" i="9"/>
  <c r="T42" i="9"/>
  <c r="T9" i="9"/>
  <c r="T17" i="9"/>
  <c r="T50" i="9"/>
  <c r="T37" i="9"/>
  <c r="T29" i="9"/>
  <c r="T22" i="9"/>
  <c r="T12" i="9"/>
  <c r="T46" i="9"/>
  <c r="T15" i="9"/>
  <c r="T44" i="9"/>
  <c r="T11" i="9"/>
  <c r="T26" i="9"/>
  <c r="T43" i="9"/>
  <c r="T32" i="9"/>
  <c r="T5" i="9"/>
  <c r="T41" i="9"/>
  <c r="T33" i="9"/>
  <c r="T25" i="9"/>
  <c r="T18" i="9"/>
  <c r="S49" i="4"/>
  <c r="P2" i="4"/>
  <c r="Q2" i="4"/>
  <c r="T2" i="4"/>
  <c r="N52" i="2" l="1"/>
  <c r="O6" i="2" s="1"/>
  <c r="O49" i="4"/>
  <c r="P49" i="4" s="1"/>
  <c r="Q49" i="4" s="1"/>
  <c r="T49" i="4" s="1"/>
  <c r="P20" i="4"/>
  <c r="Q20" i="4" s="1"/>
  <c r="T20" i="4" s="1"/>
  <c r="L49" i="2"/>
  <c r="O13" i="2" l="1"/>
  <c r="O2" i="2"/>
  <c r="O33" i="2"/>
  <c r="O40" i="2"/>
  <c r="O37" i="2"/>
  <c r="O24" i="2"/>
  <c r="O29" i="2"/>
  <c r="O9" i="2"/>
  <c r="O25" i="2"/>
  <c r="O36" i="2"/>
  <c r="O20" i="2"/>
  <c r="O4" i="2"/>
  <c r="O23" i="2"/>
  <c r="O3" i="2"/>
  <c r="O19" i="2"/>
  <c r="O34" i="2"/>
  <c r="O18" i="2"/>
  <c r="O21" i="2"/>
  <c r="O16" i="2"/>
  <c r="O14" i="2"/>
  <c r="O49" i="2"/>
  <c r="O5" i="2"/>
  <c r="O48" i="2"/>
  <c r="O32" i="2"/>
  <c r="O47" i="2"/>
  <c r="O15" i="2"/>
  <c r="O43" i="2"/>
  <c r="O46" i="2"/>
  <c r="O30" i="2"/>
  <c r="O45" i="2"/>
  <c r="O17" i="2"/>
  <c r="O41" i="2"/>
  <c r="O44" i="2"/>
  <c r="O28" i="2"/>
  <c r="O12" i="2"/>
  <c r="O39" i="2"/>
  <c r="O11" i="2"/>
  <c r="O35" i="2"/>
  <c r="O42" i="2"/>
  <c r="O26" i="2"/>
  <c r="O10" i="2"/>
  <c r="O8" i="2"/>
  <c r="O31" i="2"/>
  <c r="O7" i="2"/>
  <c r="O27" i="2"/>
  <c r="O38" i="2"/>
  <c r="O22" i="2"/>
</calcChain>
</file>

<file path=xl/sharedStrings.xml><?xml version="1.0" encoding="utf-8"?>
<sst xmlns="http://schemas.openxmlformats.org/spreadsheetml/2006/main" count="830" uniqueCount="153">
  <si>
    <t>El indicador solo se calcula para aquellos pacientes que fueron reportados vivos y afiliados dentro del periodo de reporte por lo cual se debe tener en cuenta la variable novedad, sin las respuetas 1, 6 y 8 (Resolución 2463 de 2014, Var 79)</t>
  </si>
  <si>
    <t>Observaciones</t>
  </si>
  <si>
    <t>Anual</t>
  </si>
  <si>
    <t>Periodicidad de los datos</t>
  </si>
  <si>
    <t>BD Consolidada Resolución 2463 de 2014</t>
  </si>
  <si>
    <t>Fuente de datos Numerador</t>
  </si>
  <si>
    <t>Res.2463 de 2014 (Var 18 = 1  y/o Var 20= 1; Var7 (calculo de &gt;=18 y &lt;=69 años, según periodo de reporte))</t>
  </si>
  <si>
    <t>Variables Numerador</t>
  </si>
  <si>
    <t>Personas diagnosticadas &gt;=18 y &lt;=69 años,  con Hipertension Arterial y/o Diabetes Mellitus  del periodo de reporte</t>
  </si>
  <si>
    <t>Numerador</t>
  </si>
  <si>
    <t>BDUA certificada por Minisalud del periodo de reporte</t>
  </si>
  <si>
    <t>Fuente de datos denominador</t>
  </si>
  <si>
    <t>Sumatoria de afiliados &gt;=18 y &lt;=69 años, reportados por BDUA</t>
  </si>
  <si>
    <t>Variables Denominador</t>
  </si>
  <si>
    <t xml:space="preserve">Poblacion Afiliada &gt;=18 y &lt;=69 años, del preriodo de reporte </t>
  </si>
  <si>
    <t>Denominador</t>
  </si>
  <si>
    <t>Porcentaje</t>
  </si>
  <si>
    <t>Unidad de medida</t>
  </si>
  <si>
    <t>Resultado</t>
  </si>
  <si>
    <t>Tipo de indicador</t>
  </si>
  <si>
    <t>Captacion de precursoras (HTA - DM)</t>
  </si>
  <si>
    <t>Nombre de indicador</t>
  </si>
  <si>
    <t>DS</t>
  </si>
  <si>
    <t>Promedio</t>
  </si>
  <si>
    <t>S</t>
  </si>
  <si>
    <t>ESS207</t>
  </si>
  <si>
    <t>ESS133</t>
  </si>
  <si>
    <t>ESS118</t>
  </si>
  <si>
    <t>ESS091</t>
  </si>
  <si>
    <t>ESS076</t>
  </si>
  <si>
    <t>ESS062</t>
  </si>
  <si>
    <t>ESS024</t>
  </si>
  <si>
    <t>ESS002</t>
  </si>
  <si>
    <t>EPSS34</t>
  </si>
  <si>
    <t>EPSI06</t>
  </si>
  <si>
    <t>EPSI05</t>
  </si>
  <si>
    <t>EPSI04</t>
  </si>
  <si>
    <t>EPSI03</t>
  </si>
  <si>
    <t>EPSI02</t>
  </si>
  <si>
    <t>EPSI01</t>
  </si>
  <si>
    <t>C</t>
  </si>
  <si>
    <t>EPS037</t>
  </si>
  <si>
    <t>EPS033</t>
  </si>
  <si>
    <t>EPS025</t>
  </si>
  <si>
    <t>EPS023</t>
  </si>
  <si>
    <t>EPS022</t>
  </si>
  <si>
    <t>EPS018</t>
  </si>
  <si>
    <t>EPS017</t>
  </si>
  <si>
    <t>EPS016</t>
  </si>
  <si>
    <t>EPS012</t>
  </si>
  <si>
    <t>EPS010</t>
  </si>
  <si>
    <t>EPS008</t>
  </si>
  <si>
    <t>EPS005</t>
  </si>
  <si>
    <t>EPS003</t>
  </si>
  <si>
    <t>EPS002</t>
  </si>
  <si>
    <t>EPS001</t>
  </si>
  <si>
    <t>EAS027</t>
  </si>
  <si>
    <t>EAS016</t>
  </si>
  <si>
    <t>CCF102</t>
  </si>
  <si>
    <t>CCF055</t>
  </si>
  <si>
    <t>CCF053</t>
  </si>
  <si>
    <t>CCF049</t>
  </si>
  <si>
    <t>CCF033</t>
  </si>
  <si>
    <t>CCF027</t>
  </si>
  <si>
    <t>CCF024</t>
  </si>
  <si>
    <t>CCF023</t>
  </si>
  <si>
    <t>CCF015</t>
  </si>
  <si>
    <t>CCF009</t>
  </si>
  <si>
    <t>CCF007</t>
  </si>
  <si>
    <t>% Captacion  18 - 69 años Estandarizada</t>
  </si>
  <si>
    <t xml:space="preserve">% Captacion  18 - 69 años </t>
  </si>
  <si>
    <t>Captacion pacientes DM 18 - 69 años</t>
  </si>
  <si>
    <t>Captacion pacientes HTA 18 - 69 años</t>
  </si>
  <si>
    <t>Casos Esperados DM  18-69 años</t>
  </si>
  <si>
    <t>Casos Esperados HTA  18-69 años</t>
  </si>
  <si>
    <t>Casos DM 18-69 años despues de glosa</t>
  </si>
  <si>
    <t>Casos HTA 18-69 años despues de glosa</t>
  </si>
  <si>
    <t>Casos DM 18-69 años</t>
  </si>
  <si>
    <t>Casos HTA 18-69 años</t>
  </si>
  <si>
    <t>Poblacion BDUA 18-69</t>
  </si>
  <si>
    <t>Poblacion BDUA total</t>
  </si>
  <si>
    <t>Reg</t>
  </si>
  <si>
    <t>EPS</t>
  </si>
  <si>
    <t>Personas diagnosticadas,  con Hipertension Arterial y/o Diabetes Mellitus  del periodo de reporte con estadificación de la ERC</t>
  </si>
  <si>
    <t>Res.2463 de 2014 (Var 18 = 1  y/o Var 20= 1))</t>
  </si>
  <si>
    <t>Sumatoria de Personas con diagnostico de HTA y/o DM reportadas en el periodo</t>
  </si>
  <si>
    <t>% de personas estudiadas para ERC en el periodo</t>
  </si>
  <si>
    <t>TOTAL</t>
  </si>
  <si>
    <t>Total Casos Precursoras Reportados como Estudiados para ERC después de glosa</t>
  </si>
  <si>
    <t>Total Casos Precursoras Reportados como Estudiados para ERC</t>
  </si>
  <si>
    <t>% PACIENTES SI ESTUDIADOS despues de glosa inicial</t>
  </si>
  <si>
    <t>% PACIENTES NO ESTUDIADOS despues de glosa</t>
  </si>
  <si>
    <t>Total casos no estudiados despues de auditoría</t>
  </si>
  <si>
    <t>% PACIENTES SI ESTUDIADOS REPORTADOS</t>
  </si>
  <si>
    <t>% PACIENTES NO ESTUDIADOS REPORTADOS</t>
  </si>
  <si>
    <t>No Estudiado</t>
  </si>
  <si>
    <t>Est 5</t>
  </si>
  <si>
    <t>Est 4</t>
  </si>
  <si>
    <t>Est 3</t>
  </si>
  <si>
    <t>Est 2</t>
  </si>
  <si>
    <t>Est 1</t>
  </si>
  <si>
    <t>Sin ERC</t>
  </si>
  <si>
    <t>Casos HTA - DM</t>
  </si>
  <si>
    <t>El indicador solo se calcula para aquellos pacientes que fueron reportados vivos y afiliados dentro del periodo de reporte por lo cual se debe tener en cuenta la variable novedad, sin las respuetas 1, 6 y 8 (Resolución 2463 de 2014, Var 79)
Los pacientes en TRR son aquellos reciben alguna de las terapias de diálisis, tratamiento no dialítico y/o trasplante renal a la fecha de corte</t>
  </si>
  <si>
    <t>Res.2463 de 2014 (Var 46 = 1 o 2; Var 49 = 1 o 2; Var 57= 1; Var64 = 1 o 2; Var 9 (calculo de grupos de edad a partir de la edad simple de acuerdo al periodo de reporte); Var15 (calculo de los meses de afiliacion que lleva la persona en la entidad))</t>
  </si>
  <si>
    <t>Personas con alguna TRR que fueron relacionadas en el reporte actual y que no habian sido reportadas en periodos anteriores por grupos de edad, que lleven mas de 12 meses afiliadas a la entidad que las reporto</t>
  </si>
  <si>
    <t>Ministerio de Salud - Base de datos unica de afiliados</t>
  </si>
  <si>
    <t>Sumatoria de personas afiliadas - BDUA en el periodo</t>
  </si>
  <si>
    <t>Sumatoria de Personas que se encuentran Afiliadas en el periodo según reporte de BDUA</t>
  </si>
  <si>
    <t>Incidencia ajustada de la ERC5 (TRR) X 100,000</t>
  </si>
  <si>
    <t>80 Y MAS</t>
  </si>
  <si>
    <t>75 A 79</t>
  </si>
  <si>
    <t>70 A 74</t>
  </si>
  <si>
    <t>65 A 69</t>
  </si>
  <si>
    <t>60 A 64</t>
  </si>
  <si>
    <t>55 A 59</t>
  </si>
  <si>
    <t>50 A 54</t>
  </si>
  <si>
    <t>45 A 49</t>
  </si>
  <si>
    <t>40 A 44</t>
  </si>
  <si>
    <t>35 A 39</t>
  </si>
  <si>
    <t>30 A 34</t>
  </si>
  <si>
    <t>25 A 29</t>
  </si>
  <si>
    <t>20 A 24</t>
  </si>
  <si>
    <t>15 A 19</t>
  </si>
  <si>
    <t>10 A 14</t>
  </si>
  <si>
    <t>5 A 9</t>
  </si>
  <si>
    <t>0 A 4</t>
  </si>
  <si>
    <t>CODIGO EPS</t>
  </si>
  <si>
    <t>INCIDENCIA ERC5 (Solo estadios 5 incluyendo trasplantados - que sean nuevos en TRR con respecto a los otros años de reporte - que nunca antes hayan sido reportados - casos nuevos en estadio 5 - con un año o más en la entidad que lo reporta)</t>
  </si>
  <si>
    <t>INCIDENCIA CRUDA (X 100.000 Afiliados)</t>
  </si>
  <si>
    <t>EPSS33</t>
  </si>
  <si>
    <t>EPSS03</t>
  </si>
  <si>
    <t>INCIDENCIA AJUSTADA (X 100.000 Afiliados)</t>
  </si>
  <si>
    <t>EPSS40</t>
  </si>
  <si>
    <t>EPSS41</t>
  </si>
  <si>
    <t>Res.2463 de 2014 (Var 18 = 1  y/o Var 20= 1; Var 39 diferente de 99)</t>
  </si>
  <si>
    <t>Total</t>
  </si>
  <si>
    <t>TOTAL CASOS JUN 2016</t>
  </si>
  <si>
    <t>TOTAL BDUA JUN 2016</t>
  </si>
  <si>
    <t>TOTAL JUN 2016</t>
  </si>
  <si>
    <t>BDUA CORTE: JUNIO 30 DE 2016</t>
  </si>
  <si>
    <t>Glosa (Maximo 5%)</t>
  </si>
  <si>
    <t>Glosa en muestra auditada (Máximo 5%)</t>
  </si>
  <si>
    <t>Porcentaje de casos Sin Pérdida de TFGE Anual de 5 ml o más</t>
  </si>
  <si>
    <t>Entidad</t>
  </si>
  <si>
    <t xml:space="preserve">Denominador </t>
  </si>
  <si>
    <t>%</t>
  </si>
  <si>
    <t>Porcentaje de personas sin disminución de la TFGE anual de 5 o más ml/min</t>
  </si>
  <si>
    <t>Sumatoria de Personas con precursoras de ERC (HTA y/o DM) reportadas por la misma entidad en los últimos dos reportes</t>
  </si>
  <si>
    <t>Res.2463 de 2014 (Var 18 = 1 o 2; Var 20 = 1 o 2)</t>
  </si>
  <si>
    <t>Personas con una diferencia de TFGE entre la TFGE más reciente y la del año anterior mayor de -5</t>
  </si>
  <si>
    <t>Res.2463 de 2014 (Var35 año actual menos Var35 año anterior)</t>
  </si>
  <si>
    <t>El indicador solo se calcula para aquellos pacientes que fueron reportados vivos y afiliados dentro del periodo de reporte por lo cual se debe tener en cuenta la variable novedad, sin las respuetas 1, 6 y 8 (Resolución 2463 de 2014, Var 79)
Se excluyen los pacientes en TRR en cualquiera de los dos años y los menores de 18 años.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</si>
</sst>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  <numFmt numFmtId="166" formatCode="0.00000000000%"/>
    <numFmt numFmtId="167" formatCode="0.0%"/>
    <numFmt numFmtId="168" formatCode="_(* #,##0.00_);_(* \(#,##0.00\);_(* &quot;-&quot;??_);_(@_)"/>
    <numFmt numFmtId="169" formatCode="_-* #,##0\ _€_-;\-* #,##0\ _€_-;_-* &quot;-&quot;??\ _€_-;_-@_-"/>
    <numFmt numFmtId="170" formatCode="_-* #,##0.0000_-;\-* #,##0.00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sz val="20"/>
      <color theme="1"/>
      <name val="Calibri"/>
      <family val="2"/>
      <scheme val="minor"/>
    </font>
    <font>
      <b/>
      <sz val="20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0"/>
      </patternFill>
    </fill>
    <fill>
      <patternFill patternType="solid">
        <fgColor indexed="22"/>
        <bgColor indexed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0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4" fillId="0" borderId="0"/>
    <xf numFmtId="0" fontId="4" fillId="0" borderId="0"/>
  </cellStyleXfs>
  <cellXfs count="79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0" fontId="0" fillId="0" borderId="0" xfId="0" applyNumberFormat="1"/>
    <xf numFmtId="165" fontId="0" fillId="0" borderId="0" xfId="4" applyNumberFormat="1" applyFont="1"/>
    <xf numFmtId="2" fontId="0" fillId="0" borderId="0" xfId="0" applyNumberFormat="1"/>
    <xf numFmtId="166" fontId="0" fillId="0" borderId="0" xfId="2" applyNumberFormat="1" applyFont="1"/>
    <xf numFmtId="2" fontId="0" fillId="0" borderId="0" xfId="2" applyNumberFormat="1" applyFont="1"/>
    <xf numFmtId="2" fontId="0" fillId="0" borderId="1" xfId="2" applyNumberFormat="1" applyFont="1" applyBorder="1"/>
    <xf numFmtId="9" fontId="2" fillId="0" borderId="1" xfId="2" applyFont="1" applyBorder="1"/>
    <xf numFmtId="165" fontId="2" fillId="0" borderId="1" xfId="4" applyNumberFormat="1" applyFont="1" applyBorder="1"/>
    <xf numFmtId="167" fontId="2" fillId="0" borderId="1" xfId="2" applyNumberFormat="1" applyFont="1" applyBorder="1"/>
    <xf numFmtId="0" fontId="0" fillId="0" borderId="1" xfId="0" applyBorder="1"/>
    <xf numFmtId="9" fontId="0" fillId="0" borderId="1" xfId="2" applyFont="1" applyBorder="1"/>
    <xf numFmtId="165" fontId="0" fillId="0" borderId="1" xfId="4" applyNumberFormat="1" applyFont="1" applyBorder="1"/>
    <xf numFmtId="167" fontId="0" fillId="0" borderId="1" xfId="2" applyNumberFormat="1" applyFont="1" applyBorder="1"/>
    <xf numFmtId="165" fontId="5" fillId="0" borderId="1" xfId="4" applyNumberFormat="1" applyFont="1" applyFill="1" applyBorder="1" applyAlignment="1">
      <alignment horizontal="right" wrapText="1"/>
    </xf>
    <xf numFmtId="0" fontId="5" fillId="0" borderId="1" xfId="7" applyFont="1" applyFill="1" applyBorder="1" applyAlignment="1">
      <alignment horizontal="right" wrapText="1"/>
    </xf>
    <xf numFmtId="0" fontId="5" fillId="0" borderId="1" xfId="7" applyFont="1" applyFill="1" applyBorder="1" applyAlignment="1">
      <alignment wrapText="1"/>
    </xf>
    <xf numFmtId="165" fontId="0" fillId="0" borderId="1" xfId="4" applyNumberFormat="1" applyFont="1" applyFill="1" applyBorder="1"/>
    <xf numFmtId="10" fontId="6" fillId="2" borderId="1" xfId="4" applyNumberFormat="1" applyFont="1" applyFill="1" applyBorder="1" applyAlignment="1">
      <alignment horizontal="center" vertical="center" wrapText="1"/>
    </xf>
    <xf numFmtId="165" fontId="6" fillId="3" borderId="1" xfId="4" applyNumberFormat="1" applyFont="1" applyFill="1" applyBorder="1" applyAlignment="1">
      <alignment horizontal="center" vertical="center" wrapText="1"/>
    </xf>
    <xf numFmtId="165" fontId="6" fillId="3" borderId="2" xfId="4" applyNumberFormat="1" applyFont="1" applyFill="1" applyBorder="1" applyAlignment="1">
      <alignment horizontal="center" vertical="center" wrapText="1"/>
    </xf>
    <xf numFmtId="0" fontId="6" fillId="3" borderId="1" xfId="7" applyFont="1" applyFill="1" applyBorder="1" applyAlignment="1">
      <alignment horizontal="center" vertical="center" wrapText="1"/>
    </xf>
    <xf numFmtId="0" fontId="7" fillId="0" borderId="0" xfId="0" applyFont="1"/>
    <xf numFmtId="10" fontId="7" fillId="0" borderId="0" xfId="2" applyNumberFormat="1" applyFont="1"/>
    <xf numFmtId="165" fontId="7" fillId="0" borderId="0" xfId="4" applyNumberFormat="1" applyFont="1"/>
    <xf numFmtId="165" fontId="7" fillId="0" borderId="0" xfId="0" applyNumberFormat="1" applyFont="1"/>
    <xf numFmtId="2" fontId="7" fillId="0" borderId="0" xfId="0" applyNumberFormat="1" applyFont="1"/>
    <xf numFmtId="2" fontId="7" fillId="0" borderId="0" xfId="2" applyNumberFormat="1" applyFont="1"/>
    <xf numFmtId="10" fontId="8" fillId="4" borderId="3" xfId="2" applyNumberFormat="1" applyFont="1" applyFill="1" applyBorder="1"/>
    <xf numFmtId="165" fontId="8" fillId="4" borderId="1" xfId="4" applyNumberFormat="1" applyFont="1" applyFill="1" applyBorder="1"/>
    <xf numFmtId="10" fontId="8" fillId="4" borderId="1" xfId="2" applyNumberFormat="1" applyFont="1" applyFill="1" applyBorder="1"/>
    <xf numFmtId="10" fontId="7" fillId="0" borderId="1" xfId="0" applyNumberFormat="1" applyFont="1" applyBorder="1"/>
    <xf numFmtId="10" fontId="7" fillId="0" borderId="1" xfId="2" applyNumberFormat="1" applyFont="1" applyBorder="1"/>
    <xf numFmtId="165" fontId="7" fillId="5" borderId="1" xfId="0" applyNumberFormat="1" applyFont="1" applyFill="1" applyBorder="1"/>
    <xf numFmtId="10" fontId="7" fillId="5" borderId="1" xfId="2" applyNumberFormat="1" applyFont="1" applyFill="1" applyBorder="1"/>
    <xf numFmtId="165" fontId="7" fillId="0" borderId="1" xfId="4" applyNumberFormat="1" applyFont="1" applyBorder="1"/>
    <xf numFmtId="165" fontId="7" fillId="0" borderId="1" xfId="4" applyNumberFormat="1" applyFont="1" applyFill="1" applyBorder="1"/>
    <xf numFmtId="165" fontId="9" fillId="0" borderId="1" xfId="4" applyNumberFormat="1" applyFont="1" applyFill="1" applyBorder="1" applyAlignment="1">
      <alignment wrapText="1"/>
    </xf>
    <xf numFmtId="0" fontId="7" fillId="0" borderId="0" xfId="0" applyFont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0" fontId="10" fillId="7" borderId="1" xfId="2" applyNumberFormat="1" applyFont="1" applyFill="1" applyBorder="1" applyAlignment="1">
      <alignment horizontal="center" vertical="center" wrapText="1"/>
    </xf>
    <xf numFmtId="10" fontId="10" fillId="8" borderId="1" xfId="2" applyNumberFormat="1" applyFont="1" applyFill="1" applyBorder="1" applyAlignment="1">
      <alignment horizontal="center" vertical="center" wrapText="1"/>
    </xf>
    <xf numFmtId="165" fontId="10" fillId="8" borderId="1" xfId="4" applyNumberFormat="1" applyFont="1" applyFill="1" applyBorder="1" applyAlignment="1">
      <alignment horizontal="center" vertical="center" wrapText="1"/>
    </xf>
    <xf numFmtId="169" fontId="1" fillId="0" borderId="0" xfId="1" applyNumberFormat="1" applyFont="1"/>
    <xf numFmtId="169" fontId="6" fillId="0" borderId="1" xfId="1" applyNumberFormat="1" applyFont="1" applyFill="1" applyBorder="1" applyAlignment="1">
      <alignment horizontal="right" wrapText="1"/>
    </xf>
    <xf numFmtId="169" fontId="1" fillId="0" borderId="1" xfId="1" applyNumberFormat="1" applyFont="1" applyFill="1" applyBorder="1"/>
    <xf numFmtId="0" fontId="5" fillId="0" borderId="1" xfId="8" applyFont="1" applyFill="1" applyBorder="1" applyAlignment="1">
      <alignment wrapText="1"/>
    </xf>
    <xf numFmtId="169" fontId="6" fillId="3" borderId="1" xfId="1" applyNumberFormat="1" applyFont="1" applyFill="1" applyBorder="1" applyAlignment="1">
      <alignment horizontal="center" vertical="center" wrapText="1"/>
    </xf>
    <xf numFmtId="0" fontId="11" fillId="0" borderId="0" xfId="0" applyFont="1"/>
    <xf numFmtId="169" fontId="1" fillId="0" borderId="1" xfId="3" applyNumberFormat="1" applyFont="1" applyFill="1" applyBorder="1"/>
    <xf numFmtId="0" fontId="12" fillId="0" borderId="0" xfId="0" applyFont="1"/>
    <xf numFmtId="169" fontId="12" fillId="0" borderId="0" xfId="1" applyNumberFormat="1" applyFont="1"/>
    <xf numFmtId="164" fontId="1" fillId="0" borderId="1" xfId="1" applyNumberFormat="1" applyFont="1" applyFill="1" applyBorder="1"/>
    <xf numFmtId="10" fontId="0" fillId="0" borderId="0" xfId="2" applyNumberFormat="1" applyFont="1"/>
    <xf numFmtId="165" fontId="0" fillId="0" borderId="0" xfId="4" applyNumberFormat="1" applyFont="1" applyBorder="1"/>
    <xf numFmtId="165" fontId="8" fillId="0" borderId="0" xfId="4" applyNumberFormat="1" applyFont="1" applyFill="1" applyBorder="1" applyAlignment="1">
      <alignment horizontal="center"/>
    </xf>
    <xf numFmtId="165" fontId="8" fillId="0" borderId="0" xfId="4" applyNumberFormat="1" applyFont="1" applyFill="1" applyBorder="1"/>
    <xf numFmtId="10" fontId="8" fillId="0" borderId="0" xfId="2" applyNumberFormat="1" applyFont="1" applyFill="1" applyBorder="1"/>
    <xf numFmtId="165" fontId="7" fillId="0" borderId="0" xfId="0" applyNumberFormat="1" applyFont="1" applyFill="1"/>
    <xf numFmtId="2" fontId="7" fillId="0" borderId="0" xfId="2" applyNumberFormat="1" applyFont="1" applyFill="1"/>
    <xf numFmtId="2" fontId="7" fillId="0" borderId="0" xfId="0" applyNumberFormat="1" applyFont="1" applyFill="1"/>
    <xf numFmtId="0" fontId="7" fillId="0" borderId="0" xfId="0" applyFont="1" applyFill="1"/>
    <xf numFmtId="10" fontId="7" fillId="0" borderId="0" xfId="2" applyNumberFormat="1" applyFont="1" applyFill="1"/>
    <xf numFmtId="0" fontId="2" fillId="9" borderId="1" xfId="0" applyFont="1" applyFill="1" applyBorder="1" applyAlignment="1">
      <alignment horizontal="center" vertical="center" wrapText="1"/>
    </xf>
    <xf numFmtId="3" fontId="0" fillId="0" borderId="1" xfId="0" applyNumberFormat="1" applyBorder="1"/>
    <xf numFmtId="43" fontId="0" fillId="0" borderId="1" xfId="4" applyFont="1" applyBorder="1"/>
    <xf numFmtId="170" fontId="0" fillId="0" borderId="0" xfId="0" applyNumberFormat="1"/>
    <xf numFmtId="0" fontId="2" fillId="9" borderId="1" xfId="0" applyFont="1" applyFill="1" applyBorder="1"/>
    <xf numFmtId="3" fontId="2" fillId="9" borderId="1" xfId="0" applyNumberFormat="1" applyFont="1" applyFill="1" applyBorder="1"/>
    <xf numFmtId="43" fontId="2" fillId="9" borderId="1" xfId="4" applyFont="1" applyFill="1" applyBorder="1"/>
    <xf numFmtId="165" fontId="8" fillId="4" borderId="1" xfId="4" applyNumberFormat="1" applyFont="1" applyFill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6" fillId="0" borderId="1" xfId="8" applyFont="1" applyFill="1" applyBorder="1" applyAlignment="1">
      <alignment horizontal="center" wrapText="1"/>
    </xf>
    <xf numFmtId="0" fontId="2" fillId="9" borderId="1" xfId="0" applyFont="1" applyFill="1" applyBorder="1" applyAlignment="1">
      <alignment horizontal="center"/>
    </xf>
  </cellXfs>
  <cellStyles count="9">
    <cellStyle name="Millares" xfId="1" builtinId="3"/>
    <cellStyle name="Millares 2" xfId="3"/>
    <cellStyle name="Millares 3" xfId="4"/>
    <cellStyle name="Normal" xfId="0" builtinId="0"/>
    <cellStyle name="Normal 2" xfId="5"/>
    <cellStyle name="Normal 3" xfId="6"/>
    <cellStyle name="Normal_Hoja1" xfId="7"/>
    <cellStyle name="Normal_Hoja3" xfId="8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/>
  </sheetViews>
  <sheetFormatPr baseColWidth="10" defaultRowHeight="15" x14ac:dyDescent="0.25"/>
  <cols>
    <col min="1" max="1" width="28.140625" style="1" bestFit="1" customWidth="1"/>
    <col min="2" max="2" width="70.7109375" style="1" customWidth="1"/>
  </cols>
  <sheetData>
    <row r="1" spans="1:2" x14ac:dyDescent="0.25">
      <c r="A1" s="3" t="s">
        <v>21</v>
      </c>
      <c r="B1" s="4" t="s">
        <v>20</v>
      </c>
    </row>
    <row r="2" spans="1:2" hidden="1" x14ac:dyDescent="0.25">
      <c r="A2" s="3" t="s">
        <v>19</v>
      </c>
      <c r="B2" s="2" t="s">
        <v>18</v>
      </c>
    </row>
    <row r="3" spans="1:2" x14ac:dyDescent="0.25">
      <c r="A3" s="3" t="s">
        <v>17</v>
      </c>
      <c r="B3" s="2" t="s">
        <v>16</v>
      </c>
    </row>
    <row r="4" spans="1:2" x14ac:dyDescent="0.25">
      <c r="A4" s="3" t="s">
        <v>15</v>
      </c>
      <c r="B4" s="2" t="s">
        <v>14</v>
      </c>
    </row>
    <row r="5" spans="1:2" x14ac:dyDescent="0.25">
      <c r="A5" s="3" t="s">
        <v>13</v>
      </c>
      <c r="B5" s="2" t="s">
        <v>12</v>
      </c>
    </row>
    <row r="6" spans="1:2" x14ac:dyDescent="0.25">
      <c r="A6" s="3" t="s">
        <v>11</v>
      </c>
      <c r="B6" s="2" t="s">
        <v>10</v>
      </c>
    </row>
    <row r="7" spans="1:2" ht="30" x14ac:dyDescent="0.25">
      <c r="A7" s="3" t="s">
        <v>9</v>
      </c>
      <c r="B7" s="2" t="s">
        <v>8</v>
      </c>
    </row>
    <row r="8" spans="1:2" ht="30" x14ac:dyDescent="0.25">
      <c r="A8" s="3" t="s">
        <v>7</v>
      </c>
      <c r="B8" s="2" t="s">
        <v>6</v>
      </c>
    </row>
    <row r="9" spans="1:2" x14ac:dyDescent="0.25">
      <c r="A9" s="3" t="s">
        <v>5</v>
      </c>
      <c r="B9" s="2" t="s">
        <v>4</v>
      </c>
    </row>
    <row r="10" spans="1:2" x14ac:dyDescent="0.25">
      <c r="A10" s="3" t="s">
        <v>3</v>
      </c>
      <c r="B10" s="2" t="s">
        <v>2</v>
      </c>
    </row>
    <row r="11" spans="1:2" ht="60" x14ac:dyDescent="0.25">
      <c r="A11" s="3" t="s">
        <v>1</v>
      </c>
      <c r="B11" s="2" t="s">
        <v>0</v>
      </c>
    </row>
  </sheetData>
  <sheetProtection password="DCD8" sheet="1" objects="1" scenarios="1"/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5" x14ac:dyDescent="0.25"/>
  <cols>
    <col min="1" max="1" width="28.140625" style="1" bestFit="1" customWidth="1"/>
    <col min="2" max="2" width="70.7109375" style="1" customWidth="1"/>
  </cols>
  <sheetData>
    <row r="1" spans="1:2" x14ac:dyDescent="0.25">
      <c r="A1" s="3" t="s">
        <v>21</v>
      </c>
      <c r="B1" s="4" t="s">
        <v>147</v>
      </c>
    </row>
    <row r="2" spans="1:2" hidden="1" x14ac:dyDescent="0.25">
      <c r="A2" s="3" t="s">
        <v>19</v>
      </c>
      <c r="B2" s="2" t="s">
        <v>18</v>
      </c>
    </row>
    <row r="3" spans="1:2" x14ac:dyDescent="0.25">
      <c r="A3" s="3" t="s">
        <v>17</v>
      </c>
      <c r="B3" s="2" t="s">
        <v>16</v>
      </c>
    </row>
    <row r="4" spans="1:2" ht="30" x14ac:dyDescent="0.25">
      <c r="A4" s="3" t="s">
        <v>15</v>
      </c>
      <c r="B4" s="2" t="s">
        <v>148</v>
      </c>
    </row>
    <row r="5" spans="1:2" x14ac:dyDescent="0.25">
      <c r="A5" s="3" t="s">
        <v>13</v>
      </c>
      <c r="B5" s="2" t="s">
        <v>149</v>
      </c>
    </row>
    <row r="6" spans="1:2" x14ac:dyDescent="0.25">
      <c r="A6" s="3" t="s">
        <v>11</v>
      </c>
      <c r="B6" s="2" t="s">
        <v>4</v>
      </c>
    </row>
    <row r="7" spans="1:2" ht="30" x14ac:dyDescent="0.25">
      <c r="A7" s="3" t="s">
        <v>9</v>
      </c>
      <c r="B7" s="2" t="s">
        <v>150</v>
      </c>
    </row>
    <row r="8" spans="1:2" x14ac:dyDescent="0.25">
      <c r="A8" s="3" t="s">
        <v>7</v>
      </c>
      <c r="B8" s="2" t="s">
        <v>151</v>
      </c>
    </row>
    <row r="9" spans="1:2" x14ac:dyDescent="0.25">
      <c r="A9" s="3" t="s">
        <v>5</v>
      </c>
      <c r="B9" s="2" t="s">
        <v>4</v>
      </c>
    </row>
    <row r="10" spans="1:2" x14ac:dyDescent="0.25">
      <c r="A10" s="3" t="s">
        <v>3</v>
      </c>
      <c r="B10" s="2" t="s">
        <v>2</v>
      </c>
    </row>
    <row r="11" spans="1:2" ht="90" x14ac:dyDescent="0.25">
      <c r="A11" s="3" t="s">
        <v>1</v>
      </c>
      <c r="B11" s="2" t="s">
        <v>152</v>
      </c>
    </row>
  </sheetData>
  <sheetProtection password="DCD8" sheet="1" objects="1" scenarios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zoomScale="120" zoomScaleNormal="120" workbookViewId="0">
      <selection activeCell="C2" sqref="C2"/>
    </sheetView>
  </sheetViews>
  <sheetFormatPr baseColWidth="10" defaultRowHeight="15" x14ac:dyDescent="0.25"/>
  <cols>
    <col min="1" max="1" width="13.5703125" customWidth="1"/>
    <col min="2" max="2" width="14.42578125" customWidth="1"/>
    <col min="3" max="3" width="17" customWidth="1"/>
    <col min="4" max="4" width="11.140625" customWidth="1"/>
    <col min="7" max="7" width="12" bestFit="1" customWidth="1"/>
  </cols>
  <sheetData>
    <row r="1" spans="1:6" x14ac:dyDescent="0.25">
      <c r="A1" s="78" t="s">
        <v>143</v>
      </c>
      <c r="B1" s="78"/>
      <c r="C1" s="78"/>
      <c r="D1" s="78"/>
    </row>
    <row r="2" spans="1:6" ht="36" customHeight="1" x14ac:dyDescent="0.25">
      <c r="A2" s="68" t="s">
        <v>144</v>
      </c>
      <c r="B2" s="68" t="s">
        <v>9</v>
      </c>
      <c r="C2" s="68" t="s">
        <v>145</v>
      </c>
      <c r="D2" s="68" t="s">
        <v>146</v>
      </c>
    </row>
    <row r="3" spans="1:6" x14ac:dyDescent="0.25">
      <c r="A3" s="14" t="s">
        <v>68</v>
      </c>
      <c r="B3" s="69">
        <v>8595</v>
      </c>
      <c r="C3" s="69">
        <v>12911</v>
      </c>
      <c r="D3" s="70">
        <f>+(B3/C3)*100</f>
        <v>66.571140887615215</v>
      </c>
      <c r="F3" s="71"/>
    </row>
    <row r="4" spans="1:6" x14ac:dyDescent="0.25">
      <c r="A4" s="14" t="s">
        <v>67</v>
      </c>
      <c r="B4" s="14">
        <v>884</v>
      </c>
      <c r="C4" s="69">
        <v>3624</v>
      </c>
      <c r="D4" s="70">
        <f t="shared" ref="D4:D50" si="0">+(B4/C4)*100</f>
        <v>24.392935982339957</v>
      </c>
      <c r="F4" s="71"/>
    </row>
    <row r="5" spans="1:6" x14ac:dyDescent="0.25">
      <c r="A5" s="14" t="s">
        <v>66</v>
      </c>
      <c r="B5" s="69">
        <v>2704</v>
      </c>
      <c r="C5" s="69">
        <v>5213</v>
      </c>
      <c r="D5" s="70">
        <f t="shared" si="0"/>
        <v>51.870324189526187</v>
      </c>
      <c r="F5" s="71"/>
    </row>
    <row r="6" spans="1:6" x14ac:dyDescent="0.25">
      <c r="A6" s="14" t="s">
        <v>65</v>
      </c>
      <c r="B6" s="14">
        <v>634</v>
      </c>
      <c r="C6" s="14">
        <v>3626</v>
      </c>
      <c r="D6" s="70">
        <f t="shared" si="0"/>
        <v>17.484831770546055</v>
      </c>
      <c r="F6" s="71"/>
    </row>
    <row r="7" spans="1:6" x14ac:dyDescent="0.25">
      <c r="A7" s="14" t="s">
        <v>64</v>
      </c>
      <c r="B7" s="69">
        <v>9199</v>
      </c>
      <c r="C7" s="69">
        <v>29312</v>
      </c>
      <c r="D7" s="70">
        <f t="shared" si="0"/>
        <v>31.383051310043669</v>
      </c>
      <c r="F7" s="71"/>
    </row>
    <row r="8" spans="1:6" x14ac:dyDescent="0.25">
      <c r="A8" s="14" t="s">
        <v>63</v>
      </c>
      <c r="B8" s="14">
        <v>351</v>
      </c>
      <c r="C8" s="14">
        <v>876</v>
      </c>
      <c r="D8" s="70">
        <f t="shared" si="0"/>
        <v>40.06849315068493</v>
      </c>
      <c r="F8" s="71"/>
    </row>
    <row r="9" spans="1:6" x14ac:dyDescent="0.25">
      <c r="A9" s="14" t="s">
        <v>62</v>
      </c>
      <c r="B9" s="14">
        <v>910</v>
      </c>
      <c r="C9" s="69">
        <v>4551</v>
      </c>
      <c r="D9" s="70">
        <f t="shared" si="0"/>
        <v>19.99560536145902</v>
      </c>
      <c r="F9" s="71"/>
    </row>
    <row r="10" spans="1:6" x14ac:dyDescent="0.25">
      <c r="A10" s="14" t="s">
        <v>61</v>
      </c>
      <c r="B10" s="14">
        <v>58</v>
      </c>
      <c r="C10" s="14">
        <v>819</v>
      </c>
      <c r="D10" s="70">
        <f t="shared" si="0"/>
        <v>7.0818070818070815</v>
      </c>
      <c r="F10" s="71"/>
    </row>
    <row r="11" spans="1:6" x14ac:dyDescent="0.25">
      <c r="A11" s="14" t="s">
        <v>60</v>
      </c>
      <c r="B11" s="14">
        <v>710</v>
      </c>
      <c r="C11" s="14">
        <v>4057</v>
      </c>
      <c r="D11" s="70">
        <f t="shared" si="0"/>
        <v>17.500616218880946</v>
      </c>
      <c r="F11" s="71"/>
    </row>
    <row r="12" spans="1:6" x14ac:dyDescent="0.25">
      <c r="A12" s="14" t="s">
        <v>59</v>
      </c>
      <c r="B12" s="14">
        <v>422</v>
      </c>
      <c r="C12" s="14">
        <v>8724</v>
      </c>
      <c r="D12" s="70">
        <f t="shared" si="0"/>
        <v>4.8372306281522244</v>
      </c>
      <c r="F12" s="71"/>
    </row>
    <row r="13" spans="1:6" x14ac:dyDescent="0.25">
      <c r="A13" s="14" t="s">
        <v>58</v>
      </c>
      <c r="B13" s="14">
        <v>0</v>
      </c>
      <c r="C13" s="14">
        <v>1380</v>
      </c>
      <c r="D13" s="70">
        <f t="shared" si="0"/>
        <v>0</v>
      </c>
      <c r="F13" s="71"/>
    </row>
    <row r="14" spans="1:6" x14ac:dyDescent="0.25">
      <c r="A14" s="14" t="s">
        <v>57</v>
      </c>
      <c r="B14" s="69">
        <v>2112</v>
      </c>
      <c r="C14" s="69">
        <v>2717</v>
      </c>
      <c r="D14" s="70">
        <f t="shared" si="0"/>
        <v>77.732793522267201</v>
      </c>
      <c r="F14" s="71"/>
    </row>
    <row r="15" spans="1:6" x14ac:dyDescent="0.25">
      <c r="A15" s="14" t="s">
        <v>56</v>
      </c>
      <c r="B15" s="69">
        <v>8498</v>
      </c>
      <c r="C15" s="69">
        <v>17898</v>
      </c>
      <c r="D15" s="70">
        <f t="shared" si="0"/>
        <v>47.480165381606881</v>
      </c>
      <c r="F15" s="71"/>
    </row>
    <row r="16" spans="1:6" x14ac:dyDescent="0.25">
      <c r="A16" s="14" t="s">
        <v>55</v>
      </c>
      <c r="B16" s="69">
        <v>3321</v>
      </c>
      <c r="C16" s="69">
        <v>12907</v>
      </c>
      <c r="D16" s="70">
        <f t="shared" si="0"/>
        <v>25.730223909506467</v>
      </c>
      <c r="F16" s="71"/>
    </row>
    <row r="17" spans="1:6" x14ac:dyDescent="0.25">
      <c r="A17" s="14" t="s">
        <v>54</v>
      </c>
      <c r="B17" s="69">
        <v>71226</v>
      </c>
      <c r="C17" s="69">
        <v>147057</v>
      </c>
      <c r="D17" s="70">
        <f t="shared" si="0"/>
        <v>48.43428058507925</v>
      </c>
      <c r="F17" s="71"/>
    </row>
    <row r="18" spans="1:6" x14ac:dyDescent="0.25">
      <c r="A18" s="14" t="s">
        <v>53</v>
      </c>
      <c r="B18" s="69">
        <v>15332</v>
      </c>
      <c r="C18" s="69">
        <v>70557</v>
      </c>
      <c r="D18" s="70">
        <f t="shared" si="0"/>
        <v>21.729948835693129</v>
      </c>
      <c r="F18" s="71"/>
    </row>
    <row r="19" spans="1:6" x14ac:dyDescent="0.25">
      <c r="A19" s="14" t="s">
        <v>52</v>
      </c>
      <c r="B19" s="69">
        <v>50788</v>
      </c>
      <c r="C19" s="69">
        <v>138171</v>
      </c>
      <c r="D19" s="70">
        <f t="shared" si="0"/>
        <v>36.757351397905495</v>
      </c>
      <c r="F19" s="71"/>
    </row>
    <row r="20" spans="1:6" x14ac:dyDescent="0.25">
      <c r="A20" s="14" t="s">
        <v>51</v>
      </c>
      <c r="B20" s="69">
        <v>26194</v>
      </c>
      <c r="C20" s="69">
        <v>66016</v>
      </c>
      <c r="D20" s="70">
        <f t="shared" si="0"/>
        <v>39.678259815802228</v>
      </c>
      <c r="F20" s="71"/>
    </row>
    <row r="21" spans="1:6" x14ac:dyDescent="0.25">
      <c r="A21" s="14" t="s">
        <v>50</v>
      </c>
      <c r="B21" s="69">
        <v>139251</v>
      </c>
      <c r="C21" s="69">
        <v>205791</v>
      </c>
      <c r="D21" s="70">
        <f t="shared" si="0"/>
        <v>67.666224470457891</v>
      </c>
      <c r="F21" s="71"/>
    </row>
    <row r="22" spans="1:6" x14ac:dyDescent="0.25">
      <c r="A22" s="14" t="s">
        <v>49</v>
      </c>
      <c r="B22" s="69">
        <v>15612</v>
      </c>
      <c r="C22" s="69">
        <v>25588</v>
      </c>
      <c r="D22" s="70">
        <f t="shared" si="0"/>
        <v>61.012974831952484</v>
      </c>
      <c r="F22" s="71"/>
    </row>
    <row r="23" spans="1:6" x14ac:dyDescent="0.25">
      <c r="A23" s="14" t="s">
        <v>48</v>
      </c>
      <c r="B23" s="69">
        <v>131518</v>
      </c>
      <c r="C23" s="69">
        <v>237182</v>
      </c>
      <c r="D23" s="70">
        <f t="shared" si="0"/>
        <v>55.450244959566916</v>
      </c>
      <c r="F23" s="71"/>
    </row>
    <row r="24" spans="1:6" x14ac:dyDescent="0.25">
      <c r="A24" s="14" t="s">
        <v>47</v>
      </c>
      <c r="B24" s="69">
        <v>37649</v>
      </c>
      <c r="C24" s="69">
        <v>106073</v>
      </c>
      <c r="D24" s="70">
        <f t="shared" si="0"/>
        <v>35.493480904659997</v>
      </c>
      <c r="F24" s="71"/>
    </row>
    <row r="25" spans="1:6" x14ac:dyDescent="0.25">
      <c r="A25" s="14" t="s">
        <v>46</v>
      </c>
      <c r="B25" s="69">
        <v>35063</v>
      </c>
      <c r="C25" s="69">
        <v>71364</v>
      </c>
      <c r="D25" s="70">
        <f t="shared" si="0"/>
        <v>49.132615884759822</v>
      </c>
      <c r="F25" s="71"/>
    </row>
    <row r="26" spans="1:6" x14ac:dyDescent="0.25">
      <c r="A26" s="14" t="s">
        <v>45</v>
      </c>
      <c r="B26" s="69">
        <v>9803</v>
      </c>
      <c r="C26" s="69">
        <v>25705</v>
      </c>
      <c r="D26" s="70">
        <f t="shared" si="0"/>
        <v>38.136549309472869</v>
      </c>
      <c r="F26" s="71"/>
    </row>
    <row r="27" spans="1:6" x14ac:dyDescent="0.25">
      <c r="A27" s="14" t="s">
        <v>44</v>
      </c>
      <c r="B27" s="69">
        <v>12008</v>
      </c>
      <c r="C27" s="69">
        <v>47412</v>
      </c>
      <c r="D27" s="70">
        <f t="shared" si="0"/>
        <v>25.326921454484097</v>
      </c>
      <c r="F27" s="71"/>
    </row>
    <row r="28" spans="1:6" x14ac:dyDescent="0.25">
      <c r="A28" s="14" t="s">
        <v>43</v>
      </c>
      <c r="B28" s="14">
        <v>2</v>
      </c>
      <c r="C28" s="14">
        <v>1796</v>
      </c>
      <c r="D28" s="70">
        <f t="shared" si="0"/>
        <v>0.11135857461024498</v>
      </c>
      <c r="F28" s="71"/>
    </row>
    <row r="29" spans="1:6" x14ac:dyDescent="0.25">
      <c r="A29" s="14" t="s">
        <v>42</v>
      </c>
      <c r="B29" s="14">
        <v>831</v>
      </c>
      <c r="C29" s="69">
        <v>1908</v>
      </c>
      <c r="D29" s="70">
        <f t="shared" si="0"/>
        <v>43.553459119496857</v>
      </c>
      <c r="F29" s="71"/>
    </row>
    <row r="30" spans="1:6" x14ac:dyDescent="0.25">
      <c r="A30" s="14" t="s">
        <v>41</v>
      </c>
      <c r="B30" s="69">
        <v>185010</v>
      </c>
      <c r="C30" s="69">
        <v>493088</v>
      </c>
      <c r="D30" s="70">
        <f t="shared" si="0"/>
        <v>37.520685962749042</v>
      </c>
      <c r="F30" s="71"/>
    </row>
    <row r="31" spans="1:6" x14ac:dyDescent="0.25">
      <c r="A31" s="14" t="s">
        <v>39</v>
      </c>
      <c r="B31" s="69">
        <v>2833</v>
      </c>
      <c r="C31" s="69">
        <v>3404</v>
      </c>
      <c r="D31" s="70">
        <f t="shared" si="0"/>
        <v>83.225616921269093</v>
      </c>
      <c r="F31" s="71"/>
    </row>
    <row r="32" spans="1:6" x14ac:dyDescent="0.25">
      <c r="A32" s="14" t="s">
        <v>38</v>
      </c>
      <c r="B32" s="14">
        <v>14</v>
      </c>
      <c r="C32" s="14">
        <v>9963</v>
      </c>
      <c r="D32" s="70">
        <f t="shared" si="0"/>
        <v>0.14051992371775568</v>
      </c>
      <c r="F32" s="71"/>
    </row>
    <row r="33" spans="1:6" x14ac:dyDescent="0.25">
      <c r="A33" s="14" t="s">
        <v>37</v>
      </c>
      <c r="B33" s="14">
        <v>498</v>
      </c>
      <c r="C33" s="14">
        <v>1129</v>
      </c>
      <c r="D33" s="70">
        <f t="shared" si="0"/>
        <v>44.109831709477412</v>
      </c>
      <c r="F33" s="71"/>
    </row>
    <row r="34" spans="1:6" x14ac:dyDescent="0.25">
      <c r="A34" s="14" t="s">
        <v>36</v>
      </c>
      <c r="B34" s="14">
        <v>364</v>
      </c>
      <c r="C34" s="14">
        <v>727</v>
      </c>
      <c r="D34" s="70">
        <f t="shared" si="0"/>
        <v>50.068775790921592</v>
      </c>
      <c r="F34" s="71"/>
    </row>
    <row r="35" spans="1:6" x14ac:dyDescent="0.25">
      <c r="A35" s="14" t="s">
        <v>35</v>
      </c>
      <c r="B35" s="14">
        <v>392</v>
      </c>
      <c r="C35" s="14">
        <v>2496</v>
      </c>
      <c r="D35" s="70">
        <f t="shared" si="0"/>
        <v>15.705128205128204</v>
      </c>
      <c r="F35" s="71"/>
    </row>
    <row r="36" spans="1:6" x14ac:dyDescent="0.25">
      <c r="A36" s="14" t="s">
        <v>34</v>
      </c>
      <c r="B36" s="14">
        <v>481</v>
      </c>
      <c r="C36" s="14">
        <v>2209</v>
      </c>
      <c r="D36" s="70">
        <f t="shared" si="0"/>
        <v>21.774558623811679</v>
      </c>
      <c r="F36" s="71"/>
    </row>
    <row r="37" spans="1:6" x14ac:dyDescent="0.25">
      <c r="A37" s="14" t="s">
        <v>131</v>
      </c>
      <c r="B37" s="14">
        <v>7380</v>
      </c>
      <c r="C37" s="69">
        <v>50035</v>
      </c>
      <c r="D37" s="70">
        <f t="shared" si="0"/>
        <v>14.749675227340861</v>
      </c>
      <c r="F37" s="71"/>
    </row>
    <row r="38" spans="1:6" x14ac:dyDescent="0.25">
      <c r="A38" s="14" t="s">
        <v>130</v>
      </c>
      <c r="B38" s="69">
        <v>10437</v>
      </c>
      <c r="C38" s="69">
        <v>25876</v>
      </c>
      <c r="D38" s="70">
        <f t="shared" si="0"/>
        <v>40.334673056113772</v>
      </c>
      <c r="F38" s="71"/>
    </row>
    <row r="39" spans="1:6" x14ac:dyDescent="0.25">
      <c r="A39" s="14" t="s">
        <v>33</v>
      </c>
      <c r="B39" s="69">
        <v>14372</v>
      </c>
      <c r="C39" s="69">
        <v>85376</v>
      </c>
      <c r="D39" s="70">
        <f t="shared" si="0"/>
        <v>16.833770614692654</v>
      </c>
      <c r="F39" s="71"/>
    </row>
    <row r="40" spans="1:6" x14ac:dyDescent="0.25">
      <c r="A40" s="14" t="s">
        <v>133</v>
      </c>
      <c r="B40" s="69">
        <v>66577</v>
      </c>
      <c r="C40" s="69">
        <v>141097</v>
      </c>
      <c r="D40" s="70">
        <f t="shared" si="0"/>
        <v>47.185269708073172</v>
      </c>
      <c r="F40" s="71"/>
    </row>
    <row r="41" spans="1:6" x14ac:dyDescent="0.25">
      <c r="A41" s="14" t="s">
        <v>134</v>
      </c>
      <c r="B41" s="69">
        <v>0</v>
      </c>
      <c r="C41" s="69">
        <v>0</v>
      </c>
      <c r="D41" s="70">
        <v>0</v>
      </c>
      <c r="F41" s="71"/>
    </row>
    <row r="42" spans="1:6" x14ac:dyDescent="0.25">
      <c r="A42" s="14" t="s">
        <v>32</v>
      </c>
      <c r="B42" s="69">
        <v>1151</v>
      </c>
      <c r="C42" s="69">
        <v>5397</v>
      </c>
      <c r="D42" s="70">
        <f t="shared" si="0"/>
        <v>21.326662960904205</v>
      </c>
      <c r="F42" s="71"/>
    </row>
    <row r="43" spans="1:6" x14ac:dyDescent="0.25">
      <c r="A43" s="14" t="s">
        <v>31</v>
      </c>
      <c r="B43" s="69">
        <v>15332</v>
      </c>
      <c r="C43" s="69">
        <v>86803</v>
      </c>
      <c r="D43" s="70">
        <f t="shared" si="0"/>
        <v>17.662983998248908</v>
      </c>
      <c r="F43" s="71"/>
    </row>
    <row r="44" spans="1:6" x14ac:dyDescent="0.25">
      <c r="A44" s="14" t="s">
        <v>30</v>
      </c>
      <c r="B44" s="69">
        <v>25238</v>
      </c>
      <c r="C44" s="69">
        <v>92188</v>
      </c>
      <c r="D44" s="70">
        <f t="shared" si="0"/>
        <v>27.376665075714847</v>
      </c>
      <c r="F44" s="71"/>
    </row>
    <row r="45" spans="1:6" x14ac:dyDescent="0.25">
      <c r="A45" s="14" t="s">
        <v>29</v>
      </c>
      <c r="B45" s="69">
        <v>14591</v>
      </c>
      <c r="C45" s="69">
        <v>50013</v>
      </c>
      <c r="D45" s="70">
        <f t="shared" si="0"/>
        <v>29.174414652190428</v>
      </c>
      <c r="F45" s="71"/>
    </row>
    <row r="46" spans="1:6" x14ac:dyDescent="0.25">
      <c r="A46" s="14" t="s">
        <v>28</v>
      </c>
      <c r="B46" s="69">
        <v>1837</v>
      </c>
      <c r="C46" s="69">
        <v>9066</v>
      </c>
      <c r="D46" s="70">
        <f t="shared" si="0"/>
        <v>20.26251930288992</v>
      </c>
      <c r="F46" s="71"/>
    </row>
    <row r="47" spans="1:6" x14ac:dyDescent="0.25">
      <c r="A47" s="14" t="s">
        <v>27</v>
      </c>
      <c r="B47" s="69">
        <v>28721</v>
      </c>
      <c r="C47" s="69">
        <v>84510</v>
      </c>
      <c r="D47" s="70">
        <f t="shared" si="0"/>
        <v>33.985327180215357</v>
      </c>
      <c r="F47" s="71"/>
    </row>
    <row r="48" spans="1:6" x14ac:dyDescent="0.25">
      <c r="A48" s="14" t="s">
        <v>26</v>
      </c>
      <c r="B48" s="69">
        <v>4665</v>
      </c>
      <c r="C48" s="69">
        <v>63735</v>
      </c>
      <c r="D48" s="70">
        <f t="shared" si="0"/>
        <v>7.3193692633560836</v>
      </c>
      <c r="F48" s="71"/>
    </row>
    <row r="49" spans="1:6" x14ac:dyDescent="0.25">
      <c r="A49" s="14" t="s">
        <v>25</v>
      </c>
      <c r="B49" s="69">
        <v>10342</v>
      </c>
      <c r="C49" s="69">
        <v>63991</v>
      </c>
      <c r="D49" s="70">
        <f t="shared" si="0"/>
        <v>16.161647731712272</v>
      </c>
      <c r="F49" s="71"/>
    </row>
    <row r="50" spans="1:6" x14ac:dyDescent="0.25">
      <c r="A50" s="72" t="s">
        <v>136</v>
      </c>
      <c r="B50" s="73">
        <f>SUM(B3:B49)</f>
        <v>973910</v>
      </c>
      <c r="C50" s="73">
        <f>SUM(C3:C49)</f>
        <v>2524338</v>
      </c>
      <c r="D50" s="74">
        <f t="shared" si="0"/>
        <v>38.580808116821125</v>
      </c>
      <c r="F50" s="71"/>
    </row>
  </sheetData>
  <sheetProtection password="DCD8" sheet="1" objects="1" scenarios="1" autoFilter="0"/>
  <autoFilter ref="A2:D2"/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workbookViewId="0">
      <pane xSplit="2" ySplit="1" topLeftCell="E2" activePane="bottomRight" state="frozen"/>
      <selection pane="topRight" activeCell="C1" sqref="C1"/>
      <selection pane="bottomLeft" activeCell="A2" sqref="A2"/>
      <selection pane="bottomRight" activeCell="E2" sqref="E2"/>
    </sheetView>
  </sheetViews>
  <sheetFormatPr baseColWidth="10" defaultRowHeight="15" x14ac:dyDescent="0.25"/>
  <cols>
    <col min="2" max="2" width="4" bestFit="1" customWidth="1"/>
    <col min="3" max="7" width="13.85546875" style="6" customWidth="1"/>
    <col min="8" max="8" width="11.7109375" style="6" customWidth="1"/>
    <col min="9" max="9" width="10.140625" style="6" customWidth="1"/>
    <col min="10" max="10" width="14.42578125" style="6" customWidth="1"/>
    <col min="11" max="11" width="16.28515625" style="6" customWidth="1"/>
    <col min="12" max="13" width="12" customWidth="1"/>
    <col min="14" max="14" width="13.140625" style="5" customWidth="1"/>
    <col min="15" max="15" width="13.5703125" customWidth="1"/>
    <col min="16" max="16" width="8.140625" bestFit="1" customWidth="1"/>
    <col min="17" max="17" width="11.85546875" bestFit="1" customWidth="1"/>
  </cols>
  <sheetData>
    <row r="1" spans="1:16" ht="75" x14ac:dyDescent="0.25">
      <c r="A1" s="25" t="s">
        <v>82</v>
      </c>
      <c r="B1" s="25" t="s">
        <v>81</v>
      </c>
      <c r="C1" s="23" t="s">
        <v>80</v>
      </c>
      <c r="D1" s="23" t="s">
        <v>79</v>
      </c>
      <c r="E1" s="24" t="s">
        <v>78</v>
      </c>
      <c r="F1" s="24" t="s">
        <v>77</v>
      </c>
      <c r="G1" s="23" t="s">
        <v>141</v>
      </c>
      <c r="H1" s="23" t="s">
        <v>76</v>
      </c>
      <c r="I1" s="23" t="s">
        <v>75</v>
      </c>
      <c r="J1" s="23" t="s">
        <v>74</v>
      </c>
      <c r="K1" s="23" t="s">
        <v>73</v>
      </c>
      <c r="L1" s="23" t="s">
        <v>72</v>
      </c>
      <c r="M1" s="23" t="s">
        <v>71</v>
      </c>
      <c r="N1" s="22" t="s">
        <v>70</v>
      </c>
      <c r="O1" s="22" t="s">
        <v>69</v>
      </c>
    </row>
    <row r="2" spans="1:16" x14ac:dyDescent="0.25">
      <c r="A2" s="20" t="s">
        <v>68</v>
      </c>
      <c r="B2" s="19" t="s">
        <v>24</v>
      </c>
      <c r="C2" s="18">
        <v>215498</v>
      </c>
      <c r="D2" s="18">
        <v>120587</v>
      </c>
      <c r="E2" s="16">
        <v>8751</v>
      </c>
      <c r="F2" s="16">
        <v>1658</v>
      </c>
      <c r="G2" s="17">
        <v>0</v>
      </c>
      <c r="H2" s="16">
        <f t="shared" ref="H2:H29" si="0">ROUND(E2-(E2*G2),0)</f>
        <v>8751</v>
      </c>
      <c r="I2" s="16">
        <f t="shared" ref="I2:I29" si="1">ROUND(F2-(F2*G2),0)</f>
        <v>1658</v>
      </c>
      <c r="J2" s="16">
        <f t="shared" ref="J2:J29" si="2">+D2*22.82%</f>
        <v>27517.953400000002</v>
      </c>
      <c r="K2" s="16">
        <f t="shared" ref="K2:K29" si="3">+D2*3.51%</f>
        <v>4232.6036999999997</v>
      </c>
      <c r="L2" s="15">
        <f t="shared" ref="L2:L29" si="4">+H2/J2</f>
        <v>0.31801056832954733</v>
      </c>
      <c r="M2" s="15">
        <f t="shared" ref="M2:M29" si="5">+I2/K2</f>
        <v>0.39172105812788477</v>
      </c>
      <c r="N2" s="10">
        <f t="shared" ref="N2:N29" si="6">100*((H2+I2)/(J2+K2))</f>
        <v>32.783676731139941</v>
      </c>
      <c r="O2" s="10">
        <f t="shared" ref="O2:O29" si="7">(N2-$N$51)/$N$52</f>
        <v>0.32149839324853263</v>
      </c>
      <c r="P2" s="9"/>
    </row>
    <row r="3" spans="1:16" x14ac:dyDescent="0.25">
      <c r="A3" s="20" t="s">
        <v>67</v>
      </c>
      <c r="B3" s="19" t="s">
        <v>24</v>
      </c>
      <c r="C3" s="18">
        <v>102489</v>
      </c>
      <c r="D3" s="18">
        <v>62834</v>
      </c>
      <c r="E3" s="16">
        <v>2868</v>
      </c>
      <c r="F3" s="16">
        <v>444</v>
      </c>
      <c r="G3" s="17">
        <v>0</v>
      </c>
      <c r="H3" s="16">
        <f t="shared" si="0"/>
        <v>2868</v>
      </c>
      <c r="I3" s="16">
        <f t="shared" si="1"/>
        <v>444</v>
      </c>
      <c r="J3" s="16">
        <f t="shared" si="2"/>
        <v>14338.718800000001</v>
      </c>
      <c r="K3" s="16">
        <f t="shared" si="3"/>
        <v>2205.4733999999999</v>
      </c>
      <c r="L3" s="15">
        <f t="shared" si="4"/>
        <v>0.20001787049481715</v>
      </c>
      <c r="M3" s="15">
        <f t="shared" si="5"/>
        <v>0.20131732262107538</v>
      </c>
      <c r="N3" s="10">
        <f t="shared" si="6"/>
        <v>20.01910978766313</v>
      </c>
      <c r="O3" s="10">
        <f t="shared" si="7"/>
        <v>-0.21435576013343532</v>
      </c>
      <c r="P3" s="9"/>
    </row>
    <row r="4" spans="1:16" x14ac:dyDescent="0.25">
      <c r="A4" s="20" t="s">
        <v>66</v>
      </c>
      <c r="B4" s="19" t="s">
        <v>24</v>
      </c>
      <c r="C4" s="18">
        <v>620940</v>
      </c>
      <c r="D4" s="18">
        <v>362184</v>
      </c>
      <c r="E4" s="16">
        <v>3934</v>
      </c>
      <c r="F4" s="16">
        <v>2092</v>
      </c>
      <c r="G4" s="17">
        <v>1</v>
      </c>
      <c r="H4" s="16">
        <f t="shared" si="0"/>
        <v>0</v>
      </c>
      <c r="I4" s="16">
        <f t="shared" si="1"/>
        <v>0</v>
      </c>
      <c r="J4" s="16">
        <f t="shared" si="2"/>
        <v>82650.388800000001</v>
      </c>
      <c r="K4" s="16">
        <f t="shared" si="3"/>
        <v>12712.6584</v>
      </c>
      <c r="L4" s="15">
        <f t="shared" si="4"/>
        <v>0</v>
      </c>
      <c r="M4" s="15">
        <f t="shared" si="5"/>
        <v>0</v>
      </c>
      <c r="N4" s="10">
        <f t="shared" si="6"/>
        <v>0</v>
      </c>
      <c r="O4" s="10">
        <f t="shared" si="7"/>
        <v>-1.0547542769206399</v>
      </c>
      <c r="P4" s="9"/>
    </row>
    <row r="5" spans="1:16" x14ac:dyDescent="0.25">
      <c r="A5" s="20" t="s">
        <v>65</v>
      </c>
      <c r="B5" s="19" t="s">
        <v>24</v>
      </c>
      <c r="C5" s="18">
        <v>145405</v>
      </c>
      <c r="D5" s="18">
        <v>78754</v>
      </c>
      <c r="E5" s="16">
        <v>2387</v>
      </c>
      <c r="F5" s="16">
        <v>924</v>
      </c>
      <c r="G5" s="17">
        <v>0</v>
      </c>
      <c r="H5" s="16">
        <f t="shared" si="0"/>
        <v>2387</v>
      </c>
      <c r="I5" s="16">
        <f t="shared" si="1"/>
        <v>924</v>
      </c>
      <c r="J5" s="16">
        <f t="shared" si="2"/>
        <v>17971.662800000002</v>
      </c>
      <c r="K5" s="16">
        <f t="shared" si="3"/>
        <v>2764.2653999999998</v>
      </c>
      <c r="L5" s="15">
        <f t="shared" si="4"/>
        <v>0.13282020848955611</v>
      </c>
      <c r="M5" s="15">
        <f t="shared" si="5"/>
        <v>0.3342660223580558</v>
      </c>
      <c r="N5" s="10">
        <f t="shared" si="6"/>
        <v>15.967454979902948</v>
      </c>
      <c r="O5" s="10">
        <f t="shared" si="7"/>
        <v>-0.38444347767389031</v>
      </c>
      <c r="P5" s="9"/>
    </row>
    <row r="6" spans="1:16" x14ac:dyDescent="0.25">
      <c r="A6" s="20" t="s">
        <v>64</v>
      </c>
      <c r="B6" s="19" t="s">
        <v>24</v>
      </c>
      <c r="C6" s="18">
        <v>534062</v>
      </c>
      <c r="D6" s="18">
        <v>305692</v>
      </c>
      <c r="E6" s="16">
        <v>19147</v>
      </c>
      <c r="F6" s="16">
        <v>6197</v>
      </c>
      <c r="G6" s="17">
        <v>0</v>
      </c>
      <c r="H6" s="16">
        <f t="shared" si="0"/>
        <v>19147</v>
      </c>
      <c r="I6" s="16">
        <f t="shared" si="1"/>
        <v>6197</v>
      </c>
      <c r="J6" s="16">
        <f t="shared" si="2"/>
        <v>69758.914400000009</v>
      </c>
      <c r="K6" s="16">
        <f t="shared" si="3"/>
        <v>10729.789199999999</v>
      </c>
      <c r="L6" s="15">
        <f t="shared" si="4"/>
        <v>0.27447388143414109</v>
      </c>
      <c r="M6" s="15">
        <f t="shared" si="5"/>
        <v>0.57755095505510956</v>
      </c>
      <c r="N6" s="10">
        <f t="shared" si="6"/>
        <v>31.487648410826186</v>
      </c>
      <c r="O6" s="10">
        <f t="shared" si="7"/>
        <v>0.26709136468140304</v>
      </c>
      <c r="P6" s="9"/>
    </row>
    <row r="7" spans="1:16" x14ac:dyDescent="0.25">
      <c r="A7" s="20" t="s">
        <v>63</v>
      </c>
      <c r="B7" s="19" t="s">
        <v>24</v>
      </c>
      <c r="C7" s="18">
        <v>184506</v>
      </c>
      <c r="D7" s="18">
        <v>113877</v>
      </c>
      <c r="E7" s="16">
        <v>1512</v>
      </c>
      <c r="F7" s="16">
        <v>413</v>
      </c>
      <c r="G7" s="17">
        <v>0</v>
      </c>
      <c r="H7" s="16">
        <f t="shared" si="0"/>
        <v>1512</v>
      </c>
      <c r="I7" s="16">
        <f t="shared" si="1"/>
        <v>413</v>
      </c>
      <c r="J7" s="16">
        <f t="shared" si="2"/>
        <v>25986.731400000001</v>
      </c>
      <c r="K7" s="16">
        <f t="shared" si="3"/>
        <v>3997.0826999999999</v>
      </c>
      <c r="L7" s="15">
        <f t="shared" si="4"/>
        <v>5.8183539004062666E-2</v>
      </c>
      <c r="M7" s="15">
        <f t="shared" si="5"/>
        <v>0.10332535776655309</v>
      </c>
      <c r="N7" s="10">
        <f t="shared" si="6"/>
        <v>6.4201305196859533</v>
      </c>
      <c r="O7" s="10">
        <f t="shared" si="7"/>
        <v>-0.78523838817471181</v>
      </c>
      <c r="P7" s="9"/>
    </row>
    <row r="8" spans="1:16" x14ac:dyDescent="0.25">
      <c r="A8" s="20" t="s">
        <v>62</v>
      </c>
      <c r="B8" s="19" t="s">
        <v>24</v>
      </c>
      <c r="C8" s="18">
        <v>101268</v>
      </c>
      <c r="D8" s="18">
        <v>60248</v>
      </c>
      <c r="E8" s="16">
        <v>2897</v>
      </c>
      <c r="F8" s="16">
        <v>658</v>
      </c>
      <c r="G8" s="17">
        <v>0</v>
      </c>
      <c r="H8" s="16">
        <f t="shared" si="0"/>
        <v>2897</v>
      </c>
      <c r="I8" s="16">
        <f t="shared" si="1"/>
        <v>658</v>
      </c>
      <c r="J8" s="16">
        <f t="shared" si="2"/>
        <v>13748.5936</v>
      </c>
      <c r="K8" s="16">
        <f t="shared" si="3"/>
        <v>2114.7048</v>
      </c>
      <c r="L8" s="15">
        <f t="shared" si="4"/>
        <v>0.21071246152770126</v>
      </c>
      <c r="M8" s="15">
        <f t="shared" si="5"/>
        <v>0.31115454034057144</v>
      </c>
      <c r="N8" s="10">
        <f t="shared" si="6"/>
        <v>22.410219554339342</v>
      </c>
      <c r="O8" s="10">
        <f t="shared" si="7"/>
        <v>-0.11397741550652078</v>
      </c>
      <c r="P8" s="9"/>
    </row>
    <row r="9" spans="1:16" x14ac:dyDescent="0.25">
      <c r="A9" s="20" t="s">
        <v>61</v>
      </c>
      <c r="B9" s="19" t="s">
        <v>24</v>
      </c>
      <c r="C9" s="18">
        <v>105586</v>
      </c>
      <c r="D9" s="18">
        <v>65445</v>
      </c>
      <c r="E9" s="16">
        <v>832</v>
      </c>
      <c r="F9" s="16">
        <v>207</v>
      </c>
      <c r="G9" s="17">
        <v>1</v>
      </c>
      <c r="H9" s="16">
        <f t="shared" si="0"/>
        <v>0</v>
      </c>
      <c r="I9" s="16">
        <f t="shared" si="1"/>
        <v>0</v>
      </c>
      <c r="J9" s="16">
        <f t="shared" si="2"/>
        <v>14934.549000000001</v>
      </c>
      <c r="K9" s="16">
        <f t="shared" si="3"/>
        <v>2297.1194999999998</v>
      </c>
      <c r="L9" s="15">
        <f t="shared" si="4"/>
        <v>0</v>
      </c>
      <c r="M9" s="15">
        <f t="shared" si="5"/>
        <v>0</v>
      </c>
      <c r="N9" s="10">
        <f t="shared" si="6"/>
        <v>0</v>
      </c>
      <c r="O9" s="10">
        <f t="shared" si="7"/>
        <v>-1.0547542769206399</v>
      </c>
      <c r="P9" s="9"/>
    </row>
    <row r="10" spans="1:16" x14ac:dyDescent="0.25">
      <c r="A10" s="20" t="s">
        <v>60</v>
      </c>
      <c r="B10" s="19" t="s">
        <v>24</v>
      </c>
      <c r="C10" s="18">
        <v>108984</v>
      </c>
      <c r="D10" s="18">
        <v>70288</v>
      </c>
      <c r="E10" s="16">
        <v>2362</v>
      </c>
      <c r="F10" s="16">
        <v>785</v>
      </c>
      <c r="G10" s="17">
        <v>1</v>
      </c>
      <c r="H10" s="16">
        <f t="shared" si="0"/>
        <v>0</v>
      </c>
      <c r="I10" s="16">
        <f t="shared" si="1"/>
        <v>0</v>
      </c>
      <c r="J10" s="16">
        <f t="shared" si="2"/>
        <v>16039.721600000001</v>
      </c>
      <c r="K10" s="16">
        <f t="shared" si="3"/>
        <v>2467.1088</v>
      </c>
      <c r="L10" s="15">
        <f t="shared" si="4"/>
        <v>0</v>
      </c>
      <c r="M10" s="15">
        <f t="shared" si="5"/>
        <v>0</v>
      </c>
      <c r="N10" s="10">
        <f t="shared" si="6"/>
        <v>0</v>
      </c>
      <c r="O10" s="10">
        <f t="shared" si="7"/>
        <v>-1.0547542769206399</v>
      </c>
      <c r="P10" s="9"/>
    </row>
    <row r="11" spans="1:16" x14ac:dyDescent="0.25">
      <c r="A11" s="20" t="s">
        <v>59</v>
      </c>
      <c r="B11" s="19" t="s">
        <v>24</v>
      </c>
      <c r="C11" s="18">
        <v>683108</v>
      </c>
      <c r="D11" s="18">
        <v>415399</v>
      </c>
      <c r="E11" s="16">
        <v>8338</v>
      </c>
      <c r="F11" s="16">
        <v>2508</v>
      </c>
      <c r="G11" s="17">
        <v>4.3478260869565216E-2</v>
      </c>
      <c r="H11" s="16">
        <f t="shared" si="0"/>
        <v>7975</v>
      </c>
      <c r="I11" s="16">
        <f t="shared" si="1"/>
        <v>2399</v>
      </c>
      <c r="J11" s="16">
        <f t="shared" si="2"/>
        <v>94794.051800000001</v>
      </c>
      <c r="K11" s="16">
        <f t="shared" si="3"/>
        <v>14580.5049</v>
      </c>
      <c r="L11" s="15">
        <f t="shared" si="4"/>
        <v>8.4129751272009667E-2</v>
      </c>
      <c r="M11" s="15">
        <f t="shared" si="5"/>
        <v>0.16453476861421995</v>
      </c>
      <c r="N11" s="10">
        <f t="shared" si="6"/>
        <v>9.4848384423212018</v>
      </c>
      <c r="O11" s="10">
        <f t="shared" si="7"/>
        <v>-0.656582517864441</v>
      </c>
      <c r="P11" s="9"/>
    </row>
    <row r="12" spans="1:16" x14ac:dyDescent="0.25">
      <c r="A12" s="20" t="s">
        <v>58</v>
      </c>
      <c r="B12" s="19" t="s">
        <v>24</v>
      </c>
      <c r="C12" s="18">
        <v>151271</v>
      </c>
      <c r="D12" s="18">
        <v>78915</v>
      </c>
      <c r="E12" s="16">
        <v>1351</v>
      </c>
      <c r="F12" s="16">
        <v>711</v>
      </c>
      <c r="G12" s="17">
        <v>0</v>
      </c>
      <c r="H12" s="16">
        <f t="shared" si="0"/>
        <v>1351</v>
      </c>
      <c r="I12" s="16">
        <f t="shared" si="1"/>
        <v>711</v>
      </c>
      <c r="J12" s="16">
        <f t="shared" si="2"/>
        <v>18008.403000000002</v>
      </c>
      <c r="K12" s="16">
        <f t="shared" si="3"/>
        <v>2769.9164999999998</v>
      </c>
      <c r="L12" s="15">
        <f t="shared" si="4"/>
        <v>7.502053346984737E-2</v>
      </c>
      <c r="M12" s="15">
        <f t="shared" si="5"/>
        <v>0.25668643802078511</v>
      </c>
      <c r="N12" s="10">
        <f t="shared" si="6"/>
        <v>9.9238054357572079</v>
      </c>
      <c r="O12" s="10">
        <f t="shared" si="7"/>
        <v>-0.63815476487666833</v>
      </c>
      <c r="P12" s="9"/>
    </row>
    <row r="13" spans="1:16" x14ac:dyDescent="0.25">
      <c r="A13" s="20" t="s">
        <v>57</v>
      </c>
      <c r="B13" s="19" t="s">
        <v>40</v>
      </c>
      <c r="C13" s="18">
        <v>10464</v>
      </c>
      <c r="D13" s="18">
        <v>8233</v>
      </c>
      <c r="E13" s="16">
        <v>2114</v>
      </c>
      <c r="F13" s="16">
        <v>560</v>
      </c>
      <c r="G13" s="17">
        <v>0</v>
      </c>
      <c r="H13" s="16">
        <f t="shared" si="0"/>
        <v>2114</v>
      </c>
      <c r="I13" s="16">
        <f t="shared" si="1"/>
        <v>560</v>
      </c>
      <c r="J13" s="16">
        <f t="shared" si="2"/>
        <v>1878.7706000000001</v>
      </c>
      <c r="K13" s="16">
        <f t="shared" si="3"/>
        <v>288.97829999999999</v>
      </c>
      <c r="L13" s="15">
        <f t="shared" si="4"/>
        <v>1.1252038966332558</v>
      </c>
      <c r="M13" s="15">
        <f t="shared" si="5"/>
        <v>1.937861770243648</v>
      </c>
      <c r="N13" s="10">
        <f t="shared" si="6"/>
        <v>123.35377035596697</v>
      </c>
      <c r="O13" s="10">
        <f t="shared" si="7"/>
        <v>4.1236141294082449</v>
      </c>
      <c r="P13" s="9"/>
    </row>
    <row r="14" spans="1:16" x14ac:dyDescent="0.25">
      <c r="A14" s="20" t="s">
        <v>56</v>
      </c>
      <c r="B14" s="19" t="s">
        <v>40</v>
      </c>
      <c r="C14" s="18">
        <v>42750</v>
      </c>
      <c r="D14" s="18">
        <v>21326</v>
      </c>
      <c r="E14" s="16">
        <v>6927</v>
      </c>
      <c r="F14" s="16">
        <v>2636</v>
      </c>
      <c r="G14" s="17">
        <v>1</v>
      </c>
      <c r="H14" s="16">
        <f t="shared" si="0"/>
        <v>0</v>
      </c>
      <c r="I14" s="16">
        <f t="shared" si="1"/>
        <v>0</v>
      </c>
      <c r="J14" s="16">
        <f t="shared" si="2"/>
        <v>4866.5932000000003</v>
      </c>
      <c r="K14" s="16">
        <f t="shared" si="3"/>
        <v>748.54259999999999</v>
      </c>
      <c r="L14" s="15">
        <f t="shared" si="4"/>
        <v>0</v>
      </c>
      <c r="M14" s="15">
        <f t="shared" si="5"/>
        <v>0</v>
      </c>
      <c r="N14" s="10">
        <f t="shared" si="6"/>
        <v>0</v>
      </c>
      <c r="O14" s="10">
        <f t="shared" si="7"/>
        <v>-1.0547542769206399</v>
      </c>
      <c r="P14" s="9"/>
    </row>
    <row r="15" spans="1:16" x14ac:dyDescent="0.25">
      <c r="A15" s="20" t="s">
        <v>55</v>
      </c>
      <c r="B15" s="19" t="s">
        <v>40</v>
      </c>
      <c r="C15" s="18">
        <v>196813</v>
      </c>
      <c r="D15" s="18">
        <v>141995</v>
      </c>
      <c r="E15" s="16">
        <v>7505</v>
      </c>
      <c r="F15" s="16">
        <v>2461</v>
      </c>
      <c r="G15" s="17">
        <v>4.4444444444444446E-2</v>
      </c>
      <c r="H15" s="16">
        <f t="shared" si="0"/>
        <v>7171</v>
      </c>
      <c r="I15" s="16">
        <f t="shared" si="1"/>
        <v>2352</v>
      </c>
      <c r="J15" s="16">
        <f t="shared" si="2"/>
        <v>32403.259000000002</v>
      </c>
      <c r="K15" s="16">
        <f t="shared" si="3"/>
        <v>4984.0244999999995</v>
      </c>
      <c r="L15" s="15">
        <f t="shared" si="4"/>
        <v>0.22130490022623958</v>
      </c>
      <c r="M15" s="15">
        <f t="shared" si="5"/>
        <v>0.47190779258809828</v>
      </c>
      <c r="N15" s="10">
        <f t="shared" si="6"/>
        <v>25.471227402761155</v>
      </c>
      <c r="O15" s="10">
        <f t="shared" si="7"/>
        <v>1.4523126374366393E-2</v>
      </c>
      <c r="P15" s="9"/>
    </row>
    <row r="16" spans="1:16" x14ac:dyDescent="0.25">
      <c r="A16" s="20" t="s">
        <v>54</v>
      </c>
      <c r="B16" s="19" t="s">
        <v>40</v>
      </c>
      <c r="C16" s="18">
        <v>2232170</v>
      </c>
      <c r="D16" s="18">
        <v>1535153</v>
      </c>
      <c r="E16" s="16">
        <v>124050</v>
      </c>
      <c r="F16" s="16">
        <v>32449</v>
      </c>
      <c r="G16" s="17">
        <v>0</v>
      </c>
      <c r="H16" s="16">
        <f t="shared" si="0"/>
        <v>124050</v>
      </c>
      <c r="I16" s="16">
        <f t="shared" si="1"/>
        <v>32449</v>
      </c>
      <c r="J16" s="16">
        <f t="shared" si="2"/>
        <v>350321.91460000002</v>
      </c>
      <c r="K16" s="16">
        <f t="shared" si="3"/>
        <v>53883.870300000002</v>
      </c>
      <c r="L16" s="15">
        <f t="shared" si="4"/>
        <v>0.35410288317715194</v>
      </c>
      <c r="M16" s="15">
        <f t="shared" si="5"/>
        <v>0.60220247393773418</v>
      </c>
      <c r="N16" s="10">
        <f t="shared" si="6"/>
        <v>38.717654681443427</v>
      </c>
      <c r="O16" s="10">
        <f t="shared" si="7"/>
        <v>0.57060568727797201</v>
      </c>
      <c r="P16" s="9"/>
    </row>
    <row r="17" spans="1:16" x14ac:dyDescent="0.25">
      <c r="A17" s="20" t="s">
        <v>53</v>
      </c>
      <c r="B17" s="19" t="s">
        <v>40</v>
      </c>
      <c r="C17" s="18">
        <v>5024605</v>
      </c>
      <c r="D17" s="18">
        <v>3465036</v>
      </c>
      <c r="E17" s="16">
        <v>298894</v>
      </c>
      <c r="F17" s="16">
        <v>87384</v>
      </c>
      <c r="G17" s="17">
        <v>2.7676620538965767E-2</v>
      </c>
      <c r="H17" s="16">
        <f t="shared" si="0"/>
        <v>290622</v>
      </c>
      <c r="I17" s="16">
        <f t="shared" si="1"/>
        <v>84966</v>
      </c>
      <c r="J17" s="16">
        <f t="shared" si="2"/>
        <v>790721.21520000009</v>
      </c>
      <c r="K17" s="16">
        <f t="shared" si="3"/>
        <v>121622.76359999999</v>
      </c>
      <c r="L17" s="15">
        <f t="shared" si="4"/>
        <v>0.36754041046753994</v>
      </c>
      <c r="M17" s="15">
        <f t="shared" si="5"/>
        <v>0.69860277373272917</v>
      </c>
      <c r="N17" s="10">
        <f t="shared" si="6"/>
        <v>41.167367651618456</v>
      </c>
      <c r="O17" s="10">
        <f t="shared" si="7"/>
        <v>0.67344418352110547</v>
      </c>
      <c r="P17" s="9"/>
    </row>
    <row r="18" spans="1:16" x14ac:dyDescent="0.25">
      <c r="A18" s="20" t="s">
        <v>52</v>
      </c>
      <c r="B18" s="19" t="s">
        <v>40</v>
      </c>
      <c r="C18" s="18">
        <v>1540233</v>
      </c>
      <c r="D18" s="18">
        <v>1093502</v>
      </c>
      <c r="E18" s="16">
        <v>94929</v>
      </c>
      <c r="F18" s="16">
        <v>35659</v>
      </c>
      <c r="G18" s="17">
        <v>3.6117381489841983E-2</v>
      </c>
      <c r="H18" s="16">
        <f t="shared" si="0"/>
        <v>91500</v>
      </c>
      <c r="I18" s="16">
        <f t="shared" si="1"/>
        <v>34371</v>
      </c>
      <c r="J18" s="16">
        <f t="shared" si="2"/>
        <v>249537.15640000001</v>
      </c>
      <c r="K18" s="16">
        <f t="shared" si="3"/>
        <v>38381.9202</v>
      </c>
      <c r="L18" s="15">
        <f t="shared" si="4"/>
        <v>0.36667885985415516</v>
      </c>
      <c r="M18" s="15">
        <f t="shared" si="5"/>
        <v>0.89549975146892202</v>
      </c>
      <c r="N18" s="10">
        <f t="shared" si="6"/>
        <v>43.717492250390187</v>
      </c>
      <c r="O18" s="10">
        <f t="shared" si="7"/>
        <v>0.78049794131362416</v>
      </c>
      <c r="P18" s="9"/>
    </row>
    <row r="19" spans="1:16" x14ac:dyDescent="0.25">
      <c r="A19" s="20" t="s">
        <v>51</v>
      </c>
      <c r="B19" s="19" t="s">
        <v>40</v>
      </c>
      <c r="C19" s="18">
        <v>1179592</v>
      </c>
      <c r="D19" s="18">
        <v>851468</v>
      </c>
      <c r="E19" s="16">
        <v>75924</v>
      </c>
      <c r="F19" s="16">
        <v>20216</v>
      </c>
      <c r="G19" s="17">
        <v>0</v>
      </c>
      <c r="H19" s="16">
        <f t="shared" si="0"/>
        <v>75924</v>
      </c>
      <c r="I19" s="16">
        <f t="shared" si="1"/>
        <v>20216</v>
      </c>
      <c r="J19" s="16">
        <f t="shared" si="2"/>
        <v>194304.9976</v>
      </c>
      <c r="K19" s="16">
        <f t="shared" si="3"/>
        <v>29886.5268</v>
      </c>
      <c r="L19" s="15">
        <f t="shared" si="4"/>
        <v>0.3907465116069665</v>
      </c>
      <c r="M19" s="15">
        <f t="shared" si="5"/>
        <v>0.67642520441686116</v>
      </c>
      <c r="N19" s="10">
        <f t="shared" si="6"/>
        <v>42.882977069404326</v>
      </c>
      <c r="O19" s="10">
        <f t="shared" si="7"/>
        <v>0.74546514875812708</v>
      </c>
      <c r="P19" s="9"/>
    </row>
    <row r="20" spans="1:16" x14ac:dyDescent="0.25">
      <c r="A20" s="20" t="s">
        <v>50</v>
      </c>
      <c r="B20" s="19" t="s">
        <v>40</v>
      </c>
      <c r="C20" s="18">
        <v>2247413</v>
      </c>
      <c r="D20" s="18">
        <v>1641601</v>
      </c>
      <c r="E20" s="16">
        <v>171460</v>
      </c>
      <c r="F20" s="16">
        <v>43391</v>
      </c>
      <c r="G20" s="17">
        <v>2.2413793103448276E-2</v>
      </c>
      <c r="H20" s="16">
        <f t="shared" si="0"/>
        <v>167617</v>
      </c>
      <c r="I20" s="16">
        <f t="shared" si="1"/>
        <v>42418</v>
      </c>
      <c r="J20" s="16">
        <f t="shared" si="2"/>
        <v>374613.34820000001</v>
      </c>
      <c r="K20" s="16">
        <f t="shared" si="3"/>
        <v>57620.195099999997</v>
      </c>
      <c r="L20" s="15">
        <f t="shared" si="4"/>
        <v>0.44744000929329403</v>
      </c>
      <c r="M20" s="15">
        <f t="shared" si="5"/>
        <v>0.73616550458365249</v>
      </c>
      <c r="N20" s="10">
        <f t="shared" si="6"/>
        <v>48.592943156709417</v>
      </c>
      <c r="O20" s="10">
        <f t="shared" si="7"/>
        <v>0.98516846631691413</v>
      </c>
      <c r="P20" s="9"/>
    </row>
    <row r="21" spans="1:16" x14ac:dyDescent="0.25">
      <c r="A21" s="20" t="s">
        <v>49</v>
      </c>
      <c r="B21" s="19" t="s">
        <v>40</v>
      </c>
      <c r="C21" s="18">
        <v>251843</v>
      </c>
      <c r="D21" s="18">
        <v>181130</v>
      </c>
      <c r="E21" s="16">
        <v>19364</v>
      </c>
      <c r="F21" s="16">
        <v>6438</v>
      </c>
      <c r="G21" s="17">
        <v>0</v>
      </c>
      <c r="H21" s="16">
        <f t="shared" si="0"/>
        <v>19364</v>
      </c>
      <c r="I21" s="16">
        <f t="shared" si="1"/>
        <v>6438</v>
      </c>
      <c r="J21" s="16">
        <f t="shared" si="2"/>
        <v>41333.866000000002</v>
      </c>
      <c r="K21" s="16">
        <f t="shared" si="3"/>
        <v>6357.6629999999996</v>
      </c>
      <c r="L21" s="15">
        <f t="shared" si="4"/>
        <v>0.4684778336485631</v>
      </c>
      <c r="M21" s="15">
        <f t="shared" si="5"/>
        <v>1.0126362469983075</v>
      </c>
      <c r="N21" s="10">
        <f t="shared" si="6"/>
        <v>54.101851085546024</v>
      </c>
      <c r="O21" s="10">
        <f t="shared" si="7"/>
        <v>1.2164313996649603</v>
      </c>
      <c r="P21" s="9"/>
    </row>
    <row r="22" spans="1:16" x14ac:dyDescent="0.25">
      <c r="A22" s="20" t="s">
        <v>48</v>
      </c>
      <c r="B22" s="19" t="s">
        <v>40</v>
      </c>
      <c r="C22" s="18">
        <v>2870005</v>
      </c>
      <c r="D22" s="18">
        <v>1994674</v>
      </c>
      <c r="E22" s="16">
        <v>190427</v>
      </c>
      <c r="F22" s="16">
        <v>59282</v>
      </c>
      <c r="G22" s="17">
        <v>0</v>
      </c>
      <c r="H22" s="16">
        <f t="shared" si="0"/>
        <v>190427</v>
      </c>
      <c r="I22" s="16">
        <f t="shared" si="1"/>
        <v>59282</v>
      </c>
      <c r="J22" s="16">
        <f t="shared" si="2"/>
        <v>455184.60680000001</v>
      </c>
      <c r="K22" s="16">
        <f t="shared" si="3"/>
        <v>70013.057400000005</v>
      </c>
      <c r="L22" s="15">
        <f t="shared" si="4"/>
        <v>0.41835114183391142</v>
      </c>
      <c r="M22" s="15">
        <f t="shared" si="5"/>
        <v>0.84672777052584469</v>
      </c>
      <c r="N22" s="10">
        <f t="shared" si="6"/>
        <v>47.545717930860512</v>
      </c>
      <c r="O22" s="10">
        <f t="shared" si="7"/>
        <v>0.94120614552041593</v>
      </c>
      <c r="P22" s="9"/>
    </row>
    <row r="23" spans="1:16" x14ac:dyDescent="0.25">
      <c r="A23" s="20" t="s">
        <v>47</v>
      </c>
      <c r="B23" s="19" t="s">
        <v>40</v>
      </c>
      <c r="C23" s="18">
        <v>1724064</v>
      </c>
      <c r="D23" s="18">
        <v>1190221</v>
      </c>
      <c r="E23" s="16">
        <v>82891</v>
      </c>
      <c r="F23" s="16">
        <v>22409</v>
      </c>
      <c r="G23" s="17">
        <v>0</v>
      </c>
      <c r="H23" s="16">
        <f t="shared" si="0"/>
        <v>82891</v>
      </c>
      <c r="I23" s="16">
        <f t="shared" si="1"/>
        <v>22409</v>
      </c>
      <c r="J23" s="16">
        <f t="shared" si="2"/>
        <v>271608.43220000004</v>
      </c>
      <c r="K23" s="16">
        <f t="shared" si="3"/>
        <v>41776.757100000003</v>
      </c>
      <c r="L23" s="15">
        <f t="shared" si="4"/>
        <v>0.30518566499792193</v>
      </c>
      <c r="M23" s="15">
        <f t="shared" si="5"/>
        <v>0.53639874311833546</v>
      </c>
      <c r="N23" s="10">
        <f t="shared" si="6"/>
        <v>33.600822117728583</v>
      </c>
      <c r="O23" s="10">
        <f t="shared" si="7"/>
        <v>0.35580200505607673</v>
      </c>
      <c r="P23" s="9"/>
    </row>
    <row r="24" spans="1:16" x14ac:dyDescent="0.25">
      <c r="A24" s="20" t="s">
        <v>46</v>
      </c>
      <c r="B24" s="19" t="s">
        <v>40</v>
      </c>
      <c r="C24" s="18">
        <v>920602</v>
      </c>
      <c r="D24" s="18">
        <v>657007</v>
      </c>
      <c r="E24" s="16">
        <v>61100</v>
      </c>
      <c r="F24" s="16">
        <v>20566</v>
      </c>
      <c r="G24" s="17">
        <v>0</v>
      </c>
      <c r="H24" s="16">
        <f t="shared" si="0"/>
        <v>61100</v>
      </c>
      <c r="I24" s="16">
        <f t="shared" si="1"/>
        <v>20566</v>
      </c>
      <c r="J24" s="16">
        <f t="shared" si="2"/>
        <v>149928.99740000002</v>
      </c>
      <c r="K24" s="16">
        <f t="shared" si="3"/>
        <v>23060.9457</v>
      </c>
      <c r="L24" s="15">
        <f t="shared" si="4"/>
        <v>0.40752623614889849</v>
      </c>
      <c r="M24" s="15">
        <f t="shared" si="5"/>
        <v>0.89181078120313162</v>
      </c>
      <c r="N24" s="10">
        <f t="shared" si="6"/>
        <v>47.20852469024252</v>
      </c>
      <c r="O24" s="10">
        <f t="shared" si="7"/>
        <v>0.9270508358042634</v>
      </c>
      <c r="P24" s="9"/>
    </row>
    <row r="25" spans="1:16" x14ac:dyDescent="0.25">
      <c r="A25" s="20" t="s">
        <v>45</v>
      </c>
      <c r="B25" s="19" t="s">
        <v>24</v>
      </c>
      <c r="C25" s="18">
        <v>577819</v>
      </c>
      <c r="D25" s="18">
        <v>348244</v>
      </c>
      <c r="E25" s="16">
        <v>16021</v>
      </c>
      <c r="F25" s="16">
        <v>3578</v>
      </c>
      <c r="G25" s="17">
        <v>1</v>
      </c>
      <c r="H25" s="16">
        <f t="shared" si="0"/>
        <v>0</v>
      </c>
      <c r="I25" s="16">
        <f t="shared" si="1"/>
        <v>0</v>
      </c>
      <c r="J25" s="16">
        <f t="shared" si="2"/>
        <v>79469.280800000008</v>
      </c>
      <c r="K25" s="16">
        <f t="shared" si="3"/>
        <v>12223.3644</v>
      </c>
      <c r="L25" s="15">
        <f t="shared" si="4"/>
        <v>0</v>
      </c>
      <c r="M25" s="15">
        <f t="shared" si="5"/>
        <v>0</v>
      </c>
      <c r="N25" s="10">
        <f t="shared" si="6"/>
        <v>0</v>
      </c>
      <c r="O25" s="10">
        <f t="shared" si="7"/>
        <v>-1.0547542769206399</v>
      </c>
      <c r="P25" s="9"/>
    </row>
    <row r="26" spans="1:16" x14ac:dyDescent="0.25">
      <c r="A26" s="20" t="s">
        <v>44</v>
      </c>
      <c r="B26" s="19" t="s">
        <v>40</v>
      </c>
      <c r="C26" s="18">
        <v>543882</v>
      </c>
      <c r="D26" s="18">
        <v>373415</v>
      </c>
      <c r="E26" s="16">
        <v>40014</v>
      </c>
      <c r="F26" s="16">
        <v>19118</v>
      </c>
      <c r="G26" s="17">
        <v>1.5384615384615385E-2</v>
      </c>
      <c r="H26" s="16">
        <f t="shared" si="0"/>
        <v>39398</v>
      </c>
      <c r="I26" s="16">
        <f t="shared" si="1"/>
        <v>18824</v>
      </c>
      <c r="J26" s="16">
        <f t="shared" si="2"/>
        <v>85213.303</v>
      </c>
      <c r="K26" s="16">
        <f t="shared" si="3"/>
        <v>13106.8665</v>
      </c>
      <c r="L26" s="15">
        <f t="shared" si="4"/>
        <v>0.46234565042033404</v>
      </c>
      <c r="M26" s="15">
        <f t="shared" si="5"/>
        <v>1.4361937691209412</v>
      </c>
      <c r="N26" s="10">
        <f t="shared" si="6"/>
        <v>59.21674087431267</v>
      </c>
      <c r="O26" s="10">
        <f t="shared" si="7"/>
        <v>1.4311535245547746</v>
      </c>
      <c r="P26" s="9"/>
    </row>
    <row r="27" spans="1:16" x14ac:dyDescent="0.25">
      <c r="A27" s="20" t="s">
        <v>43</v>
      </c>
      <c r="B27" s="19" t="s">
        <v>24</v>
      </c>
      <c r="C27" s="18">
        <v>177397</v>
      </c>
      <c r="D27" s="18">
        <v>99875</v>
      </c>
      <c r="E27" s="16">
        <v>2388</v>
      </c>
      <c r="F27" s="16">
        <v>648</v>
      </c>
      <c r="G27" s="17">
        <v>0</v>
      </c>
      <c r="H27" s="16">
        <f t="shared" si="0"/>
        <v>2388</v>
      </c>
      <c r="I27" s="16">
        <f t="shared" si="1"/>
        <v>648</v>
      </c>
      <c r="J27" s="16">
        <f t="shared" si="2"/>
        <v>22791.475000000002</v>
      </c>
      <c r="K27" s="16">
        <f t="shared" si="3"/>
        <v>3505.6124999999997</v>
      </c>
      <c r="L27" s="15">
        <f t="shared" si="4"/>
        <v>0.10477601822611304</v>
      </c>
      <c r="M27" s="15">
        <f t="shared" si="5"/>
        <v>0.18484644266872052</v>
      </c>
      <c r="N27" s="10">
        <f t="shared" si="6"/>
        <v>11.545004746248038</v>
      </c>
      <c r="O27" s="10">
        <f t="shared" si="7"/>
        <v>-0.57009711843763688</v>
      </c>
      <c r="P27" s="9"/>
    </row>
    <row r="28" spans="1:16" x14ac:dyDescent="0.25">
      <c r="A28" s="20" t="s">
        <v>42</v>
      </c>
      <c r="B28" s="19" t="s">
        <v>40</v>
      </c>
      <c r="C28" s="18">
        <v>89728</v>
      </c>
      <c r="D28" s="18">
        <v>72474</v>
      </c>
      <c r="E28" s="16">
        <v>1640</v>
      </c>
      <c r="F28" s="16">
        <v>553</v>
      </c>
      <c r="G28" s="17">
        <v>0</v>
      </c>
      <c r="H28" s="16">
        <f t="shared" si="0"/>
        <v>1640</v>
      </c>
      <c r="I28" s="16">
        <f t="shared" si="1"/>
        <v>553</v>
      </c>
      <c r="J28" s="16">
        <f t="shared" si="2"/>
        <v>16538.566800000001</v>
      </c>
      <c r="K28" s="16">
        <f t="shared" si="3"/>
        <v>2543.8373999999999</v>
      </c>
      <c r="L28" s="15">
        <f t="shared" si="4"/>
        <v>9.9162159565120228E-2</v>
      </c>
      <c r="M28" s="15">
        <f t="shared" si="5"/>
        <v>0.21738810821792307</v>
      </c>
      <c r="N28" s="10">
        <f t="shared" si="6"/>
        <v>11.492262594458616</v>
      </c>
      <c r="O28" s="10">
        <f t="shared" si="7"/>
        <v>-0.57231122418989722</v>
      </c>
      <c r="P28" s="9"/>
    </row>
    <row r="29" spans="1:16" x14ac:dyDescent="0.25">
      <c r="A29" s="20" t="s">
        <v>41</v>
      </c>
      <c r="B29" s="19" t="s">
        <v>40</v>
      </c>
      <c r="C29" s="18">
        <v>3031500</v>
      </c>
      <c r="D29" s="18">
        <v>2110755</v>
      </c>
      <c r="E29" s="16">
        <v>289744</v>
      </c>
      <c r="F29" s="16">
        <v>89958</v>
      </c>
      <c r="G29" s="17">
        <v>0</v>
      </c>
      <c r="H29" s="16">
        <f t="shared" si="0"/>
        <v>289744</v>
      </c>
      <c r="I29" s="16">
        <f t="shared" si="1"/>
        <v>89958</v>
      </c>
      <c r="J29" s="16">
        <f t="shared" si="2"/>
        <v>481674.29100000003</v>
      </c>
      <c r="K29" s="16">
        <f t="shared" si="3"/>
        <v>74087.500499999995</v>
      </c>
      <c r="L29" s="15">
        <f t="shared" si="4"/>
        <v>0.60153511493931899</v>
      </c>
      <c r="M29" s="15">
        <f t="shared" si="5"/>
        <v>1.2142129157130899</v>
      </c>
      <c r="N29" s="10">
        <f t="shared" si="6"/>
        <v>68.320997558177751</v>
      </c>
      <c r="O29" s="10">
        <f t="shared" si="7"/>
        <v>1.8133485319614129</v>
      </c>
      <c r="P29" s="9"/>
    </row>
    <row r="30" spans="1:16" x14ac:dyDescent="0.25">
      <c r="A30" s="20" t="s">
        <v>39</v>
      </c>
      <c r="B30" s="19" t="s">
        <v>24</v>
      </c>
      <c r="C30" s="18">
        <v>200275</v>
      </c>
      <c r="D30" s="18">
        <v>96721</v>
      </c>
      <c r="E30" s="16">
        <v>3205</v>
      </c>
      <c r="F30" s="16">
        <v>475</v>
      </c>
      <c r="G30" s="17">
        <v>0</v>
      </c>
      <c r="H30" s="16">
        <f t="shared" ref="H30:H48" si="8">ROUND(E30-(E30*G30),0)</f>
        <v>3205</v>
      </c>
      <c r="I30" s="16">
        <f t="shared" ref="I30:I48" si="9">ROUND(F30-(F30*G30),0)</f>
        <v>475</v>
      </c>
      <c r="J30" s="16">
        <f t="shared" ref="J30:J48" si="10">+D30*22.82%</f>
        <v>22071.732200000002</v>
      </c>
      <c r="K30" s="16">
        <f t="shared" ref="K30:K48" si="11">+D30*3.51%</f>
        <v>3394.9070999999999</v>
      </c>
      <c r="L30" s="15">
        <f t="shared" ref="L30:L49" si="12">+H30/J30</f>
        <v>0.14520835840877047</v>
      </c>
      <c r="M30" s="15">
        <f t="shared" ref="M30:M49" si="13">+I30/K30</f>
        <v>0.13991546337158975</v>
      </c>
      <c r="N30" s="10">
        <f t="shared" ref="N30:N49" si="14">100*((H30+I30)/(J30+K30))</f>
        <v>14.450277308478624</v>
      </c>
      <c r="O30" s="10">
        <f t="shared" ref="O30:O49" si="15">(N30-$N$51)/$N$52</f>
        <v>-0.4481343149934105</v>
      </c>
      <c r="P30" s="9"/>
    </row>
    <row r="31" spans="1:16" x14ac:dyDescent="0.25">
      <c r="A31" s="20" t="s">
        <v>38</v>
      </c>
      <c r="B31" s="19" t="s">
        <v>24</v>
      </c>
      <c r="C31" s="18">
        <v>215099</v>
      </c>
      <c r="D31" s="18">
        <v>121077</v>
      </c>
      <c r="E31" s="16">
        <v>5502</v>
      </c>
      <c r="F31" s="16">
        <v>1462</v>
      </c>
      <c r="G31" s="17">
        <v>0</v>
      </c>
      <c r="H31" s="16">
        <f t="shared" si="8"/>
        <v>5502</v>
      </c>
      <c r="I31" s="16">
        <f t="shared" si="9"/>
        <v>1462</v>
      </c>
      <c r="J31" s="16">
        <f t="shared" si="10"/>
        <v>27629.771400000001</v>
      </c>
      <c r="K31" s="16">
        <f t="shared" si="11"/>
        <v>4249.8027000000002</v>
      </c>
      <c r="L31" s="15">
        <f t="shared" si="12"/>
        <v>0.1991330264860606</v>
      </c>
      <c r="M31" s="15">
        <f t="shared" si="13"/>
        <v>0.34401597043552162</v>
      </c>
      <c r="N31" s="10">
        <f t="shared" si="14"/>
        <v>21.844708395900433</v>
      </c>
      <c r="O31" s="10">
        <f t="shared" si="15"/>
        <v>-0.13771746907631294</v>
      </c>
      <c r="P31" s="9"/>
    </row>
    <row r="32" spans="1:16" x14ac:dyDescent="0.25">
      <c r="A32" s="20" t="s">
        <v>37</v>
      </c>
      <c r="B32" s="19" t="s">
        <v>24</v>
      </c>
      <c r="C32" s="18">
        <v>443175</v>
      </c>
      <c r="D32" s="18">
        <v>243302</v>
      </c>
      <c r="E32" s="16">
        <v>2516</v>
      </c>
      <c r="F32" s="16">
        <v>747</v>
      </c>
      <c r="G32" s="17">
        <v>0</v>
      </c>
      <c r="H32" s="16">
        <f t="shared" si="8"/>
        <v>2516</v>
      </c>
      <c r="I32" s="16">
        <f t="shared" si="9"/>
        <v>747</v>
      </c>
      <c r="J32" s="16">
        <f t="shared" si="10"/>
        <v>55521.5164</v>
      </c>
      <c r="K32" s="16">
        <f t="shared" si="11"/>
        <v>8539.9002</v>
      </c>
      <c r="L32" s="15">
        <f t="shared" si="12"/>
        <v>4.5315765186845651E-2</v>
      </c>
      <c r="M32" s="15">
        <f t="shared" si="13"/>
        <v>8.7471748206144145E-2</v>
      </c>
      <c r="N32" s="10">
        <f t="shared" si="14"/>
        <v>5.09354955475649</v>
      </c>
      <c r="O32" s="10">
        <f t="shared" si="15"/>
        <v>-0.84092801109750004</v>
      </c>
      <c r="P32" s="9"/>
    </row>
    <row r="33" spans="1:16" x14ac:dyDescent="0.25">
      <c r="A33" s="20" t="s">
        <v>36</v>
      </c>
      <c r="B33" s="19" t="s">
        <v>24</v>
      </c>
      <c r="C33" s="18">
        <v>133761</v>
      </c>
      <c r="D33" s="18">
        <v>68769</v>
      </c>
      <c r="E33" s="16">
        <v>738</v>
      </c>
      <c r="F33" s="16">
        <v>264</v>
      </c>
      <c r="G33" s="17">
        <v>0</v>
      </c>
      <c r="H33" s="16">
        <f t="shared" si="8"/>
        <v>738</v>
      </c>
      <c r="I33" s="16">
        <f t="shared" si="9"/>
        <v>264</v>
      </c>
      <c r="J33" s="16">
        <f t="shared" si="10"/>
        <v>15693.085800000001</v>
      </c>
      <c r="K33" s="16">
        <f t="shared" si="11"/>
        <v>2413.7919000000002</v>
      </c>
      <c r="L33" s="15">
        <f t="shared" si="12"/>
        <v>4.7027079913116894E-2</v>
      </c>
      <c r="M33" s="15">
        <f t="shared" si="13"/>
        <v>0.10937148310092513</v>
      </c>
      <c r="N33" s="10">
        <f t="shared" si="14"/>
        <v>5.5338088465688369</v>
      </c>
      <c r="O33" s="10">
        <f t="shared" si="15"/>
        <v>-0.82244600766351661</v>
      </c>
      <c r="P33" s="9"/>
    </row>
    <row r="34" spans="1:16" x14ac:dyDescent="0.25">
      <c r="A34" s="20" t="s">
        <v>35</v>
      </c>
      <c r="B34" s="19" t="s">
        <v>24</v>
      </c>
      <c r="C34" s="18">
        <v>273285</v>
      </c>
      <c r="D34" s="18">
        <v>163049</v>
      </c>
      <c r="E34" s="16">
        <v>2269</v>
      </c>
      <c r="F34" s="16">
        <v>474</v>
      </c>
      <c r="G34" s="17">
        <v>0</v>
      </c>
      <c r="H34" s="16">
        <f t="shared" si="8"/>
        <v>2269</v>
      </c>
      <c r="I34" s="16">
        <f t="shared" si="9"/>
        <v>474</v>
      </c>
      <c r="J34" s="16">
        <f t="shared" si="10"/>
        <v>37207.781800000004</v>
      </c>
      <c r="K34" s="16">
        <f t="shared" si="11"/>
        <v>5723.0199000000002</v>
      </c>
      <c r="L34" s="15">
        <f t="shared" si="12"/>
        <v>6.0981866970634617E-2</v>
      </c>
      <c r="M34" s="15">
        <f t="shared" si="13"/>
        <v>8.2823405873531902E-2</v>
      </c>
      <c r="N34" s="10">
        <f t="shared" si="14"/>
        <v>6.3893519137333046</v>
      </c>
      <c r="O34" s="10">
        <f t="shared" si="15"/>
        <v>-0.78653046834539564</v>
      </c>
      <c r="P34" s="9"/>
    </row>
    <row r="35" spans="1:16" x14ac:dyDescent="0.25">
      <c r="A35" s="20" t="s">
        <v>34</v>
      </c>
      <c r="B35" s="19" t="s">
        <v>24</v>
      </c>
      <c r="C35" s="18">
        <v>78979</v>
      </c>
      <c r="D35" s="18">
        <v>42322</v>
      </c>
      <c r="E35" s="16">
        <v>1651</v>
      </c>
      <c r="F35" s="16">
        <v>503</v>
      </c>
      <c r="G35" s="17">
        <v>0</v>
      </c>
      <c r="H35" s="16">
        <f t="shared" si="8"/>
        <v>1651</v>
      </c>
      <c r="I35" s="16">
        <f t="shared" si="9"/>
        <v>503</v>
      </c>
      <c r="J35" s="16">
        <f t="shared" si="10"/>
        <v>9657.8804</v>
      </c>
      <c r="K35" s="16">
        <f t="shared" si="11"/>
        <v>1485.5021999999999</v>
      </c>
      <c r="L35" s="15">
        <f t="shared" si="12"/>
        <v>0.17094848265049958</v>
      </c>
      <c r="M35" s="15">
        <f t="shared" si="13"/>
        <v>0.33860602831823478</v>
      </c>
      <c r="N35" s="10">
        <f t="shared" si="14"/>
        <v>19.329857704069138</v>
      </c>
      <c r="O35" s="10">
        <f t="shared" si="15"/>
        <v>-0.24329043479623402</v>
      </c>
      <c r="P35" s="9"/>
    </row>
    <row r="36" spans="1:16" x14ac:dyDescent="0.25">
      <c r="A36" s="20" t="s">
        <v>131</v>
      </c>
      <c r="B36" s="19" t="s">
        <v>24</v>
      </c>
      <c r="C36" s="18">
        <v>1148416</v>
      </c>
      <c r="D36" s="18">
        <v>724612</v>
      </c>
      <c r="E36" s="16">
        <v>50950</v>
      </c>
      <c r="F36" s="16">
        <v>20239</v>
      </c>
      <c r="G36" s="17">
        <v>1</v>
      </c>
      <c r="H36" s="16">
        <f t="shared" si="8"/>
        <v>0</v>
      </c>
      <c r="I36" s="16">
        <f t="shared" si="9"/>
        <v>0</v>
      </c>
      <c r="J36" s="16">
        <f t="shared" si="10"/>
        <v>165356.4584</v>
      </c>
      <c r="K36" s="16">
        <f t="shared" si="11"/>
        <v>25433.8812</v>
      </c>
      <c r="L36" s="15">
        <f t="shared" si="12"/>
        <v>0</v>
      </c>
      <c r="M36" s="15">
        <f t="shared" si="13"/>
        <v>0</v>
      </c>
      <c r="N36" s="10">
        <f t="shared" si="14"/>
        <v>0</v>
      </c>
      <c r="O36" s="10">
        <f t="shared" si="15"/>
        <v>-1.0547542769206399</v>
      </c>
      <c r="P36" s="9"/>
    </row>
    <row r="37" spans="1:16" x14ac:dyDescent="0.25">
      <c r="A37" s="20" t="s">
        <v>130</v>
      </c>
      <c r="B37" s="19" t="s">
        <v>24</v>
      </c>
      <c r="C37" s="18">
        <v>1292293</v>
      </c>
      <c r="D37" s="18">
        <v>760933</v>
      </c>
      <c r="E37" s="16">
        <v>23845</v>
      </c>
      <c r="F37" s="16">
        <v>6573</v>
      </c>
      <c r="G37" s="17">
        <v>1.8518518518518517E-2</v>
      </c>
      <c r="H37" s="16">
        <f t="shared" si="8"/>
        <v>23403</v>
      </c>
      <c r="I37" s="16">
        <f t="shared" si="9"/>
        <v>6451</v>
      </c>
      <c r="J37" s="16">
        <f t="shared" si="10"/>
        <v>173644.9106</v>
      </c>
      <c r="K37" s="16">
        <f t="shared" si="11"/>
        <v>26708.748299999999</v>
      </c>
      <c r="L37" s="15">
        <f t="shared" si="12"/>
        <v>0.13477504131353446</v>
      </c>
      <c r="M37" s="15">
        <f t="shared" si="13"/>
        <v>0.2415313487378965</v>
      </c>
      <c r="N37" s="10">
        <f t="shared" si="14"/>
        <v>14.900651260329939</v>
      </c>
      <c r="O37" s="10">
        <f t="shared" si="15"/>
        <v>-0.42922770000653004</v>
      </c>
      <c r="P37" s="9"/>
    </row>
    <row r="38" spans="1:16" x14ac:dyDescent="0.25">
      <c r="A38" s="20" t="s">
        <v>33</v>
      </c>
      <c r="B38" s="19" t="s">
        <v>24</v>
      </c>
      <c r="C38" s="18">
        <v>1199659</v>
      </c>
      <c r="D38" s="18">
        <v>740107</v>
      </c>
      <c r="E38" s="16">
        <v>60320</v>
      </c>
      <c r="F38" s="16">
        <v>17555</v>
      </c>
      <c r="G38" s="17">
        <v>1</v>
      </c>
      <c r="H38" s="16">
        <f t="shared" si="8"/>
        <v>0</v>
      </c>
      <c r="I38" s="16">
        <f t="shared" si="9"/>
        <v>0</v>
      </c>
      <c r="J38" s="16">
        <f t="shared" si="10"/>
        <v>168892.41740000001</v>
      </c>
      <c r="K38" s="16">
        <f t="shared" si="11"/>
        <v>25977.755699999998</v>
      </c>
      <c r="L38" s="15">
        <f t="shared" si="12"/>
        <v>0</v>
      </c>
      <c r="M38" s="15">
        <f t="shared" si="13"/>
        <v>0</v>
      </c>
      <c r="N38" s="10">
        <f t="shared" si="14"/>
        <v>0</v>
      </c>
      <c r="O38" s="10">
        <f t="shared" si="15"/>
        <v>-1.0547542769206399</v>
      </c>
      <c r="P38" s="9"/>
    </row>
    <row r="39" spans="1:16" x14ac:dyDescent="0.25">
      <c r="A39" s="20" t="s">
        <v>133</v>
      </c>
      <c r="B39" s="19" t="s">
        <v>24</v>
      </c>
      <c r="C39" s="18">
        <v>1671308</v>
      </c>
      <c r="D39" s="18">
        <v>1022260</v>
      </c>
      <c r="E39" s="16">
        <v>101378</v>
      </c>
      <c r="F39" s="16">
        <v>23564</v>
      </c>
      <c r="G39" s="17">
        <v>0</v>
      </c>
      <c r="H39" s="16">
        <f t="shared" si="8"/>
        <v>101378</v>
      </c>
      <c r="I39" s="16">
        <f t="shared" si="9"/>
        <v>23564</v>
      </c>
      <c r="J39" s="16">
        <f t="shared" si="10"/>
        <v>233279.73200000002</v>
      </c>
      <c r="K39" s="16">
        <f t="shared" si="11"/>
        <v>35881.326000000001</v>
      </c>
      <c r="L39" s="15">
        <f t="shared" si="12"/>
        <v>0.43457697387958244</v>
      </c>
      <c r="M39" s="15">
        <f t="shared" si="13"/>
        <v>0.65672043446777861</v>
      </c>
      <c r="N39" s="10">
        <f t="shared" si="14"/>
        <v>46.419047736095607</v>
      </c>
      <c r="O39" s="10">
        <f t="shared" si="15"/>
        <v>0.8939087396601274</v>
      </c>
      <c r="P39" s="9"/>
    </row>
    <row r="40" spans="1:16" x14ac:dyDescent="0.25">
      <c r="A40" s="20" t="s">
        <v>134</v>
      </c>
      <c r="B40" s="19" t="s">
        <v>24</v>
      </c>
      <c r="C40" s="18">
        <v>830219</v>
      </c>
      <c r="D40" s="18">
        <v>464598</v>
      </c>
      <c r="E40" s="16">
        <v>9080</v>
      </c>
      <c r="F40" s="16">
        <v>2871</v>
      </c>
      <c r="G40" s="17">
        <v>2.0408163265306121E-2</v>
      </c>
      <c r="H40" s="16">
        <f t="shared" ref="H40" si="16">ROUND(E40-(E40*G40),0)</f>
        <v>8895</v>
      </c>
      <c r="I40" s="16">
        <f t="shared" ref="I40" si="17">ROUND(F40-(F40*G40),0)</f>
        <v>2812</v>
      </c>
      <c r="J40" s="16">
        <f t="shared" ref="J40" si="18">+D40*22.82%</f>
        <v>106021.26360000001</v>
      </c>
      <c r="K40" s="16">
        <f t="shared" ref="K40" si="19">+D40*3.51%</f>
        <v>16307.389799999999</v>
      </c>
      <c r="L40" s="15">
        <f t="shared" ref="L40" si="20">+H40/J40</f>
        <v>8.3898264347794474E-2</v>
      </c>
      <c r="M40" s="15">
        <f t="shared" ref="M40" si="21">+I40/K40</f>
        <v>0.17243716097348702</v>
      </c>
      <c r="N40" s="10">
        <f t="shared" ref="N40" si="22">100*((H40+I40)/(J40+K40))</f>
        <v>9.5701208789730696</v>
      </c>
      <c r="O40" s="10">
        <f t="shared" ref="O40" si="23">(N40-$N$51)/$N$52</f>
        <v>-0.65300237698752772</v>
      </c>
      <c r="P40" s="9"/>
    </row>
    <row r="41" spans="1:16" x14ac:dyDescent="0.25">
      <c r="A41" s="20" t="s">
        <v>32</v>
      </c>
      <c r="B41" s="19" t="s">
        <v>24</v>
      </c>
      <c r="C41" s="18">
        <v>491479</v>
      </c>
      <c r="D41" s="18">
        <v>291685</v>
      </c>
      <c r="E41" s="16">
        <v>5635</v>
      </c>
      <c r="F41" s="16">
        <v>647</v>
      </c>
      <c r="G41" s="17">
        <v>0</v>
      </c>
      <c r="H41" s="16">
        <f t="shared" si="8"/>
        <v>5635</v>
      </c>
      <c r="I41" s="16">
        <f t="shared" si="9"/>
        <v>647</v>
      </c>
      <c r="J41" s="16">
        <f t="shared" si="10"/>
        <v>66562.517000000007</v>
      </c>
      <c r="K41" s="16">
        <f t="shared" si="11"/>
        <v>10238.1435</v>
      </c>
      <c r="L41" s="15">
        <f t="shared" si="12"/>
        <v>8.4657255373921617E-2</v>
      </c>
      <c r="M41" s="15">
        <f t="shared" si="13"/>
        <v>6.3195050938678485E-2</v>
      </c>
      <c r="N41" s="10">
        <f t="shared" si="14"/>
        <v>8.1796171531623738</v>
      </c>
      <c r="O41" s="10">
        <f t="shared" si="15"/>
        <v>-0.71137546555905518</v>
      </c>
      <c r="P41" s="9"/>
    </row>
    <row r="42" spans="1:16" x14ac:dyDescent="0.25">
      <c r="A42" s="20" t="s">
        <v>31</v>
      </c>
      <c r="B42" s="19" t="s">
        <v>24</v>
      </c>
      <c r="C42" s="18">
        <v>1955623</v>
      </c>
      <c r="D42" s="18">
        <v>1178888</v>
      </c>
      <c r="E42" s="16">
        <v>75103</v>
      </c>
      <c r="F42" s="16">
        <v>21888</v>
      </c>
      <c r="G42" s="17">
        <v>1</v>
      </c>
      <c r="H42" s="16">
        <f t="shared" si="8"/>
        <v>0</v>
      </c>
      <c r="I42" s="16">
        <f t="shared" si="9"/>
        <v>0</v>
      </c>
      <c r="J42" s="16">
        <f t="shared" si="10"/>
        <v>269022.24160000001</v>
      </c>
      <c r="K42" s="16">
        <f t="shared" si="11"/>
        <v>41378.968800000002</v>
      </c>
      <c r="L42" s="15">
        <f t="shared" si="12"/>
        <v>0</v>
      </c>
      <c r="M42" s="15">
        <f t="shared" si="13"/>
        <v>0</v>
      </c>
      <c r="N42" s="10">
        <f t="shared" si="14"/>
        <v>0</v>
      </c>
      <c r="O42" s="10">
        <f t="shared" si="15"/>
        <v>-1.0547542769206399</v>
      </c>
      <c r="P42" s="9"/>
    </row>
    <row r="43" spans="1:16" x14ac:dyDescent="0.25">
      <c r="A43" s="20" t="s">
        <v>30</v>
      </c>
      <c r="B43" s="19" t="s">
        <v>24</v>
      </c>
      <c r="C43" s="18">
        <v>1957901</v>
      </c>
      <c r="D43" s="18">
        <v>1142224</v>
      </c>
      <c r="E43" s="21">
        <v>69594</v>
      </c>
      <c r="F43" s="21">
        <v>21832</v>
      </c>
      <c r="G43" s="17">
        <v>3.3112582781456956E-2</v>
      </c>
      <c r="H43" s="16">
        <f t="shared" si="8"/>
        <v>67290</v>
      </c>
      <c r="I43" s="16">
        <f t="shared" si="9"/>
        <v>21109</v>
      </c>
      <c r="J43" s="16">
        <f t="shared" si="10"/>
        <v>260655.51680000001</v>
      </c>
      <c r="K43" s="16">
        <f t="shared" si="11"/>
        <v>40092.062400000003</v>
      </c>
      <c r="L43" s="15">
        <f t="shared" si="12"/>
        <v>0.25815682256068018</v>
      </c>
      <c r="M43" s="15">
        <f t="shared" si="13"/>
        <v>0.52651319828335896</v>
      </c>
      <c r="N43" s="10">
        <f t="shared" si="14"/>
        <v>29.393087796465295</v>
      </c>
      <c r="O43" s="10">
        <f t="shared" si="15"/>
        <v>0.17916209848023754</v>
      </c>
      <c r="P43" s="9"/>
    </row>
    <row r="44" spans="1:16" x14ac:dyDescent="0.25">
      <c r="A44" s="20" t="s">
        <v>29</v>
      </c>
      <c r="B44" s="19" t="s">
        <v>24</v>
      </c>
      <c r="C44" s="18">
        <v>977927</v>
      </c>
      <c r="D44" s="18">
        <v>568498</v>
      </c>
      <c r="E44" s="16">
        <v>72808</v>
      </c>
      <c r="F44" s="16">
        <v>9185</v>
      </c>
      <c r="G44" s="17">
        <v>0</v>
      </c>
      <c r="H44" s="16">
        <f t="shared" si="8"/>
        <v>72808</v>
      </c>
      <c r="I44" s="16">
        <f t="shared" si="9"/>
        <v>9185</v>
      </c>
      <c r="J44" s="16">
        <f t="shared" si="10"/>
        <v>129731.2436</v>
      </c>
      <c r="K44" s="16">
        <f t="shared" si="11"/>
        <v>19954.2798</v>
      </c>
      <c r="L44" s="15">
        <f t="shared" si="12"/>
        <v>0.56122178420249103</v>
      </c>
      <c r="M44" s="15">
        <f t="shared" si="13"/>
        <v>0.46030225555923093</v>
      </c>
      <c r="N44" s="10">
        <f t="shared" si="14"/>
        <v>54.776840229828125</v>
      </c>
      <c r="O44" s="10">
        <f t="shared" si="15"/>
        <v>1.2447673187801909</v>
      </c>
      <c r="P44" s="9"/>
    </row>
    <row r="45" spans="1:16" x14ac:dyDescent="0.25">
      <c r="A45" s="20" t="s">
        <v>28</v>
      </c>
      <c r="B45" s="19" t="s">
        <v>24</v>
      </c>
      <c r="C45" s="18">
        <v>312586</v>
      </c>
      <c r="D45" s="18">
        <v>188635</v>
      </c>
      <c r="E45" s="16">
        <v>7998</v>
      </c>
      <c r="F45" s="16">
        <v>2397</v>
      </c>
      <c r="G45" s="17">
        <v>0</v>
      </c>
      <c r="H45" s="16">
        <f t="shared" si="8"/>
        <v>7998</v>
      </c>
      <c r="I45" s="16">
        <f t="shared" si="9"/>
        <v>2397</v>
      </c>
      <c r="J45" s="16">
        <f t="shared" si="10"/>
        <v>43046.507000000005</v>
      </c>
      <c r="K45" s="16">
        <f t="shared" si="11"/>
        <v>6621.0884999999998</v>
      </c>
      <c r="L45" s="15">
        <f t="shared" si="12"/>
        <v>0.18579904752782841</v>
      </c>
      <c r="M45" s="15">
        <f t="shared" si="13"/>
        <v>0.36202506581810528</v>
      </c>
      <c r="N45" s="10">
        <f t="shared" si="14"/>
        <v>20.929138798353947</v>
      </c>
      <c r="O45" s="10">
        <f t="shared" si="15"/>
        <v>-0.17615291100928532</v>
      </c>
      <c r="P45" s="9"/>
    </row>
    <row r="46" spans="1:16" x14ac:dyDescent="0.25">
      <c r="A46" s="20" t="s">
        <v>27</v>
      </c>
      <c r="B46" s="19" t="s">
        <v>24</v>
      </c>
      <c r="C46" s="18">
        <v>1866824</v>
      </c>
      <c r="D46" s="18">
        <v>1186646</v>
      </c>
      <c r="E46" s="16">
        <v>68732</v>
      </c>
      <c r="F46" s="16">
        <v>22122</v>
      </c>
      <c r="G46" s="17">
        <v>0</v>
      </c>
      <c r="H46" s="16">
        <f t="shared" si="8"/>
        <v>68732</v>
      </c>
      <c r="I46" s="16">
        <f t="shared" si="9"/>
        <v>22122</v>
      </c>
      <c r="J46" s="16">
        <f t="shared" si="10"/>
        <v>270792.61720000004</v>
      </c>
      <c r="K46" s="16">
        <f t="shared" si="11"/>
        <v>41651.274599999997</v>
      </c>
      <c r="L46" s="15">
        <f t="shared" si="12"/>
        <v>0.25381785039300542</v>
      </c>
      <c r="M46" s="15">
        <f t="shared" si="13"/>
        <v>0.53112420237915126</v>
      </c>
      <c r="N46" s="10">
        <f t="shared" si="14"/>
        <v>29.078500935507801</v>
      </c>
      <c r="O46" s="10">
        <f t="shared" si="15"/>
        <v>0.16595580039038216</v>
      </c>
      <c r="P46" s="9"/>
    </row>
    <row r="47" spans="1:16" x14ac:dyDescent="0.25">
      <c r="A47" s="20" t="s">
        <v>26</v>
      </c>
      <c r="B47" s="19" t="s">
        <v>24</v>
      </c>
      <c r="C47" s="18">
        <v>1875335</v>
      </c>
      <c r="D47" s="18">
        <v>1103895</v>
      </c>
      <c r="E47" s="16">
        <v>42186</v>
      </c>
      <c r="F47" s="16">
        <v>10573</v>
      </c>
      <c r="G47" s="17">
        <v>1.3333333333333334E-2</v>
      </c>
      <c r="H47" s="16">
        <f t="shared" si="8"/>
        <v>41624</v>
      </c>
      <c r="I47" s="16">
        <f t="shared" si="9"/>
        <v>10432</v>
      </c>
      <c r="J47" s="16">
        <f t="shared" si="10"/>
        <v>251908.83900000001</v>
      </c>
      <c r="K47" s="16">
        <f t="shared" si="11"/>
        <v>38746.714500000002</v>
      </c>
      <c r="L47" s="15">
        <f t="shared" si="12"/>
        <v>0.16523437671037816</v>
      </c>
      <c r="M47" s="15">
        <f t="shared" si="13"/>
        <v>0.26923573094178088</v>
      </c>
      <c r="N47" s="10">
        <f t="shared" si="14"/>
        <v>17.909859066222864</v>
      </c>
      <c r="O47" s="10">
        <f t="shared" si="15"/>
        <v>-0.30290171430583918</v>
      </c>
      <c r="P47" s="9"/>
    </row>
    <row r="48" spans="1:16" x14ac:dyDescent="0.25">
      <c r="A48" s="20" t="s">
        <v>25</v>
      </c>
      <c r="B48" s="19" t="s">
        <v>24</v>
      </c>
      <c r="C48" s="18">
        <v>1322941</v>
      </c>
      <c r="D48" s="18">
        <v>798361</v>
      </c>
      <c r="E48" s="16">
        <v>51314</v>
      </c>
      <c r="F48" s="16">
        <v>15232</v>
      </c>
      <c r="G48" s="17">
        <v>0</v>
      </c>
      <c r="H48" s="16">
        <f t="shared" si="8"/>
        <v>51314</v>
      </c>
      <c r="I48" s="16">
        <f t="shared" si="9"/>
        <v>15232</v>
      </c>
      <c r="J48" s="16">
        <f t="shared" si="10"/>
        <v>182185.98020000002</v>
      </c>
      <c r="K48" s="16">
        <f t="shared" si="11"/>
        <v>28022.471099999999</v>
      </c>
      <c r="L48" s="15">
        <f t="shared" si="12"/>
        <v>0.28165723807983767</v>
      </c>
      <c r="M48" s="15">
        <f t="shared" si="13"/>
        <v>0.54356376872131029</v>
      </c>
      <c r="N48" s="10">
        <f t="shared" si="14"/>
        <v>31.657147744753871</v>
      </c>
      <c r="O48" s="10">
        <f t="shared" si="15"/>
        <v>0.27420691528980368</v>
      </c>
      <c r="P48" s="9"/>
    </row>
    <row r="49" spans="1:17" x14ac:dyDescent="0.25">
      <c r="A49" s="14"/>
      <c r="B49" s="14"/>
      <c r="C49" s="12">
        <f>SUM(C2:C48)</f>
        <v>43861082</v>
      </c>
      <c r="D49" s="12">
        <f>SUM(D2:D48)</f>
        <v>28426914</v>
      </c>
      <c r="E49" s="12">
        <f>SUM(E2:E48)</f>
        <v>2194595</v>
      </c>
      <c r="F49" s="12">
        <f>SUM(F2:F48)</f>
        <v>642506</v>
      </c>
      <c r="G49" s="13">
        <v>2.6924295216978145E-2</v>
      </c>
      <c r="H49" s="12">
        <f>SUM(H2:H48)</f>
        <v>1957796</v>
      </c>
      <c r="I49" s="12">
        <f>SUM(I2:I48)</f>
        <v>567290</v>
      </c>
      <c r="J49" s="12">
        <f>SUM(J2:J48)</f>
        <v>6487021.7748000016</v>
      </c>
      <c r="K49" s="12">
        <f>SUM(K2:K48)</f>
        <v>997784.68139999977</v>
      </c>
      <c r="L49" s="11">
        <f t="shared" si="12"/>
        <v>0.30180197754313226</v>
      </c>
      <c r="M49" s="11">
        <f t="shared" si="13"/>
        <v>0.56854951832296208</v>
      </c>
      <c r="N49" s="10">
        <f t="shared" si="14"/>
        <v>33.736156235654668</v>
      </c>
      <c r="O49" s="10">
        <f t="shared" si="15"/>
        <v>0.36148330623191005</v>
      </c>
      <c r="P49" s="9"/>
    </row>
    <row r="51" spans="1:17" x14ac:dyDescent="0.25">
      <c r="M51" t="s">
        <v>23</v>
      </c>
      <c r="N51" s="7">
        <f>AVERAGE(N2:N48)</f>
        <v>25.125272411717109</v>
      </c>
    </row>
    <row r="52" spans="1:17" x14ac:dyDescent="0.25">
      <c r="G52" s="58"/>
      <c r="H52" s="58"/>
      <c r="K52" s="8"/>
      <c r="M52" t="s">
        <v>22</v>
      </c>
      <c r="N52" s="7">
        <f>STDEVA(N2:N48)</f>
        <v>23.820972297993858</v>
      </c>
    </row>
    <row r="53" spans="1:17" x14ac:dyDescent="0.25">
      <c r="G53" s="58"/>
      <c r="H53" s="58"/>
      <c r="N53" s="7"/>
    </row>
    <row r="54" spans="1:17" x14ac:dyDescent="0.25">
      <c r="D54" s="59"/>
      <c r="E54" s="59"/>
      <c r="F54" s="59"/>
      <c r="G54" s="58"/>
      <c r="H54" s="58"/>
    </row>
    <row r="55" spans="1:17" x14ac:dyDescent="0.25">
      <c r="E55" s="59"/>
      <c r="F55" s="59"/>
      <c r="G55" s="58"/>
      <c r="H55" s="58"/>
    </row>
    <row r="56" spans="1:17" x14ac:dyDescent="0.25">
      <c r="E56" s="59"/>
      <c r="F56" s="59"/>
      <c r="G56" s="58"/>
      <c r="H56" s="58"/>
    </row>
    <row r="57" spans="1:17" x14ac:dyDescent="0.25">
      <c r="E57" s="59"/>
      <c r="F57" s="59"/>
      <c r="G57" s="58"/>
      <c r="H57" s="58"/>
    </row>
    <row r="58" spans="1:17" x14ac:dyDescent="0.25">
      <c r="D58" s="58"/>
      <c r="E58" s="58"/>
      <c r="F58" s="58"/>
      <c r="G58" s="58"/>
      <c r="H58" s="58"/>
    </row>
    <row r="59" spans="1:17" x14ac:dyDescent="0.25">
      <c r="D59" s="58"/>
      <c r="E59" s="58"/>
      <c r="F59" s="58"/>
      <c r="G59" s="58"/>
      <c r="H59" s="58"/>
    </row>
    <row r="62" spans="1:17" x14ac:dyDescent="0.25">
      <c r="L62" s="6"/>
      <c r="M62" s="6"/>
      <c r="N62" s="6"/>
      <c r="Q62" s="5"/>
    </row>
  </sheetData>
  <sheetProtection password="DCD8" sheet="1" objects="1" scenarios="1" autoFilter="0"/>
  <autoFilter ref="A1:P49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5" x14ac:dyDescent="0.25"/>
  <cols>
    <col min="1" max="1" width="28.140625" style="1" bestFit="1" customWidth="1"/>
    <col min="2" max="2" width="70.7109375" style="1" customWidth="1"/>
  </cols>
  <sheetData>
    <row r="1" spans="1:2" x14ac:dyDescent="0.25">
      <c r="A1" s="3" t="s">
        <v>21</v>
      </c>
      <c r="B1" s="4" t="s">
        <v>86</v>
      </c>
    </row>
    <row r="2" spans="1:2" hidden="1" x14ac:dyDescent="0.25">
      <c r="A2" s="3" t="s">
        <v>19</v>
      </c>
      <c r="B2" s="2" t="s">
        <v>18</v>
      </c>
    </row>
    <row r="3" spans="1:2" x14ac:dyDescent="0.25">
      <c r="A3" s="3" t="s">
        <v>17</v>
      </c>
      <c r="B3" s="2" t="s">
        <v>16</v>
      </c>
    </row>
    <row r="4" spans="1:2" ht="30" x14ac:dyDescent="0.25">
      <c r="A4" s="3" t="s">
        <v>15</v>
      </c>
      <c r="B4" s="2" t="s">
        <v>85</v>
      </c>
    </row>
    <row r="5" spans="1:2" x14ac:dyDescent="0.25">
      <c r="A5" s="3" t="s">
        <v>13</v>
      </c>
      <c r="B5" s="2" t="s">
        <v>84</v>
      </c>
    </row>
    <row r="6" spans="1:2" x14ac:dyDescent="0.25">
      <c r="A6" s="3" t="s">
        <v>11</v>
      </c>
      <c r="B6" s="2" t="s">
        <v>4</v>
      </c>
    </row>
    <row r="7" spans="1:2" ht="30" x14ac:dyDescent="0.25">
      <c r="A7" s="3" t="s">
        <v>9</v>
      </c>
      <c r="B7" s="2" t="s">
        <v>83</v>
      </c>
    </row>
    <row r="8" spans="1:2" x14ac:dyDescent="0.25">
      <c r="A8" s="3" t="s">
        <v>7</v>
      </c>
      <c r="B8" s="2" t="s">
        <v>135</v>
      </c>
    </row>
    <row r="9" spans="1:2" x14ac:dyDescent="0.25">
      <c r="A9" s="3" t="s">
        <v>5</v>
      </c>
      <c r="B9" s="2" t="s">
        <v>4</v>
      </c>
    </row>
    <row r="10" spans="1:2" x14ac:dyDescent="0.25">
      <c r="A10" s="3" t="s">
        <v>3</v>
      </c>
      <c r="B10" s="2" t="s">
        <v>2</v>
      </c>
    </row>
    <row r="11" spans="1:2" ht="60" x14ac:dyDescent="0.25">
      <c r="A11" s="3" t="s">
        <v>1</v>
      </c>
      <c r="B11" s="2" t="s">
        <v>0</v>
      </c>
    </row>
  </sheetData>
  <sheetProtection password="DCD8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"/>
  <sheetViews>
    <sheetView zoomScale="130" zoomScaleNormal="130" workbookViewId="0">
      <pane xSplit="2" ySplit="1" topLeftCell="C24" activePane="bottomRight" state="frozen"/>
      <selection pane="topRight" activeCell="C1" sqref="C1"/>
      <selection pane="bottomLeft" activeCell="A2" sqref="A2"/>
      <selection pane="bottomRight" activeCell="I28" sqref="I28"/>
    </sheetView>
  </sheetViews>
  <sheetFormatPr baseColWidth="10" defaultColWidth="11.5703125" defaultRowHeight="12" x14ac:dyDescent="0.2"/>
  <cols>
    <col min="1" max="1" width="11.5703125" style="26"/>
    <col min="2" max="2" width="5.85546875" style="26" customWidth="1"/>
    <col min="3" max="3" width="9.140625" style="28" customWidth="1"/>
    <col min="4" max="4" width="7.7109375" style="26" customWidth="1"/>
    <col min="5" max="7" width="7.7109375" style="26" bestFit="1" customWidth="1"/>
    <col min="8" max="9" width="6.85546875" style="26" bestFit="1" customWidth="1"/>
    <col min="10" max="11" width="9" style="26" bestFit="1" customWidth="1"/>
    <col min="12" max="13" width="13.28515625" style="27" customWidth="1"/>
    <col min="14" max="14" width="12" style="26" customWidth="1"/>
    <col min="15" max="17" width="11.5703125" style="26"/>
    <col min="18" max="18" width="13.28515625" style="26" customWidth="1"/>
    <col min="19" max="19" width="15.28515625" style="26" customWidth="1"/>
    <col min="20" max="20" width="6.5703125" style="26" bestFit="1" customWidth="1"/>
    <col min="21" max="16384" width="11.5703125" style="26"/>
  </cols>
  <sheetData>
    <row r="1" spans="1:25" s="42" customFormat="1" ht="74.25" customHeight="1" x14ac:dyDescent="0.25">
      <c r="A1" s="47" t="s">
        <v>82</v>
      </c>
      <c r="B1" s="47" t="s">
        <v>81</v>
      </c>
      <c r="C1" s="47" t="s">
        <v>102</v>
      </c>
      <c r="D1" s="47" t="s">
        <v>101</v>
      </c>
      <c r="E1" s="47" t="s">
        <v>100</v>
      </c>
      <c r="F1" s="47" t="s">
        <v>99</v>
      </c>
      <c r="G1" s="47" t="s">
        <v>98</v>
      </c>
      <c r="H1" s="47" t="s">
        <v>97</v>
      </c>
      <c r="I1" s="47" t="s">
        <v>96</v>
      </c>
      <c r="J1" s="47" t="s">
        <v>95</v>
      </c>
      <c r="K1" s="47" t="s">
        <v>87</v>
      </c>
      <c r="L1" s="46" t="s">
        <v>94</v>
      </c>
      <c r="M1" s="46" t="s">
        <v>93</v>
      </c>
      <c r="N1" s="46" t="s">
        <v>142</v>
      </c>
      <c r="O1" s="46" t="s">
        <v>92</v>
      </c>
      <c r="P1" s="46" t="s">
        <v>91</v>
      </c>
      <c r="Q1" s="45" t="s">
        <v>90</v>
      </c>
      <c r="R1" s="44" t="s">
        <v>89</v>
      </c>
      <c r="S1" s="44" t="s">
        <v>88</v>
      </c>
      <c r="T1" s="43"/>
    </row>
    <row r="2" spans="1:25" x14ac:dyDescent="0.2">
      <c r="A2" s="41" t="s">
        <v>68</v>
      </c>
      <c r="B2" s="41" t="s">
        <v>24</v>
      </c>
      <c r="C2" s="40">
        <v>13782</v>
      </c>
      <c r="D2" s="39">
        <v>2165</v>
      </c>
      <c r="E2" s="40">
        <v>403</v>
      </c>
      <c r="F2" s="40">
        <v>4335</v>
      </c>
      <c r="G2" s="40">
        <v>3883</v>
      </c>
      <c r="H2" s="40">
        <v>187</v>
      </c>
      <c r="I2" s="40">
        <v>112</v>
      </c>
      <c r="J2" s="39">
        <v>2697</v>
      </c>
      <c r="K2" s="39">
        <f t="shared" ref="K2:K30" si="0">+D2+E2+F2+G2+H2+I2+J2</f>
        <v>13782</v>
      </c>
      <c r="L2" s="36">
        <f t="shared" ref="L2:L30" si="1">+J2/(C2)</f>
        <v>0.19569003047453201</v>
      </c>
      <c r="M2" s="36">
        <f t="shared" ref="M2:M30" si="2">1-L2</f>
        <v>0.80430996952546796</v>
      </c>
      <c r="N2" s="38">
        <v>0</v>
      </c>
      <c r="O2" s="37">
        <f t="shared" ref="O2:O30" si="3">J2+(R2-S2)</f>
        <v>2697</v>
      </c>
      <c r="P2" s="36">
        <f t="shared" ref="P2:P30" si="4">O2/C2</f>
        <v>0.19569003047453201</v>
      </c>
      <c r="Q2" s="35">
        <f t="shared" ref="Q2:Q30" si="5">1-P2</f>
        <v>0.80430996952546796</v>
      </c>
      <c r="R2" s="29">
        <f t="shared" ref="R2:R30" si="6">SUM(D2:I2)</f>
        <v>11085</v>
      </c>
      <c r="S2" s="29">
        <f t="shared" ref="S2:S30" si="7">ROUND((R2-(R2*N2)),0)</f>
        <v>11085</v>
      </c>
      <c r="T2" s="31">
        <f t="shared" ref="T2:T30" si="8">100*Q2</f>
        <v>80.430996952546792</v>
      </c>
      <c r="U2" s="30"/>
      <c r="Y2" s="27"/>
    </row>
    <row r="3" spans="1:25" x14ac:dyDescent="0.2">
      <c r="A3" s="41" t="s">
        <v>67</v>
      </c>
      <c r="B3" s="41" t="s">
        <v>24</v>
      </c>
      <c r="C3" s="40">
        <v>5760</v>
      </c>
      <c r="D3" s="39">
        <v>2</v>
      </c>
      <c r="E3" s="40">
        <v>568</v>
      </c>
      <c r="F3" s="40">
        <v>1713</v>
      </c>
      <c r="G3" s="40">
        <v>2266</v>
      </c>
      <c r="H3" s="40">
        <v>192</v>
      </c>
      <c r="I3" s="40">
        <v>52</v>
      </c>
      <c r="J3" s="39">
        <v>967</v>
      </c>
      <c r="K3" s="39">
        <f t="shared" si="0"/>
        <v>5760</v>
      </c>
      <c r="L3" s="36">
        <f t="shared" si="1"/>
        <v>0.16788194444444443</v>
      </c>
      <c r="M3" s="36">
        <f t="shared" si="2"/>
        <v>0.83211805555555562</v>
      </c>
      <c r="N3" s="38">
        <v>0</v>
      </c>
      <c r="O3" s="37">
        <f t="shared" si="3"/>
        <v>967</v>
      </c>
      <c r="P3" s="36">
        <f t="shared" si="4"/>
        <v>0.16788194444444443</v>
      </c>
      <c r="Q3" s="35">
        <f t="shared" si="5"/>
        <v>0.83211805555555562</v>
      </c>
      <c r="R3" s="29">
        <f t="shared" si="6"/>
        <v>4793</v>
      </c>
      <c r="S3" s="29">
        <f t="shared" si="7"/>
        <v>4793</v>
      </c>
      <c r="T3" s="31">
        <f t="shared" si="8"/>
        <v>83.211805555555557</v>
      </c>
      <c r="U3" s="30"/>
      <c r="Y3" s="27"/>
    </row>
    <row r="4" spans="1:25" x14ac:dyDescent="0.2">
      <c r="A4" s="41" t="s">
        <v>66</v>
      </c>
      <c r="B4" s="41" t="s">
        <v>24</v>
      </c>
      <c r="C4" s="40">
        <v>7530</v>
      </c>
      <c r="D4" s="39">
        <v>4729</v>
      </c>
      <c r="E4" s="40">
        <v>64</v>
      </c>
      <c r="F4" s="40">
        <v>419</v>
      </c>
      <c r="G4" s="40">
        <v>10</v>
      </c>
      <c r="H4" s="40">
        <v>2</v>
      </c>
      <c r="I4" s="40">
        <v>195</v>
      </c>
      <c r="J4" s="39">
        <v>2111</v>
      </c>
      <c r="K4" s="39">
        <f t="shared" si="0"/>
        <v>7530</v>
      </c>
      <c r="L4" s="36">
        <f t="shared" si="1"/>
        <v>0.28034528552456839</v>
      </c>
      <c r="M4" s="36">
        <f t="shared" si="2"/>
        <v>0.71965471447543161</v>
      </c>
      <c r="N4" s="38">
        <v>0</v>
      </c>
      <c r="O4" s="37">
        <f t="shared" si="3"/>
        <v>2111</v>
      </c>
      <c r="P4" s="36">
        <f t="shared" si="4"/>
        <v>0.28034528552456839</v>
      </c>
      <c r="Q4" s="35">
        <f t="shared" si="5"/>
        <v>0.71965471447543161</v>
      </c>
      <c r="R4" s="29">
        <f t="shared" si="6"/>
        <v>5419</v>
      </c>
      <c r="S4" s="29">
        <f t="shared" si="7"/>
        <v>5419</v>
      </c>
      <c r="T4" s="31">
        <f t="shared" si="8"/>
        <v>71.965471447543166</v>
      </c>
      <c r="U4" s="30"/>
      <c r="Y4" s="27"/>
    </row>
    <row r="5" spans="1:25" x14ac:dyDescent="0.2">
      <c r="A5" s="41" t="s">
        <v>65</v>
      </c>
      <c r="B5" s="41" t="s">
        <v>24</v>
      </c>
      <c r="C5" s="40">
        <v>4482</v>
      </c>
      <c r="D5" s="39">
        <v>6</v>
      </c>
      <c r="E5" s="40">
        <v>445</v>
      </c>
      <c r="F5" s="40">
        <v>661</v>
      </c>
      <c r="G5" s="40">
        <v>403</v>
      </c>
      <c r="H5" s="40">
        <v>70</v>
      </c>
      <c r="I5" s="40">
        <v>41</v>
      </c>
      <c r="J5" s="39">
        <v>2856</v>
      </c>
      <c r="K5" s="39">
        <f t="shared" si="0"/>
        <v>4482</v>
      </c>
      <c r="L5" s="36">
        <f t="shared" si="1"/>
        <v>0.63721552878179388</v>
      </c>
      <c r="M5" s="36">
        <f t="shared" si="2"/>
        <v>0.36278447121820612</v>
      </c>
      <c r="N5" s="38">
        <v>0</v>
      </c>
      <c r="O5" s="37">
        <f t="shared" si="3"/>
        <v>2856</v>
      </c>
      <c r="P5" s="36">
        <f t="shared" si="4"/>
        <v>0.63721552878179388</v>
      </c>
      <c r="Q5" s="35">
        <f t="shared" si="5"/>
        <v>0.36278447121820612</v>
      </c>
      <c r="R5" s="29">
        <f t="shared" si="6"/>
        <v>1626</v>
      </c>
      <c r="S5" s="29">
        <f t="shared" si="7"/>
        <v>1626</v>
      </c>
      <c r="T5" s="31">
        <f t="shared" si="8"/>
        <v>36.278447121820612</v>
      </c>
      <c r="U5" s="30"/>
      <c r="Y5" s="27"/>
    </row>
    <row r="6" spans="1:25" x14ac:dyDescent="0.2">
      <c r="A6" s="41" t="s">
        <v>64</v>
      </c>
      <c r="B6" s="41" t="s">
        <v>24</v>
      </c>
      <c r="C6" s="40">
        <v>35896</v>
      </c>
      <c r="D6" s="39">
        <v>16413</v>
      </c>
      <c r="E6" s="40">
        <v>18</v>
      </c>
      <c r="F6" s="40">
        <v>92</v>
      </c>
      <c r="G6" s="40">
        <v>348</v>
      </c>
      <c r="H6" s="40">
        <v>163</v>
      </c>
      <c r="I6" s="40">
        <v>348</v>
      </c>
      <c r="J6" s="39">
        <v>18514</v>
      </c>
      <c r="K6" s="39">
        <f t="shared" si="0"/>
        <v>35896</v>
      </c>
      <c r="L6" s="36">
        <f t="shared" si="1"/>
        <v>0.51576777356808556</v>
      </c>
      <c r="M6" s="36">
        <f t="shared" si="2"/>
        <v>0.48423222643191444</v>
      </c>
      <c r="N6" s="38">
        <v>0</v>
      </c>
      <c r="O6" s="37">
        <f t="shared" si="3"/>
        <v>18514</v>
      </c>
      <c r="P6" s="36">
        <f t="shared" si="4"/>
        <v>0.51576777356808556</v>
      </c>
      <c r="Q6" s="35">
        <f t="shared" si="5"/>
        <v>0.48423222643191444</v>
      </c>
      <c r="R6" s="29">
        <f t="shared" si="6"/>
        <v>17382</v>
      </c>
      <c r="S6" s="29">
        <f t="shared" si="7"/>
        <v>17382</v>
      </c>
      <c r="T6" s="31">
        <f t="shared" si="8"/>
        <v>48.423222643191444</v>
      </c>
      <c r="U6" s="30"/>
      <c r="Y6" s="27"/>
    </row>
    <row r="7" spans="1:25" x14ac:dyDescent="0.2">
      <c r="A7" s="41" t="s">
        <v>63</v>
      </c>
      <c r="B7" s="41" t="s">
        <v>24</v>
      </c>
      <c r="C7" s="40">
        <v>2743</v>
      </c>
      <c r="D7" s="39">
        <v>2158</v>
      </c>
      <c r="E7" s="40">
        <v>2</v>
      </c>
      <c r="F7" s="40">
        <v>10</v>
      </c>
      <c r="G7" s="40">
        <v>19</v>
      </c>
      <c r="H7" s="40">
        <v>15</v>
      </c>
      <c r="I7" s="40">
        <v>74</v>
      </c>
      <c r="J7" s="39">
        <v>465</v>
      </c>
      <c r="K7" s="39">
        <f t="shared" si="0"/>
        <v>2743</v>
      </c>
      <c r="L7" s="36">
        <f t="shared" si="1"/>
        <v>0.16952242070725482</v>
      </c>
      <c r="M7" s="36">
        <f t="shared" si="2"/>
        <v>0.83047757929274524</v>
      </c>
      <c r="N7" s="38">
        <v>0</v>
      </c>
      <c r="O7" s="37">
        <f t="shared" si="3"/>
        <v>465</v>
      </c>
      <c r="P7" s="36">
        <f t="shared" si="4"/>
        <v>0.16952242070725482</v>
      </c>
      <c r="Q7" s="35">
        <f t="shared" si="5"/>
        <v>0.83047757929274524</v>
      </c>
      <c r="R7" s="29">
        <f t="shared" si="6"/>
        <v>2278</v>
      </c>
      <c r="S7" s="29">
        <f t="shared" si="7"/>
        <v>2278</v>
      </c>
      <c r="T7" s="31">
        <f t="shared" si="8"/>
        <v>83.047757929274525</v>
      </c>
      <c r="U7" s="30"/>
      <c r="Y7" s="27"/>
    </row>
    <row r="8" spans="1:25" x14ac:dyDescent="0.2">
      <c r="A8" s="41" t="s">
        <v>62</v>
      </c>
      <c r="B8" s="41" t="s">
        <v>24</v>
      </c>
      <c r="C8" s="40">
        <v>5202</v>
      </c>
      <c r="D8" s="39">
        <v>1</v>
      </c>
      <c r="E8" s="40">
        <v>224</v>
      </c>
      <c r="F8" s="40">
        <v>512</v>
      </c>
      <c r="G8" s="40">
        <v>448</v>
      </c>
      <c r="H8" s="40">
        <v>110</v>
      </c>
      <c r="I8" s="40">
        <v>57</v>
      </c>
      <c r="J8" s="39">
        <v>3850</v>
      </c>
      <c r="K8" s="39">
        <f t="shared" si="0"/>
        <v>5202</v>
      </c>
      <c r="L8" s="36">
        <f t="shared" si="1"/>
        <v>0.74009996155324875</v>
      </c>
      <c r="M8" s="36">
        <f t="shared" si="2"/>
        <v>0.25990003844675125</v>
      </c>
      <c r="N8" s="38">
        <v>0</v>
      </c>
      <c r="O8" s="37">
        <f t="shared" si="3"/>
        <v>3850</v>
      </c>
      <c r="P8" s="36">
        <f t="shared" si="4"/>
        <v>0.74009996155324875</v>
      </c>
      <c r="Q8" s="35">
        <f t="shared" si="5"/>
        <v>0.25990003844675125</v>
      </c>
      <c r="R8" s="29">
        <f t="shared" si="6"/>
        <v>1352</v>
      </c>
      <c r="S8" s="29">
        <f t="shared" si="7"/>
        <v>1352</v>
      </c>
      <c r="T8" s="31">
        <f t="shared" si="8"/>
        <v>25.990003844675126</v>
      </c>
      <c r="U8" s="30"/>
      <c r="Y8" s="27"/>
    </row>
    <row r="9" spans="1:25" x14ac:dyDescent="0.2">
      <c r="A9" s="41" t="s">
        <v>61</v>
      </c>
      <c r="B9" s="41" t="s">
        <v>24</v>
      </c>
      <c r="C9" s="40">
        <v>1523</v>
      </c>
      <c r="D9" s="39">
        <v>0</v>
      </c>
      <c r="E9" s="40">
        <v>157</v>
      </c>
      <c r="F9" s="40">
        <v>256</v>
      </c>
      <c r="G9" s="40">
        <v>285</v>
      </c>
      <c r="H9" s="40">
        <v>34</v>
      </c>
      <c r="I9" s="40">
        <v>28</v>
      </c>
      <c r="J9" s="39">
        <v>763</v>
      </c>
      <c r="K9" s="39">
        <f t="shared" si="0"/>
        <v>1523</v>
      </c>
      <c r="L9" s="36">
        <f t="shared" si="1"/>
        <v>0.50098489822718317</v>
      </c>
      <c r="M9" s="36">
        <f t="shared" si="2"/>
        <v>0.49901510177281683</v>
      </c>
      <c r="N9" s="38">
        <v>0</v>
      </c>
      <c r="O9" s="37">
        <f t="shared" si="3"/>
        <v>763</v>
      </c>
      <c r="P9" s="36">
        <f t="shared" si="4"/>
        <v>0.50098489822718317</v>
      </c>
      <c r="Q9" s="35">
        <f t="shared" si="5"/>
        <v>0.49901510177281683</v>
      </c>
      <c r="R9" s="29">
        <f t="shared" si="6"/>
        <v>760</v>
      </c>
      <c r="S9" s="29">
        <f t="shared" si="7"/>
        <v>760</v>
      </c>
      <c r="T9" s="31">
        <f t="shared" si="8"/>
        <v>49.901510177281679</v>
      </c>
      <c r="U9" s="30"/>
      <c r="Y9" s="27"/>
    </row>
    <row r="10" spans="1:25" x14ac:dyDescent="0.2">
      <c r="A10" s="41" t="s">
        <v>60</v>
      </c>
      <c r="B10" s="41" t="s">
        <v>24</v>
      </c>
      <c r="C10" s="40">
        <v>4756</v>
      </c>
      <c r="D10" s="39">
        <v>0</v>
      </c>
      <c r="E10" s="40">
        <v>865</v>
      </c>
      <c r="F10" s="40">
        <v>611</v>
      </c>
      <c r="G10" s="40">
        <v>87</v>
      </c>
      <c r="H10" s="40">
        <v>39</v>
      </c>
      <c r="I10" s="40">
        <v>106</v>
      </c>
      <c r="J10" s="39">
        <v>3048</v>
      </c>
      <c r="K10" s="39">
        <f t="shared" si="0"/>
        <v>4756</v>
      </c>
      <c r="L10" s="36">
        <f t="shared" si="1"/>
        <v>0.64087468460891506</v>
      </c>
      <c r="M10" s="36">
        <f t="shared" si="2"/>
        <v>0.35912531539108494</v>
      </c>
      <c r="N10" s="38">
        <v>0</v>
      </c>
      <c r="O10" s="37">
        <f t="shared" si="3"/>
        <v>3048</v>
      </c>
      <c r="P10" s="36">
        <f t="shared" si="4"/>
        <v>0.64087468460891506</v>
      </c>
      <c r="Q10" s="35">
        <f t="shared" si="5"/>
        <v>0.35912531539108494</v>
      </c>
      <c r="R10" s="29">
        <f t="shared" si="6"/>
        <v>1708</v>
      </c>
      <c r="S10" s="29">
        <f t="shared" si="7"/>
        <v>1708</v>
      </c>
      <c r="T10" s="31">
        <f t="shared" si="8"/>
        <v>35.912531539108492</v>
      </c>
      <c r="U10" s="30"/>
      <c r="Y10" s="27"/>
    </row>
    <row r="11" spans="1:25" x14ac:dyDescent="0.2">
      <c r="A11" s="41" t="s">
        <v>59</v>
      </c>
      <c r="B11" s="41" t="s">
        <v>24</v>
      </c>
      <c r="C11" s="40">
        <v>14345</v>
      </c>
      <c r="D11" s="39">
        <v>0</v>
      </c>
      <c r="E11" s="40">
        <v>296</v>
      </c>
      <c r="F11" s="40">
        <v>494</v>
      </c>
      <c r="G11" s="40">
        <v>421</v>
      </c>
      <c r="H11" s="40">
        <v>57</v>
      </c>
      <c r="I11" s="40">
        <v>170</v>
      </c>
      <c r="J11" s="39">
        <v>12907</v>
      </c>
      <c r="K11" s="39">
        <f t="shared" si="0"/>
        <v>14345</v>
      </c>
      <c r="L11" s="36">
        <f t="shared" si="1"/>
        <v>0.89975601254792614</v>
      </c>
      <c r="M11" s="36">
        <f t="shared" si="2"/>
        <v>0.10024398745207386</v>
      </c>
      <c r="N11" s="38">
        <v>0</v>
      </c>
      <c r="O11" s="37">
        <f t="shared" si="3"/>
        <v>12907</v>
      </c>
      <c r="P11" s="36">
        <f t="shared" si="4"/>
        <v>0.89975601254792614</v>
      </c>
      <c r="Q11" s="35">
        <f t="shared" si="5"/>
        <v>0.10024398745207386</v>
      </c>
      <c r="R11" s="29">
        <f t="shared" si="6"/>
        <v>1438</v>
      </c>
      <c r="S11" s="29">
        <f t="shared" si="7"/>
        <v>1438</v>
      </c>
      <c r="T11" s="31">
        <f t="shared" si="8"/>
        <v>10.024398745207385</v>
      </c>
      <c r="U11" s="30"/>
      <c r="Y11" s="27"/>
    </row>
    <row r="12" spans="1:25" x14ac:dyDescent="0.2">
      <c r="A12" s="41" t="s">
        <v>58</v>
      </c>
      <c r="B12" s="41" t="s">
        <v>24</v>
      </c>
      <c r="C12" s="40">
        <v>2244</v>
      </c>
      <c r="D12" s="39">
        <v>0</v>
      </c>
      <c r="E12" s="40">
        <v>0</v>
      </c>
      <c r="F12" s="40">
        <v>0</v>
      </c>
      <c r="G12" s="40">
        <v>0</v>
      </c>
      <c r="H12" s="40">
        <v>1</v>
      </c>
      <c r="I12" s="40">
        <v>11</v>
      </c>
      <c r="J12" s="39">
        <v>2232</v>
      </c>
      <c r="K12" s="39">
        <f t="shared" si="0"/>
        <v>2244</v>
      </c>
      <c r="L12" s="36">
        <f t="shared" si="1"/>
        <v>0.99465240641711228</v>
      </c>
      <c r="M12" s="36">
        <f t="shared" si="2"/>
        <v>5.3475935828877219E-3</v>
      </c>
      <c r="N12" s="38">
        <v>0</v>
      </c>
      <c r="O12" s="37">
        <f t="shared" si="3"/>
        <v>2232</v>
      </c>
      <c r="P12" s="36">
        <f t="shared" si="4"/>
        <v>0.99465240641711228</v>
      </c>
      <c r="Q12" s="35">
        <f t="shared" si="5"/>
        <v>5.3475935828877219E-3</v>
      </c>
      <c r="R12" s="29">
        <f t="shared" si="6"/>
        <v>12</v>
      </c>
      <c r="S12" s="29">
        <f t="shared" si="7"/>
        <v>12</v>
      </c>
      <c r="T12" s="31">
        <f t="shared" si="8"/>
        <v>0.53475935828877219</v>
      </c>
      <c r="U12" s="30"/>
      <c r="Y12" s="27"/>
    </row>
    <row r="13" spans="1:25" x14ac:dyDescent="0.2">
      <c r="A13" s="41" t="s">
        <v>57</v>
      </c>
      <c r="B13" s="41" t="s">
        <v>40</v>
      </c>
      <c r="C13" s="40">
        <v>2922</v>
      </c>
      <c r="D13" s="39">
        <v>2310</v>
      </c>
      <c r="E13" s="40">
        <v>32</v>
      </c>
      <c r="F13" s="40">
        <v>63</v>
      </c>
      <c r="G13" s="40">
        <v>469</v>
      </c>
      <c r="H13" s="40">
        <v>25</v>
      </c>
      <c r="I13" s="40">
        <v>6</v>
      </c>
      <c r="J13" s="39">
        <v>17</v>
      </c>
      <c r="K13" s="39">
        <f t="shared" si="0"/>
        <v>2922</v>
      </c>
      <c r="L13" s="36">
        <f t="shared" si="1"/>
        <v>5.8179329226557153E-3</v>
      </c>
      <c r="M13" s="36">
        <f t="shared" si="2"/>
        <v>0.99418206707734424</v>
      </c>
      <c r="N13" s="38">
        <v>0</v>
      </c>
      <c r="O13" s="37">
        <f t="shared" si="3"/>
        <v>17</v>
      </c>
      <c r="P13" s="36">
        <f t="shared" si="4"/>
        <v>5.8179329226557153E-3</v>
      </c>
      <c r="Q13" s="35">
        <f t="shared" si="5"/>
        <v>0.99418206707734424</v>
      </c>
      <c r="R13" s="29">
        <f t="shared" si="6"/>
        <v>2905</v>
      </c>
      <c r="S13" s="29">
        <f t="shared" si="7"/>
        <v>2905</v>
      </c>
      <c r="T13" s="31">
        <f t="shared" si="8"/>
        <v>99.418206707734427</v>
      </c>
      <c r="U13" s="30"/>
      <c r="Y13" s="27"/>
    </row>
    <row r="14" spans="1:25" x14ac:dyDescent="0.2">
      <c r="A14" s="41" t="s">
        <v>56</v>
      </c>
      <c r="B14" s="41" t="s">
        <v>40</v>
      </c>
      <c r="C14" s="40">
        <v>19340</v>
      </c>
      <c r="D14" s="39">
        <v>175</v>
      </c>
      <c r="E14" s="40">
        <v>4560</v>
      </c>
      <c r="F14" s="40">
        <v>4855</v>
      </c>
      <c r="G14" s="40">
        <v>5497</v>
      </c>
      <c r="H14" s="40">
        <v>900</v>
      </c>
      <c r="I14" s="40">
        <v>139</v>
      </c>
      <c r="J14" s="39">
        <v>3214</v>
      </c>
      <c r="K14" s="39">
        <f t="shared" si="0"/>
        <v>19340</v>
      </c>
      <c r="L14" s="36">
        <f t="shared" si="1"/>
        <v>0.16618407445708377</v>
      </c>
      <c r="M14" s="36">
        <f t="shared" si="2"/>
        <v>0.83381592554291628</v>
      </c>
      <c r="N14" s="38">
        <v>0</v>
      </c>
      <c r="O14" s="37">
        <f t="shared" si="3"/>
        <v>3214</v>
      </c>
      <c r="P14" s="36">
        <f t="shared" si="4"/>
        <v>0.16618407445708377</v>
      </c>
      <c r="Q14" s="35">
        <f t="shared" si="5"/>
        <v>0.83381592554291628</v>
      </c>
      <c r="R14" s="29">
        <f t="shared" si="6"/>
        <v>16126</v>
      </c>
      <c r="S14" s="29">
        <f t="shared" si="7"/>
        <v>16126</v>
      </c>
      <c r="T14" s="31">
        <f t="shared" si="8"/>
        <v>83.381592554291629</v>
      </c>
      <c r="U14" s="30"/>
      <c r="Y14" s="27"/>
    </row>
    <row r="15" spans="1:25" x14ac:dyDescent="0.2">
      <c r="A15" s="41" t="s">
        <v>55</v>
      </c>
      <c r="B15" s="41" t="s">
        <v>40</v>
      </c>
      <c r="C15" s="40">
        <v>14304</v>
      </c>
      <c r="D15" s="39">
        <v>4442</v>
      </c>
      <c r="E15" s="40">
        <v>1461</v>
      </c>
      <c r="F15" s="40">
        <v>2138</v>
      </c>
      <c r="G15" s="40">
        <v>1838</v>
      </c>
      <c r="H15" s="40">
        <v>184</v>
      </c>
      <c r="I15" s="40">
        <v>114</v>
      </c>
      <c r="J15" s="39">
        <v>4127</v>
      </c>
      <c r="K15" s="39">
        <f t="shared" si="0"/>
        <v>14304</v>
      </c>
      <c r="L15" s="36">
        <f t="shared" si="1"/>
        <v>0.28852069351230425</v>
      </c>
      <c r="M15" s="36">
        <f t="shared" si="2"/>
        <v>0.71147930648769575</v>
      </c>
      <c r="N15" s="38">
        <v>0</v>
      </c>
      <c r="O15" s="37">
        <f t="shared" si="3"/>
        <v>4127</v>
      </c>
      <c r="P15" s="36">
        <f t="shared" si="4"/>
        <v>0.28852069351230425</v>
      </c>
      <c r="Q15" s="35">
        <f t="shared" si="5"/>
        <v>0.71147930648769575</v>
      </c>
      <c r="R15" s="29">
        <f t="shared" si="6"/>
        <v>10177</v>
      </c>
      <c r="S15" s="29">
        <f t="shared" si="7"/>
        <v>10177</v>
      </c>
      <c r="T15" s="31">
        <f t="shared" si="8"/>
        <v>71.147930648769574</v>
      </c>
      <c r="U15" s="30"/>
      <c r="Y15" s="27"/>
    </row>
    <row r="16" spans="1:25" x14ac:dyDescent="0.2">
      <c r="A16" s="41" t="s">
        <v>54</v>
      </c>
      <c r="B16" s="41" t="s">
        <v>40</v>
      </c>
      <c r="C16" s="40">
        <v>174370</v>
      </c>
      <c r="D16" s="39">
        <v>93768</v>
      </c>
      <c r="E16" s="40">
        <v>12659</v>
      </c>
      <c r="F16" s="40">
        <v>11514</v>
      </c>
      <c r="G16" s="40">
        <v>24704</v>
      </c>
      <c r="H16" s="40">
        <v>2649</v>
      </c>
      <c r="I16" s="40">
        <v>1242</v>
      </c>
      <c r="J16" s="39">
        <v>27834</v>
      </c>
      <c r="K16" s="39">
        <f t="shared" si="0"/>
        <v>174370</v>
      </c>
      <c r="L16" s="36">
        <f t="shared" si="1"/>
        <v>0.1596260824683145</v>
      </c>
      <c r="M16" s="36">
        <f t="shared" si="2"/>
        <v>0.84037391753168555</v>
      </c>
      <c r="N16" s="38">
        <v>0</v>
      </c>
      <c r="O16" s="37">
        <f t="shared" si="3"/>
        <v>27834</v>
      </c>
      <c r="P16" s="36">
        <f t="shared" si="4"/>
        <v>0.1596260824683145</v>
      </c>
      <c r="Q16" s="35">
        <f t="shared" si="5"/>
        <v>0.84037391753168555</v>
      </c>
      <c r="R16" s="29">
        <f t="shared" si="6"/>
        <v>146536</v>
      </c>
      <c r="S16" s="29">
        <f t="shared" si="7"/>
        <v>146536</v>
      </c>
      <c r="T16" s="31">
        <f t="shared" si="8"/>
        <v>84.037391753168549</v>
      </c>
      <c r="U16" s="30"/>
      <c r="Y16" s="27"/>
    </row>
    <row r="17" spans="1:25" x14ac:dyDescent="0.2">
      <c r="A17" s="41" t="s">
        <v>53</v>
      </c>
      <c r="B17" s="41" t="s">
        <v>40</v>
      </c>
      <c r="C17" s="40">
        <v>480408</v>
      </c>
      <c r="D17" s="39">
        <v>69342</v>
      </c>
      <c r="E17" s="40">
        <v>5591</v>
      </c>
      <c r="F17" s="40">
        <v>6599</v>
      </c>
      <c r="G17" s="40">
        <v>26730</v>
      </c>
      <c r="H17" s="40">
        <v>3627</v>
      </c>
      <c r="I17" s="40">
        <v>3282</v>
      </c>
      <c r="J17" s="39">
        <v>365237</v>
      </c>
      <c r="K17" s="39">
        <f t="shared" si="0"/>
        <v>480408</v>
      </c>
      <c r="L17" s="36">
        <f t="shared" si="1"/>
        <v>0.76026419210337881</v>
      </c>
      <c r="M17" s="36">
        <f t="shared" si="2"/>
        <v>0.23973580789662119</v>
      </c>
      <c r="N17" s="38">
        <v>1.2195121951219513E-2</v>
      </c>
      <c r="O17" s="37">
        <f t="shared" si="3"/>
        <v>366642</v>
      </c>
      <c r="P17" s="36">
        <f t="shared" si="4"/>
        <v>0.76318878952890046</v>
      </c>
      <c r="Q17" s="35">
        <f t="shared" si="5"/>
        <v>0.23681121047109954</v>
      </c>
      <c r="R17" s="29">
        <f t="shared" si="6"/>
        <v>115171</v>
      </c>
      <c r="S17" s="29">
        <f t="shared" si="7"/>
        <v>113766</v>
      </c>
      <c r="T17" s="31">
        <f t="shared" si="8"/>
        <v>23.681121047109954</v>
      </c>
      <c r="U17" s="30"/>
      <c r="Y17" s="27"/>
    </row>
    <row r="18" spans="1:25" x14ac:dyDescent="0.2">
      <c r="A18" s="41" t="s">
        <v>52</v>
      </c>
      <c r="B18" s="41" t="s">
        <v>40</v>
      </c>
      <c r="C18" s="40">
        <v>178396</v>
      </c>
      <c r="D18" s="39">
        <v>75974</v>
      </c>
      <c r="E18" s="40">
        <v>2558</v>
      </c>
      <c r="F18" s="40">
        <v>9513</v>
      </c>
      <c r="G18" s="40">
        <v>30912</v>
      </c>
      <c r="H18" s="40">
        <v>3066</v>
      </c>
      <c r="I18" s="40">
        <v>639</v>
      </c>
      <c r="J18" s="39">
        <v>55734</v>
      </c>
      <c r="K18" s="39">
        <f t="shared" si="0"/>
        <v>178396</v>
      </c>
      <c r="L18" s="36">
        <f t="shared" si="1"/>
        <v>0.31241731877396356</v>
      </c>
      <c r="M18" s="36">
        <f t="shared" si="2"/>
        <v>0.68758268122603639</v>
      </c>
      <c r="N18" s="38">
        <v>0</v>
      </c>
      <c r="O18" s="37">
        <f t="shared" si="3"/>
        <v>55734</v>
      </c>
      <c r="P18" s="36">
        <f t="shared" si="4"/>
        <v>0.31241731877396356</v>
      </c>
      <c r="Q18" s="35">
        <f t="shared" si="5"/>
        <v>0.68758268122603639</v>
      </c>
      <c r="R18" s="29">
        <f t="shared" si="6"/>
        <v>122662</v>
      </c>
      <c r="S18" s="29">
        <f t="shared" si="7"/>
        <v>122662</v>
      </c>
      <c r="T18" s="31">
        <f t="shared" si="8"/>
        <v>68.758268122603639</v>
      </c>
      <c r="U18" s="30"/>
      <c r="Y18" s="27"/>
    </row>
    <row r="19" spans="1:25" x14ac:dyDescent="0.2">
      <c r="A19" s="41" t="s">
        <v>51</v>
      </c>
      <c r="B19" s="41" t="s">
        <v>40</v>
      </c>
      <c r="C19" s="40">
        <v>109811</v>
      </c>
      <c r="D19" s="39">
        <v>29943</v>
      </c>
      <c r="E19" s="40">
        <v>1233</v>
      </c>
      <c r="F19" s="40">
        <v>3073</v>
      </c>
      <c r="G19" s="40">
        <v>17952</v>
      </c>
      <c r="H19" s="40">
        <v>1371</v>
      </c>
      <c r="I19" s="40">
        <v>386</v>
      </c>
      <c r="J19" s="39">
        <v>55853</v>
      </c>
      <c r="K19" s="39">
        <f t="shared" si="0"/>
        <v>109811</v>
      </c>
      <c r="L19" s="36">
        <f t="shared" si="1"/>
        <v>0.50862846162952713</v>
      </c>
      <c r="M19" s="36">
        <f t="shared" si="2"/>
        <v>0.49137153837047287</v>
      </c>
      <c r="N19" s="38">
        <v>0</v>
      </c>
      <c r="O19" s="37">
        <f t="shared" si="3"/>
        <v>55853</v>
      </c>
      <c r="P19" s="36">
        <f t="shared" si="4"/>
        <v>0.50862846162952713</v>
      </c>
      <c r="Q19" s="35">
        <f t="shared" si="5"/>
        <v>0.49137153837047287</v>
      </c>
      <c r="R19" s="29">
        <f t="shared" si="6"/>
        <v>53958</v>
      </c>
      <c r="S19" s="29">
        <f t="shared" si="7"/>
        <v>53958</v>
      </c>
      <c r="T19" s="31">
        <f t="shared" si="8"/>
        <v>49.137153837047286</v>
      </c>
      <c r="U19" s="30"/>
      <c r="Y19" s="27"/>
    </row>
    <row r="20" spans="1:25" x14ac:dyDescent="0.2">
      <c r="A20" s="41" t="s">
        <v>50</v>
      </c>
      <c r="B20" s="41" t="s">
        <v>40</v>
      </c>
      <c r="C20" s="40">
        <v>239751</v>
      </c>
      <c r="D20" s="39">
        <v>141923</v>
      </c>
      <c r="E20" s="40">
        <v>6734</v>
      </c>
      <c r="F20" s="40">
        <v>12715</v>
      </c>
      <c r="G20" s="40">
        <v>15028</v>
      </c>
      <c r="H20" s="40">
        <v>1599</v>
      </c>
      <c r="I20" s="40">
        <v>790</v>
      </c>
      <c r="J20" s="39">
        <v>60962</v>
      </c>
      <c r="K20" s="39">
        <f t="shared" si="0"/>
        <v>239751</v>
      </c>
      <c r="L20" s="36">
        <f t="shared" si="1"/>
        <v>0.25427214067928811</v>
      </c>
      <c r="M20" s="36">
        <f t="shared" si="2"/>
        <v>0.74572785932071195</v>
      </c>
      <c r="N20" s="38">
        <v>1</v>
      </c>
      <c r="O20" s="37">
        <f t="shared" si="3"/>
        <v>239751</v>
      </c>
      <c r="P20" s="36">
        <f t="shared" si="4"/>
        <v>1</v>
      </c>
      <c r="Q20" s="35">
        <f t="shared" si="5"/>
        <v>0</v>
      </c>
      <c r="R20" s="29">
        <f t="shared" si="6"/>
        <v>178789</v>
      </c>
      <c r="S20" s="29">
        <f t="shared" si="7"/>
        <v>0</v>
      </c>
      <c r="T20" s="31">
        <f t="shared" si="8"/>
        <v>0</v>
      </c>
      <c r="U20" s="30"/>
      <c r="Y20" s="27"/>
    </row>
    <row r="21" spans="1:25" x14ac:dyDescent="0.2">
      <c r="A21" s="41" t="s">
        <v>49</v>
      </c>
      <c r="B21" s="41" t="s">
        <v>40</v>
      </c>
      <c r="C21" s="40">
        <v>27805</v>
      </c>
      <c r="D21" s="39">
        <v>0</v>
      </c>
      <c r="E21" s="40">
        <v>12431</v>
      </c>
      <c r="F21" s="40">
        <v>8866</v>
      </c>
      <c r="G21" s="40">
        <v>4068</v>
      </c>
      <c r="H21" s="40">
        <v>384</v>
      </c>
      <c r="I21" s="40">
        <v>194</v>
      </c>
      <c r="J21" s="39">
        <v>1862</v>
      </c>
      <c r="K21" s="39">
        <f t="shared" si="0"/>
        <v>27805</v>
      </c>
      <c r="L21" s="36">
        <f t="shared" si="1"/>
        <v>6.6966372954504583E-2</v>
      </c>
      <c r="M21" s="36">
        <f t="shared" si="2"/>
        <v>0.93303362704549542</v>
      </c>
      <c r="N21" s="38">
        <v>0</v>
      </c>
      <c r="O21" s="37">
        <f t="shared" si="3"/>
        <v>1862</v>
      </c>
      <c r="P21" s="36">
        <f t="shared" si="4"/>
        <v>6.6966372954504583E-2</v>
      </c>
      <c r="Q21" s="35">
        <f t="shared" si="5"/>
        <v>0.93303362704549542</v>
      </c>
      <c r="R21" s="29">
        <f t="shared" si="6"/>
        <v>25943</v>
      </c>
      <c r="S21" s="29">
        <f t="shared" si="7"/>
        <v>25943</v>
      </c>
      <c r="T21" s="31">
        <f t="shared" si="8"/>
        <v>93.303362704549542</v>
      </c>
      <c r="U21" s="30"/>
      <c r="Y21" s="27"/>
    </row>
    <row r="22" spans="1:25" x14ac:dyDescent="0.2">
      <c r="A22" s="41" t="s">
        <v>48</v>
      </c>
      <c r="B22" s="41" t="s">
        <v>40</v>
      </c>
      <c r="C22" s="40">
        <v>295622</v>
      </c>
      <c r="D22" s="39">
        <v>50338</v>
      </c>
      <c r="E22" s="40">
        <v>70003</v>
      </c>
      <c r="F22" s="40">
        <v>67478</v>
      </c>
      <c r="G22" s="40">
        <v>49581</v>
      </c>
      <c r="H22" s="40">
        <v>5219</v>
      </c>
      <c r="I22" s="40">
        <v>2022</v>
      </c>
      <c r="J22" s="39">
        <v>50981</v>
      </c>
      <c r="K22" s="39">
        <f t="shared" si="0"/>
        <v>295622</v>
      </c>
      <c r="L22" s="36">
        <f t="shared" si="1"/>
        <v>0.17245333567867074</v>
      </c>
      <c r="M22" s="36">
        <f t="shared" si="2"/>
        <v>0.82754666432132928</v>
      </c>
      <c r="N22" s="38">
        <v>0</v>
      </c>
      <c r="O22" s="37">
        <f t="shared" si="3"/>
        <v>50981</v>
      </c>
      <c r="P22" s="36">
        <f t="shared" si="4"/>
        <v>0.17245333567867074</v>
      </c>
      <c r="Q22" s="35">
        <f t="shared" si="5"/>
        <v>0.82754666432132928</v>
      </c>
      <c r="R22" s="29">
        <f t="shared" si="6"/>
        <v>244641</v>
      </c>
      <c r="S22" s="29">
        <f t="shared" si="7"/>
        <v>244641</v>
      </c>
      <c r="T22" s="31">
        <f t="shared" si="8"/>
        <v>82.754666432132922</v>
      </c>
      <c r="U22" s="30"/>
      <c r="Y22" s="27"/>
    </row>
    <row r="23" spans="1:25" x14ac:dyDescent="0.2">
      <c r="A23" s="41" t="s">
        <v>47</v>
      </c>
      <c r="B23" s="41" t="s">
        <v>40</v>
      </c>
      <c r="C23" s="40">
        <v>124339</v>
      </c>
      <c r="D23" s="39">
        <v>7</v>
      </c>
      <c r="E23" s="40">
        <v>28699</v>
      </c>
      <c r="F23" s="40">
        <v>36003</v>
      </c>
      <c r="G23" s="40">
        <v>19769</v>
      </c>
      <c r="H23" s="40">
        <v>1671</v>
      </c>
      <c r="I23" s="40">
        <v>745</v>
      </c>
      <c r="J23" s="39">
        <v>37445</v>
      </c>
      <c r="K23" s="39">
        <f t="shared" si="0"/>
        <v>124339</v>
      </c>
      <c r="L23" s="36">
        <f t="shared" si="1"/>
        <v>0.30115249439033609</v>
      </c>
      <c r="M23" s="36">
        <f t="shared" si="2"/>
        <v>0.69884750560966391</v>
      </c>
      <c r="N23" s="38">
        <v>1</v>
      </c>
      <c r="O23" s="37">
        <f t="shared" si="3"/>
        <v>124339</v>
      </c>
      <c r="P23" s="36">
        <f t="shared" si="4"/>
        <v>1</v>
      </c>
      <c r="Q23" s="35">
        <f t="shared" si="5"/>
        <v>0</v>
      </c>
      <c r="R23" s="29">
        <f t="shared" si="6"/>
        <v>86894</v>
      </c>
      <c r="S23" s="29">
        <f t="shared" si="7"/>
        <v>0</v>
      </c>
      <c r="T23" s="31">
        <f t="shared" si="8"/>
        <v>0</v>
      </c>
      <c r="U23" s="30"/>
      <c r="Y23" s="27"/>
    </row>
    <row r="24" spans="1:25" x14ac:dyDescent="0.2">
      <c r="A24" s="41" t="s">
        <v>46</v>
      </c>
      <c r="B24" s="41" t="s">
        <v>40</v>
      </c>
      <c r="C24" s="40">
        <v>85474</v>
      </c>
      <c r="D24" s="39">
        <v>0</v>
      </c>
      <c r="E24" s="40">
        <v>32137</v>
      </c>
      <c r="F24" s="40">
        <v>31373</v>
      </c>
      <c r="G24" s="40">
        <v>15795</v>
      </c>
      <c r="H24" s="40">
        <v>1342</v>
      </c>
      <c r="I24" s="40">
        <v>596</v>
      </c>
      <c r="J24" s="39">
        <v>4231</v>
      </c>
      <c r="K24" s="39">
        <f t="shared" si="0"/>
        <v>85474</v>
      </c>
      <c r="L24" s="36">
        <f t="shared" si="1"/>
        <v>4.950043288017409E-2</v>
      </c>
      <c r="M24" s="36">
        <f t="shared" si="2"/>
        <v>0.95049956711982586</v>
      </c>
      <c r="N24" s="38">
        <v>0</v>
      </c>
      <c r="O24" s="37">
        <f t="shared" si="3"/>
        <v>4231</v>
      </c>
      <c r="P24" s="36">
        <f t="shared" si="4"/>
        <v>4.950043288017409E-2</v>
      </c>
      <c r="Q24" s="35">
        <f t="shared" si="5"/>
        <v>0.95049956711982586</v>
      </c>
      <c r="R24" s="29">
        <f t="shared" si="6"/>
        <v>81243</v>
      </c>
      <c r="S24" s="29">
        <f t="shared" si="7"/>
        <v>81243</v>
      </c>
      <c r="T24" s="31">
        <f t="shared" si="8"/>
        <v>95.049956711982588</v>
      </c>
      <c r="U24" s="30"/>
      <c r="Y24" s="27"/>
    </row>
    <row r="25" spans="1:25" x14ac:dyDescent="0.2">
      <c r="A25" s="41" t="s">
        <v>45</v>
      </c>
      <c r="B25" s="41" t="s">
        <v>24</v>
      </c>
      <c r="C25" s="40">
        <v>34678</v>
      </c>
      <c r="D25" s="39">
        <v>9476</v>
      </c>
      <c r="E25" s="40">
        <v>428</v>
      </c>
      <c r="F25" s="40">
        <v>876</v>
      </c>
      <c r="G25" s="40">
        <v>937</v>
      </c>
      <c r="H25" s="40">
        <v>139</v>
      </c>
      <c r="I25" s="40">
        <v>312</v>
      </c>
      <c r="J25" s="39">
        <v>22510</v>
      </c>
      <c r="K25" s="39">
        <f t="shared" si="0"/>
        <v>34678</v>
      </c>
      <c r="L25" s="36">
        <f t="shared" si="1"/>
        <v>0.64911471249783725</v>
      </c>
      <c r="M25" s="36">
        <f t="shared" si="2"/>
        <v>0.35088528750216275</v>
      </c>
      <c r="N25" s="38">
        <v>0</v>
      </c>
      <c r="O25" s="37">
        <f t="shared" si="3"/>
        <v>22510</v>
      </c>
      <c r="P25" s="36">
        <f t="shared" si="4"/>
        <v>0.64911471249783725</v>
      </c>
      <c r="Q25" s="35">
        <f t="shared" si="5"/>
        <v>0.35088528750216275</v>
      </c>
      <c r="R25" s="29">
        <f t="shared" si="6"/>
        <v>12168</v>
      </c>
      <c r="S25" s="29">
        <f t="shared" si="7"/>
        <v>12168</v>
      </c>
      <c r="T25" s="31">
        <f t="shared" si="8"/>
        <v>35.088528750216277</v>
      </c>
      <c r="U25" s="30"/>
      <c r="Y25" s="27"/>
    </row>
    <row r="26" spans="1:25" x14ac:dyDescent="0.2">
      <c r="A26" s="41" t="s">
        <v>44</v>
      </c>
      <c r="B26" s="41" t="s">
        <v>40</v>
      </c>
      <c r="C26" s="40">
        <v>54867</v>
      </c>
      <c r="D26" s="39">
        <v>1</v>
      </c>
      <c r="E26" s="40">
        <v>12445</v>
      </c>
      <c r="F26" s="40">
        <v>18544</v>
      </c>
      <c r="G26" s="40">
        <v>9206</v>
      </c>
      <c r="H26" s="40">
        <v>778</v>
      </c>
      <c r="I26" s="40">
        <v>411</v>
      </c>
      <c r="J26" s="39">
        <v>13482</v>
      </c>
      <c r="K26" s="39">
        <f t="shared" si="0"/>
        <v>54867</v>
      </c>
      <c r="L26" s="36">
        <f t="shared" si="1"/>
        <v>0.24572147192301383</v>
      </c>
      <c r="M26" s="36">
        <f t="shared" si="2"/>
        <v>0.75427852807698614</v>
      </c>
      <c r="N26" s="38">
        <v>0</v>
      </c>
      <c r="O26" s="37">
        <f t="shared" si="3"/>
        <v>13482</v>
      </c>
      <c r="P26" s="36">
        <f t="shared" si="4"/>
        <v>0.24572147192301383</v>
      </c>
      <c r="Q26" s="35">
        <f t="shared" si="5"/>
        <v>0.75427852807698614</v>
      </c>
      <c r="R26" s="29">
        <f t="shared" si="6"/>
        <v>41385</v>
      </c>
      <c r="S26" s="29">
        <f t="shared" si="7"/>
        <v>41385</v>
      </c>
      <c r="T26" s="31">
        <f t="shared" si="8"/>
        <v>75.427852807698613</v>
      </c>
      <c r="U26" s="30"/>
      <c r="Y26" s="27"/>
    </row>
    <row r="27" spans="1:25" x14ac:dyDescent="0.2">
      <c r="A27" s="41" t="s">
        <v>43</v>
      </c>
      <c r="B27" s="41" t="s">
        <v>24</v>
      </c>
      <c r="C27" s="40">
        <v>4485</v>
      </c>
      <c r="D27" s="39">
        <v>879</v>
      </c>
      <c r="E27" s="40">
        <v>0</v>
      </c>
      <c r="F27" s="40">
        <v>0</v>
      </c>
      <c r="G27" s="40">
        <v>0</v>
      </c>
      <c r="H27" s="40">
        <v>0</v>
      </c>
      <c r="I27" s="40">
        <v>78</v>
      </c>
      <c r="J27" s="39">
        <v>3528</v>
      </c>
      <c r="K27" s="39">
        <f t="shared" si="0"/>
        <v>4485</v>
      </c>
      <c r="L27" s="36">
        <f t="shared" si="1"/>
        <v>0.78662207357859537</v>
      </c>
      <c r="M27" s="36">
        <f t="shared" si="2"/>
        <v>0.21337792642140463</v>
      </c>
      <c r="N27" s="38">
        <v>0</v>
      </c>
      <c r="O27" s="37">
        <f t="shared" si="3"/>
        <v>3528</v>
      </c>
      <c r="P27" s="36">
        <f t="shared" si="4"/>
        <v>0.78662207357859537</v>
      </c>
      <c r="Q27" s="35">
        <f t="shared" si="5"/>
        <v>0.21337792642140463</v>
      </c>
      <c r="R27" s="29">
        <f t="shared" si="6"/>
        <v>957</v>
      </c>
      <c r="S27" s="29">
        <f t="shared" si="7"/>
        <v>957</v>
      </c>
      <c r="T27" s="31">
        <f t="shared" si="8"/>
        <v>21.337792642140464</v>
      </c>
      <c r="U27" s="30"/>
      <c r="Y27" s="27"/>
    </row>
    <row r="28" spans="1:25" x14ac:dyDescent="0.2">
      <c r="A28" s="41" t="s">
        <v>42</v>
      </c>
      <c r="B28" s="41" t="s">
        <v>40</v>
      </c>
      <c r="C28" s="40">
        <v>3001</v>
      </c>
      <c r="D28" s="39">
        <v>657</v>
      </c>
      <c r="E28" s="40">
        <v>0</v>
      </c>
      <c r="F28" s="40">
        <v>796</v>
      </c>
      <c r="G28" s="40">
        <v>665</v>
      </c>
      <c r="H28" s="40">
        <v>123</v>
      </c>
      <c r="I28" s="40">
        <v>42</v>
      </c>
      <c r="J28" s="39">
        <v>718</v>
      </c>
      <c r="K28" s="39">
        <f t="shared" si="0"/>
        <v>3001</v>
      </c>
      <c r="L28" s="36">
        <f t="shared" si="1"/>
        <v>0.23925358213928691</v>
      </c>
      <c r="M28" s="36">
        <f t="shared" si="2"/>
        <v>0.76074641786071306</v>
      </c>
      <c r="N28" s="38">
        <v>0</v>
      </c>
      <c r="O28" s="37">
        <f t="shared" si="3"/>
        <v>718</v>
      </c>
      <c r="P28" s="36">
        <f t="shared" si="4"/>
        <v>0.23925358213928691</v>
      </c>
      <c r="Q28" s="35">
        <f t="shared" si="5"/>
        <v>0.76074641786071306</v>
      </c>
      <c r="R28" s="29">
        <f t="shared" si="6"/>
        <v>2283</v>
      </c>
      <c r="S28" s="29">
        <f t="shared" si="7"/>
        <v>2283</v>
      </c>
      <c r="T28" s="31">
        <f t="shared" si="8"/>
        <v>76.074641786071311</v>
      </c>
      <c r="U28" s="30"/>
      <c r="Y28" s="27"/>
    </row>
    <row r="29" spans="1:25" x14ac:dyDescent="0.2">
      <c r="A29" s="41" t="s">
        <v>41</v>
      </c>
      <c r="B29" s="41" t="s">
        <v>40</v>
      </c>
      <c r="C29" s="40">
        <v>575434</v>
      </c>
      <c r="D29" s="39">
        <v>200730</v>
      </c>
      <c r="E29" s="40">
        <v>1616</v>
      </c>
      <c r="F29" s="40">
        <v>3670</v>
      </c>
      <c r="G29" s="40">
        <v>155556</v>
      </c>
      <c r="H29" s="40">
        <v>16235</v>
      </c>
      <c r="I29" s="40">
        <v>4153</v>
      </c>
      <c r="J29" s="39">
        <v>193474</v>
      </c>
      <c r="K29" s="39">
        <f t="shared" si="0"/>
        <v>575434</v>
      </c>
      <c r="L29" s="36">
        <f t="shared" si="1"/>
        <v>0.33622274665730562</v>
      </c>
      <c r="M29" s="36">
        <f t="shared" si="2"/>
        <v>0.66377725334269444</v>
      </c>
      <c r="N29" s="38">
        <v>0</v>
      </c>
      <c r="O29" s="37">
        <f t="shared" si="3"/>
        <v>193474</v>
      </c>
      <c r="P29" s="36">
        <f t="shared" si="4"/>
        <v>0.33622274665730562</v>
      </c>
      <c r="Q29" s="35">
        <f t="shared" si="5"/>
        <v>0.66377725334269444</v>
      </c>
      <c r="R29" s="29">
        <f t="shared" si="6"/>
        <v>381960</v>
      </c>
      <c r="S29" s="29">
        <f t="shared" si="7"/>
        <v>381960</v>
      </c>
      <c r="T29" s="31">
        <f t="shared" si="8"/>
        <v>66.377725334269442</v>
      </c>
      <c r="U29" s="30"/>
      <c r="Y29" s="27"/>
    </row>
    <row r="30" spans="1:25" x14ac:dyDescent="0.2">
      <c r="A30" s="41" t="s">
        <v>39</v>
      </c>
      <c r="B30" s="41" t="s">
        <v>24</v>
      </c>
      <c r="C30" s="40">
        <v>4785</v>
      </c>
      <c r="D30" s="39">
        <v>4187</v>
      </c>
      <c r="E30" s="40">
        <v>14</v>
      </c>
      <c r="F30" s="40">
        <v>17</v>
      </c>
      <c r="G30" s="40">
        <v>364</v>
      </c>
      <c r="H30" s="40">
        <v>13</v>
      </c>
      <c r="I30" s="40">
        <v>15</v>
      </c>
      <c r="J30" s="39">
        <v>175</v>
      </c>
      <c r="K30" s="39">
        <f t="shared" si="0"/>
        <v>4785</v>
      </c>
      <c r="L30" s="36">
        <f t="shared" si="1"/>
        <v>3.657262277951933E-2</v>
      </c>
      <c r="M30" s="36">
        <f t="shared" si="2"/>
        <v>0.96342737722048066</v>
      </c>
      <c r="N30" s="38">
        <v>0</v>
      </c>
      <c r="O30" s="37">
        <f t="shared" si="3"/>
        <v>175</v>
      </c>
      <c r="P30" s="36">
        <f t="shared" si="4"/>
        <v>3.657262277951933E-2</v>
      </c>
      <c r="Q30" s="35">
        <f t="shared" si="5"/>
        <v>0.96342737722048066</v>
      </c>
      <c r="R30" s="29">
        <f t="shared" si="6"/>
        <v>4610</v>
      </c>
      <c r="S30" s="29">
        <f t="shared" si="7"/>
        <v>4610</v>
      </c>
      <c r="T30" s="31">
        <f t="shared" si="8"/>
        <v>96.342737722048071</v>
      </c>
      <c r="U30" s="30"/>
      <c r="Y30" s="27"/>
    </row>
    <row r="31" spans="1:25" x14ac:dyDescent="0.2">
      <c r="A31" s="41" t="s">
        <v>38</v>
      </c>
      <c r="B31" s="41" t="s">
        <v>24</v>
      </c>
      <c r="C31" s="40">
        <v>10391</v>
      </c>
      <c r="D31" s="39">
        <v>0</v>
      </c>
      <c r="E31" s="40">
        <v>172</v>
      </c>
      <c r="F31" s="40">
        <v>380</v>
      </c>
      <c r="G31" s="40">
        <v>457</v>
      </c>
      <c r="H31" s="40">
        <v>85</v>
      </c>
      <c r="I31" s="40">
        <v>78</v>
      </c>
      <c r="J31" s="39">
        <v>9219</v>
      </c>
      <c r="K31" s="39">
        <f t="shared" ref="K31:K48" si="9">+D31+E31+F31+G31+H31+I31+J31</f>
        <v>10391</v>
      </c>
      <c r="L31" s="36">
        <f t="shared" ref="L31:L49" si="10">+J31/(C31)</f>
        <v>0.8872100856510442</v>
      </c>
      <c r="M31" s="36">
        <f t="shared" ref="M31:M49" si="11">1-L31</f>
        <v>0.1127899143489558</v>
      </c>
      <c r="N31" s="38">
        <v>0</v>
      </c>
      <c r="O31" s="37">
        <f t="shared" ref="O31:O48" si="12">J31+(R31-S31)</f>
        <v>9219</v>
      </c>
      <c r="P31" s="36">
        <f t="shared" ref="P31:P49" si="13">O31/C31</f>
        <v>0.8872100856510442</v>
      </c>
      <c r="Q31" s="35">
        <f t="shared" ref="Q31:Q49" si="14">1-P31</f>
        <v>0.1127899143489558</v>
      </c>
      <c r="R31" s="29">
        <f t="shared" ref="R31:R49" si="15">SUM(D31:I31)</f>
        <v>1172</v>
      </c>
      <c r="S31" s="29">
        <f t="shared" ref="S31:S48" si="16">ROUND((R31-(R31*N31)),0)</f>
        <v>1172</v>
      </c>
      <c r="T31" s="31">
        <f t="shared" ref="T31:T49" si="17">100*Q31</f>
        <v>11.27899143489558</v>
      </c>
      <c r="U31" s="30"/>
      <c r="Y31" s="27"/>
    </row>
    <row r="32" spans="1:25" x14ac:dyDescent="0.2">
      <c r="A32" s="41" t="s">
        <v>37</v>
      </c>
      <c r="B32" s="41" t="s">
        <v>24</v>
      </c>
      <c r="C32" s="40">
        <v>4739</v>
      </c>
      <c r="D32" s="39">
        <v>0</v>
      </c>
      <c r="E32" s="40">
        <v>1174</v>
      </c>
      <c r="F32" s="40">
        <v>1453</v>
      </c>
      <c r="G32" s="40">
        <v>407</v>
      </c>
      <c r="H32" s="40">
        <v>44</v>
      </c>
      <c r="I32" s="40">
        <v>105</v>
      </c>
      <c r="J32" s="39">
        <v>1556</v>
      </c>
      <c r="K32" s="39">
        <f t="shared" si="9"/>
        <v>4739</v>
      </c>
      <c r="L32" s="36">
        <f t="shared" si="10"/>
        <v>0.32833931209115846</v>
      </c>
      <c r="M32" s="36">
        <f t="shared" si="11"/>
        <v>0.67166068790884159</v>
      </c>
      <c r="N32" s="38">
        <v>0</v>
      </c>
      <c r="O32" s="37">
        <f t="shared" si="12"/>
        <v>1556</v>
      </c>
      <c r="P32" s="36">
        <f t="shared" si="13"/>
        <v>0.32833931209115846</v>
      </c>
      <c r="Q32" s="35">
        <f t="shared" si="14"/>
        <v>0.67166068790884159</v>
      </c>
      <c r="R32" s="29">
        <f t="shared" si="15"/>
        <v>3183</v>
      </c>
      <c r="S32" s="29">
        <f t="shared" si="16"/>
        <v>3183</v>
      </c>
      <c r="T32" s="31">
        <f t="shared" si="17"/>
        <v>67.166068790884154</v>
      </c>
      <c r="U32" s="30"/>
      <c r="Y32" s="27"/>
    </row>
    <row r="33" spans="1:25" x14ac:dyDescent="0.2">
      <c r="A33" s="41" t="s">
        <v>36</v>
      </c>
      <c r="B33" s="41" t="s">
        <v>24</v>
      </c>
      <c r="C33" s="40">
        <v>1209</v>
      </c>
      <c r="D33" s="39">
        <v>0</v>
      </c>
      <c r="E33" s="40">
        <v>259</v>
      </c>
      <c r="F33" s="40">
        <v>499</v>
      </c>
      <c r="G33" s="40">
        <v>395</v>
      </c>
      <c r="H33" s="40">
        <v>33</v>
      </c>
      <c r="I33" s="40">
        <v>23</v>
      </c>
      <c r="J33" s="39">
        <v>0</v>
      </c>
      <c r="K33" s="39">
        <f t="shared" si="9"/>
        <v>1209</v>
      </c>
      <c r="L33" s="36">
        <f t="shared" si="10"/>
        <v>0</v>
      </c>
      <c r="M33" s="36">
        <f t="shared" si="11"/>
        <v>1</v>
      </c>
      <c r="N33" s="38">
        <v>0</v>
      </c>
      <c r="O33" s="37">
        <f t="shared" si="12"/>
        <v>0</v>
      </c>
      <c r="P33" s="36">
        <f t="shared" si="13"/>
        <v>0</v>
      </c>
      <c r="Q33" s="35">
        <f t="shared" si="14"/>
        <v>1</v>
      </c>
      <c r="R33" s="29">
        <f t="shared" si="15"/>
        <v>1209</v>
      </c>
      <c r="S33" s="29">
        <f t="shared" si="16"/>
        <v>1209</v>
      </c>
      <c r="T33" s="31">
        <f t="shared" si="17"/>
        <v>100</v>
      </c>
      <c r="U33" s="30"/>
      <c r="Y33" s="27"/>
    </row>
    <row r="34" spans="1:25" x14ac:dyDescent="0.2">
      <c r="A34" s="41" t="s">
        <v>35</v>
      </c>
      <c r="B34" s="41" t="s">
        <v>24</v>
      </c>
      <c r="C34" s="40">
        <v>4695</v>
      </c>
      <c r="D34" s="39">
        <v>1975</v>
      </c>
      <c r="E34" s="40">
        <v>2</v>
      </c>
      <c r="F34" s="40">
        <v>18</v>
      </c>
      <c r="G34" s="40">
        <v>62</v>
      </c>
      <c r="H34" s="40">
        <v>60</v>
      </c>
      <c r="I34" s="40">
        <v>52</v>
      </c>
      <c r="J34" s="39">
        <v>2526</v>
      </c>
      <c r="K34" s="39">
        <f t="shared" si="9"/>
        <v>4695</v>
      </c>
      <c r="L34" s="36">
        <f t="shared" si="10"/>
        <v>0.53801916932907345</v>
      </c>
      <c r="M34" s="36">
        <f t="shared" si="11"/>
        <v>0.46198083067092655</v>
      </c>
      <c r="N34" s="38">
        <v>0</v>
      </c>
      <c r="O34" s="37">
        <f t="shared" si="12"/>
        <v>2526</v>
      </c>
      <c r="P34" s="36">
        <f t="shared" si="13"/>
        <v>0.53801916932907345</v>
      </c>
      <c r="Q34" s="35">
        <f t="shared" si="14"/>
        <v>0.46198083067092655</v>
      </c>
      <c r="R34" s="29">
        <f t="shared" si="15"/>
        <v>2169</v>
      </c>
      <c r="S34" s="29">
        <f t="shared" si="16"/>
        <v>2169</v>
      </c>
      <c r="T34" s="31">
        <f t="shared" si="17"/>
        <v>46.198083067092654</v>
      </c>
      <c r="U34" s="30"/>
      <c r="Y34" s="27"/>
    </row>
    <row r="35" spans="1:25" x14ac:dyDescent="0.2">
      <c r="A35" s="41" t="s">
        <v>34</v>
      </c>
      <c r="B35" s="41" t="s">
        <v>24</v>
      </c>
      <c r="C35" s="40">
        <v>3096</v>
      </c>
      <c r="D35" s="39">
        <v>0</v>
      </c>
      <c r="E35" s="40">
        <v>296</v>
      </c>
      <c r="F35" s="40">
        <v>777</v>
      </c>
      <c r="G35" s="40">
        <v>1005</v>
      </c>
      <c r="H35" s="40">
        <v>156</v>
      </c>
      <c r="I35" s="40">
        <v>35</v>
      </c>
      <c r="J35" s="39">
        <v>827</v>
      </c>
      <c r="K35" s="39">
        <f t="shared" si="9"/>
        <v>3096</v>
      </c>
      <c r="L35" s="36">
        <f t="shared" si="10"/>
        <v>0.2671188630490956</v>
      </c>
      <c r="M35" s="36">
        <f t="shared" si="11"/>
        <v>0.7328811369509044</v>
      </c>
      <c r="N35" s="38">
        <v>0</v>
      </c>
      <c r="O35" s="37">
        <f t="shared" si="12"/>
        <v>827</v>
      </c>
      <c r="P35" s="36">
        <f t="shared" si="13"/>
        <v>0.2671188630490956</v>
      </c>
      <c r="Q35" s="35">
        <f t="shared" si="14"/>
        <v>0.7328811369509044</v>
      </c>
      <c r="R35" s="29">
        <f t="shared" si="15"/>
        <v>2269</v>
      </c>
      <c r="S35" s="29">
        <f t="shared" si="16"/>
        <v>2269</v>
      </c>
      <c r="T35" s="31">
        <f t="shared" si="17"/>
        <v>73.288113695090445</v>
      </c>
      <c r="U35" s="30"/>
      <c r="Y35" s="27"/>
    </row>
    <row r="36" spans="1:25" x14ac:dyDescent="0.2">
      <c r="A36" s="41" t="s">
        <v>131</v>
      </c>
      <c r="B36" s="41" t="s">
        <v>24</v>
      </c>
      <c r="C36" s="40">
        <v>86955</v>
      </c>
      <c r="D36" s="39">
        <v>1931</v>
      </c>
      <c r="E36" s="40">
        <v>234</v>
      </c>
      <c r="F36" s="40">
        <v>572</v>
      </c>
      <c r="G36" s="40">
        <v>4668</v>
      </c>
      <c r="H36" s="40">
        <v>363</v>
      </c>
      <c r="I36" s="40">
        <v>609</v>
      </c>
      <c r="J36" s="39">
        <v>78578</v>
      </c>
      <c r="K36" s="39">
        <f t="shared" si="9"/>
        <v>86955</v>
      </c>
      <c r="L36" s="36">
        <f t="shared" si="10"/>
        <v>0.90366281409924676</v>
      </c>
      <c r="M36" s="36">
        <f t="shared" si="11"/>
        <v>9.6337185900753242E-2</v>
      </c>
      <c r="N36" s="38">
        <v>0</v>
      </c>
      <c r="O36" s="37">
        <f t="shared" si="12"/>
        <v>78578</v>
      </c>
      <c r="P36" s="36">
        <f t="shared" si="13"/>
        <v>0.90366281409924676</v>
      </c>
      <c r="Q36" s="35">
        <f t="shared" si="14"/>
        <v>9.6337185900753242E-2</v>
      </c>
      <c r="R36" s="29">
        <f t="shared" si="15"/>
        <v>8377</v>
      </c>
      <c r="S36" s="29">
        <f t="shared" si="16"/>
        <v>8377</v>
      </c>
      <c r="T36" s="31">
        <f t="shared" si="17"/>
        <v>9.6337185900753237</v>
      </c>
      <c r="U36" s="30"/>
      <c r="Y36" s="27"/>
    </row>
    <row r="37" spans="1:25" x14ac:dyDescent="0.2">
      <c r="A37" s="41" t="s">
        <v>130</v>
      </c>
      <c r="B37" s="41" t="s">
        <v>24</v>
      </c>
      <c r="C37" s="40">
        <v>43454</v>
      </c>
      <c r="D37" s="39">
        <v>6729</v>
      </c>
      <c r="E37" s="40">
        <v>0</v>
      </c>
      <c r="F37" s="40">
        <v>10803</v>
      </c>
      <c r="G37" s="40">
        <v>10857</v>
      </c>
      <c r="H37" s="40">
        <v>1601</v>
      </c>
      <c r="I37" s="40">
        <v>497</v>
      </c>
      <c r="J37" s="39">
        <v>12967</v>
      </c>
      <c r="K37" s="39">
        <f t="shared" si="9"/>
        <v>43454</v>
      </c>
      <c r="L37" s="36">
        <f t="shared" si="10"/>
        <v>0.29840751139135635</v>
      </c>
      <c r="M37" s="36">
        <f t="shared" si="11"/>
        <v>0.70159248860864365</v>
      </c>
      <c r="N37" s="38">
        <v>0</v>
      </c>
      <c r="O37" s="37">
        <f t="shared" si="12"/>
        <v>12967</v>
      </c>
      <c r="P37" s="36">
        <f t="shared" si="13"/>
        <v>0.29840751139135635</v>
      </c>
      <c r="Q37" s="35">
        <f t="shared" si="14"/>
        <v>0.70159248860864365</v>
      </c>
      <c r="R37" s="29">
        <f t="shared" si="15"/>
        <v>30487</v>
      </c>
      <c r="S37" s="29">
        <f t="shared" si="16"/>
        <v>30487</v>
      </c>
      <c r="T37" s="31">
        <f t="shared" si="17"/>
        <v>70.159248860864366</v>
      </c>
      <c r="U37" s="30"/>
      <c r="Y37" s="27"/>
    </row>
    <row r="38" spans="1:25" x14ac:dyDescent="0.2">
      <c r="A38" s="41" t="s">
        <v>33</v>
      </c>
      <c r="B38" s="41" t="s">
        <v>24</v>
      </c>
      <c r="C38" s="40">
        <v>113007</v>
      </c>
      <c r="D38" s="39">
        <v>1285</v>
      </c>
      <c r="E38" s="40">
        <v>20470</v>
      </c>
      <c r="F38" s="40">
        <v>32746</v>
      </c>
      <c r="G38" s="40">
        <v>26317</v>
      </c>
      <c r="H38" s="40">
        <v>2780</v>
      </c>
      <c r="I38" s="40">
        <v>3086</v>
      </c>
      <c r="J38" s="39">
        <v>26323</v>
      </c>
      <c r="K38" s="39">
        <f t="shared" si="9"/>
        <v>113007</v>
      </c>
      <c r="L38" s="36">
        <f t="shared" si="10"/>
        <v>0.23293247320962418</v>
      </c>
      <c r="M38" s="36">
        <f t="shared" si="11"/>
        <v>0.76706752679037582</v>
      </c>
      <c r="N38" s="38">
        <v>0</v>
      </c>
      <c r="O38" s="37">
        <f t="shared" si="12"/>
        <v>26323</v>
      </c>
      <c r="P38" s="36">
        <f t="shared" si="13"/>
        <v>0.23293247320962418</v>
      </c>
      <c r="Q38" s="35">
        <f t="shared" si="14"/>
        <v>0.76706752679037582</v>
      </c>
      <c r="R38" s="29">
        <f t="shared" si="15"/>
        <v>86684</v>
      </c>
      <c r="S38" s="29">
        <f t="shared" si="16"/>
        <v>86684</v>
      </c>
      <c r="T38" s="31">
        <f t="shared" si="17"/>
        <v>76.706752679037578</v>
      </c>
      <c r="U38" s="30"/>
      <c r="Y38" s="27"/>
    </row>
    <row r="39" spans="1:25" x14ac:dyDescent="0.2">
      <c r="A39" s="41" t="s">
        <v>133</v>
      </c>
      <c r="B39" s="41" t="s">
        <v>24</v>
      </c>
      <c r="C39" s="40">
        <v>166603</v>
      </c>
      <c r="D39" s="39">
        <v>97770</v>
      </c>
      <c r="E39" s="40">
        <v>679</v>
      </c>
      <c r="F39" s="40">
        <v>2671</v>
      </c>
      <c r="G39" s="40">
        <v>17114</v>
      </c>
      <c r="H39" s="40">
        <v>2760</v>
      </c>
      <c r="I39" s="40">
        <v>2141</v>
      </c>
      <c r="J39" s="39">
        <v>43468</v>
      </c>
      <c r="K39" s="39">
        <f t="shared" si="9"/>
        <v>166603</v>
      </c>
      <c r="L39" s="36">
        <f t="shared" si="10"/>
        <v>0.26090766672869037</v>
      </c>
      <c r="M39" s="36">
        <f t="shared" si="11"/>
        <v>0.73909233327130963</v>
      </c>
      <c r="N39" s="38">
        <v>0</v>
      </c>
      <c r="O39" s="37">
        <f t="shared" si="12"/>
        <v>43468</v>
      </c>
      <c r="P39" s="36">
        <f t="shared" si="13"/>
        <v>0.26090766672869037</v>
      </c>
      <c r="Q39" s="35">
        <f t="shared" si="14"/>
        <v>0.73909233327130963</v>
      </c>
      <c r="R39" s="29">
        <f t="shared" si="15"/>
        <v>123135</v>
      </c>
      <c r="S39" s="29">
        <f t="shared" si="16"/>
        <v>123135</v>
      </c>
      <c r="T39" s="31">
        <f t="shared" si="17"/>
        <v>73.909233327130963</v>
      </c>
      <c r="U39" s="30"/>
      <c r="Y39" s="27"/>
    </row>
    <row r="40" spans="1:25" x14ac:dyDescent="0.2">
      <c r="A40" s="41" t="s">
        <v>134</v>
      </c>
      <c r="B40" s="41" t="s">
        <v>24</v>
      </c>
      <c r="C40" s="40">
        <v>16438</v>
      </c>
      <c r="D40" s="39">
        <v>1700</v>
      </c>
      <c r="E40" s="40">
        <v>6</v>
      </c>
      <c r="F40" s="40">
        <v>16</v>
      </c>
      <c r="G40" s="40">
        <v>802</v>
      </c>
      <c r="H40" s="40">
        <v>85</v>
      </c>
      <c r="I40" s="40">
        <v>359</v>
      </c>
      <c r="J40" s="39">
        <v>13470</v>
      </c>
      <c r="K40" s="39">
        <f t="shared" si="9"/>
        <v>16438</v>
      </c>
      <c r="L40" s="36">
        <f t="shared" si="10"/>
        <v>0.81944275459301619</v>
      </c>
      <c r="M40" s="36">
        <f t="shared" si="11"/>
        <v>0.18055724540698381</v>
      </c>
      <c r="N40" s="38">
        <v>0</v>
      </c>
      <c r="O40" s="37">
        <f t="shared" si="12"/>
        <v>13470</v>
      </c>
      <c r="P40" s="36">
        <f t="shared" si="13"/>
        <v>0.81944275459301619</v>
      </c>
      <c r="Q40" s="35">
        <f t="shared" si="14"/>
        <v>0.18055724540698381</v>
      </c>
      <c r="R40" s="29">
        <f t="shared" si="15"/>
        <v>2968</v>
      </c>
      <c r="S40" s="29">
        <f t="shared" si="16"/>
        <v>2968</v>
      </c>
      <c r="T40" s="31">
        <f t="shared" si="17"/>
        <v>18.055724540698382</v>
      </c>
      <c r="U40" s="30"/>
      <c r="Y40" s="27"/>
    </row>
    <row r="41" spans="1:25" x14ac:dyDescent="0.2">
      <c r="A41" s="41" t="s">
        <v>32</v>
      </c>
      <c r="B41" s="41" t="s">
        <v>24</v>
      </c>
      <c r="C41" s="40">
        <v>9592</v>
      </c>
      <c r="D41" s="39">
        <v>4668</v>
      </c>
      <c r="E41" s="40">
        <v>0</v>
      </c>
      <c r="F41" s="40">
        <v>2</v>
      </c>
      <c r="G41" s="40">
        <v>20</v>
      </c>
      <c r="H41" s="40">
        <v>28</v>
      </c>
      <c r="I41" s="40">
        <v>174</v>
      </c>
      <c r="J41" s="39">
        <v>4700</v>
      </c>
      <c r="K41" s="39">
        <f t="shared" si="9"/>
        <v>9592</v>
      </c>
      <c r="L41" s="36">
        <f t="shared" si="10"/>
        <v>0.48999165971643038</v>
      </c>
      <c r="M41" s="36">
        <f t="shared" si="11"/>
        <v>0.51000834028356956</v>
      </c>
      <c r="N41" s="38">
        <v>0</v>
      </c>
      <c r="O41" s="37">
        <f t="shared" si="12"/>
        <v>4700</v>
      </c>
      <c r="P41" s="36">
        <f t="shared" si="13"/>
        <v>0.48999165971643038</v>
      </c>
      <c r="Q41" s="35">
        <f t="shared" si="14"/>
        <v>0.51000834028356956</v>
      </c>
      <c r="R41" s="29">
        <f t="shared" si="15"/>
        <v>4892</v>
      </c>
      <c r="S41" s="29">
        <f t="shared" si="16"/>
        <v>4892</v>
      </c>
      <c r="T41" s="31">
        <f t="shared" si="17"/>
        <v>51.000834028356955</v>
      </c>
      <c r="U41" s="30"/>
      <c r="Y41" s="27"/>
    </row>
    <row r="42" spans="1:25" x14ac:dyDescent="0.2">
      <c r="A42" s="41" t="s">
        <v>31</v>
      </c>
      <c r="B42" s="41" t="s">
        <v>24</v>
      </c>
      <c r="C42" s="40">
        <v>125207</v>
      </c>
      <c r="D42" s="39">
        <v>22635</v>
      </c>
      <c r="E42" s="40">
        <v>493</v>
      </c>
      <c r="F42" s="40">
        <v>614</v>
      </c>
      <c r="G42" s="40">
        <v>12865</v>
      </c>
      <c r="H42" s="40">
        <v>1435</v>
      </c>
      <c r="I42" s="40">
        <v>789</v>
      </c>
      <c r="J42" s="39">
        <v>86376</v>
      </c>
      <c r="K42" s="39">
        <f t="shared" si="9"/>
        <v>125207</v>
      </c>
      <c r="L42" s="36">
        <f t="shared" si="10"/>
        <v>0.68986558259522235</v>
      </c>
      <c r="M42" s="36">
        <f t="shared" si="11"/>
        <v>0.31013441740477765</v>
      </c>
      <c r="N42" s="38">
        <v>1</v>
      </c>
      <c r="O42" s="37">
        <f t="shared" si="12"/>
        <v>125207</v>
      </c>
      <c r="P42" s="36">
        <f t="shared" si="13"/>
        <v>1</v>
      </c>
      <c r="Q42" s="35">
        <f t="shared" si="14"/>
        <v>0</v>
      </c>
      <c r="R42" s="29">
        <f t="shared" si="15"/>
        <v>38831</v>
      </c>
      <c r="S42" s="29">
        <f t="shared" si="16"/>
        <v>0</v>
      </c>
      <c r="T42" s="31">
        <f t="shared" si="17"/>
        <v>0</v>
      </c>
      <c r="U42" s="30"/>
      <c r="Y42" s="27"/>
    </row>
    <row r="43" spans="1:25" x14ac:dyDescent="0.2">
      <c r="A43" s="41" t="s">
        <v>30</v>
      </c>
      <c r="B43" s="41" t="s">
        <v>24</v>
      </c>
      <c r="C43" s="40">
        <v>121629</v>
      </c>
      <c r="D43" s="39">
        <v>30197</v>
      </c>
      <c r="E43" s="40">
        <v>455</v>
      </c>
      <c r="F43" s="40">
        <v>17136</v>
      </c>
      <c r="G43" s="40">
        <v>32290</v>
      </c>
      <c r="H43" s="40">
        <v>3714</v>
      </c>
      <c r="I43" s="40">
        <v>858</v>
      </c>
      <c r="J43" s="39">
        <v>36979</v>
      </c>
      <c r="K43" s="39">
        <f t="shared" si="9"/>
        <v>121629</v>
      </c>
      <c r="L43" s="36">
        <f t="shared" si="10"/>
        <v>0.30403111100148811</v>
      </c>
      <c r="M43" s="36">
        <f t="shared" si="11"/>
        <v>0.69596888899851184</v>
      </c>
      <c r="N43" s="38">
        <v>3.8043478260869568E-2</v>
      </c>
      <c r="O43" s="37">
        <f t="shared" si="12"/>
        <v>40199</v>
      </c>
      <c r="P43" s="36">
        <f t="shared" si="13"/>
        <v>0.33050506047077588</v>
      </c>
      <c r="Q43" s="35">
        <f t="shared" si="14"/>
        <v>0.66949493952922412</v>
      </c>
      <c r="R43" s="29">
        <f t="shared" si="15"/>
        <v>84650</v>
      </c>
      <c r="S43" s="29">
        <f t="shared" si="16"/>
        <v>81430</v>
      </c>
      <c r="T43" s="31">
        <f t="shared" si="17"/>
        <v>66.94949395292241</v>
      </c>
      <c r="U43" s="30"/>
      <c r="Y43" s="27"/>
    </row>
    <row r="44" spans="1:25" x14ac:dyDescent="0.2">
      <c r="A44" s="41" t="s">
        <v>29</v>
      </c>
      <c r="B44" s="41" t="s">
        <v>24</v>
      </c>
      <c r="C44" s="40">
        <v>107741</v>
      </c>
      <c r="D44" s="39">
        <v>23916</v>
      </c>
      <c r="E44" s="40">
        <v>6</v>
      </c>
      <c r="F44" s="40">
        <v>31</v>
      </c>
      <c r="G44" s="40">
        <v>68</v>
      </c>
      <c r="H44" s="40">
        <v>47</v>
      </c>
      <c r="I44" s="40">
        <v>366</v>
      </c>
      <c r="J44" s="39">
        <v>83307</v>
      </c>
      <c r="K44" s="39">
        <f t="shared" si="9"/>
        <v>107741</v>
      </c>
      <c r="L44" s="36">
        <f t="shared" si="10"/>
        <v>0.77321539618158364</v>
      </c>
      <c r="M44" s="36">
        <f t="shared" si="11"/>
        <v>0.22678460381841636</v>
      </c>
      <c r="N44" s="38">
        <v>0</v>
      </c>
      <c r="O44" s="37">
        <f t="shared" si="12"/>
        <v>83307</v>
      </c>
      <c r="P44" s="36">
        <f t="shared" si="13"/>
        <v>0.77321539618158364</v>
      </c>
      <c r="Q44" s="35">
        <f t="shared" si="14"/>
        <v>0.22678460381841636</v>
      </c>
      <c r="R44" s="29">
        <f t="shared" si="15"/>
        <v>24434</v>
      </c>
      <c r="S44" s="29">
        <f t="shared" si="16"/>
        <v>24434</v>
      </c>
      <c r="T44" s="31">
        <f t="shared" si="17"/>
        <v>22.678460381841635</v>
      </c>
      <c r="U44" s="30"/>
      <c r="Y44" s="27"/>
    </row>
    <row r="45" spans="1:25" x14ac:dyDescent="0.2">
      <c r="A45" s="41" t="s">
        <v>28</v>
      </c>
      <c r="B45" s="41" t="s">
        <v>24</v>
      </c>
      <c r="C45" s="40">
        <v>15832</v>
      </c>
      <c r="D45" s="39">
        <v>0</v>
      </c>
      <c r="E45" s="40">
        <v>1561</v>
      </c>
      <c r="F45" s="40">
        <v>2813</v>
      </c>
      <c r="G45" s="40">
        <v>3072</v>
      </c>
      <c r="H45" s="40">
        <v>346</v>
      </c>
      <c r="I45" s="40">
        <v>152</v>
      </c>
      <c r="J45" s="39">
        <v>7888</v>
      </c>
      <c r="K45" s="39">
        <f t="shared" si="9"/>
        <v>15832</v>
      </c>
      <c r="L45" s="36">
        <f t="shared" si="10"/>
        <v>0.49823143001515918</v>
      </c>
      <c r="M45" s="36">
        <f t="shared" si="11"/>
        <v>0.50176856998484087</v>
      </c>
      <c r="N45" s="38">
        <v>0</v>
      </c>
      <c r="O45" s="37">
        <f t="shared" si="12"/>
        <v>7888</v>
      </c>
      <c r="P45" s="36">
        <f t="shared" si="13"/>
        <v>0.49823143001515918</v>
      </c>
      <c r="Q45" s="35">
        <f t="shared" si="14"/>
        <v>0.50176856998484087</v>
      </c>
      <c r="R45" s="29">
        <f t="shared" si="15"/>
        <v>7944</v>
      </c>
      <c r="S45" s="29">
        <f t="shared" si="16"/>
        <v>7944</v>
      </c>
      <c r="T45" s="31">
        <f t="shared" si="17"/>
        <v>50.176856998484084</v>
      </c>
      <c r="U45" s="30"/>
      <c r="Y45" s="27"/>
    </row>
    <row r="46" spans="1:25" x14ac:dyDescent="0.2">
      <c r="A46" s="41" t="s">
        <v>27</v>
      </c>
      <c r="B46" s="41" t="s">
        <v>24</v>
      </c>
      <c r="C46" s="40">
        <v>117260</v>
      </c>
      <c r="D46" s="39">
        <v>1</v>
      </c>
      <c r="E46" s="40">
        <v>18912</v>
      </c>
      <c r="F46" s="40">
        <v>33660</v>
      </c>
      <c r="G46" s="40">
        <v>33552</v>
      </c>
      <c r="H46" s="40">
        <v>3424</v>
      </c>
      <c r="I46" s="40">
        <v>1035</v>
      </c>
      <c r="J46" s="39">
        <v>26676</v>
      </c>
      <c r="K46" s="39">
        <f t="shared" si="9"/>
        <v>117260</v>
      </c>
      <c r="L46" s="36">
        <f t="shared" si="10"/>
        <v>0.22749445676274946</v>
      </c>
      <c r="M46" s="36">
        <f t="shared" si="11"/>
        <v>0.77250554323725051</v>
      </c>
      <c r="N46" s="38">
        <v>0</v>
      </c>
      <c r="O46" s="37">
        <f t="shared" si="12"/>
        <v>26676</v>
      </c>
      <c r="P46" s="36">
        <f t="shared" si="13"/>
        <v>0.22749445676274946</v>
      </c>
      <c r="Q46" s="35">
        <f t="shared" si="14"/>
        <v>0.77250554323725051</v>
      </c>
      <c r="R46" s="29">
        <f t="shared" si="15"/>
        <v>90584</v>
      </c>
      <c r="S46" s="29">
        <f t="shared" si="16"/>
        <v>90584</v>
      </c>
      <c r="T46" s="31">
        <f t="shared" si="17"/>
        <v>77.250554323725055</v>
      </c>
      <c r="U46" s="30"/>
      <c r="Y46" s="27"/>
    </row>
    <row r="47" spans="1:25" x14ac:dyDescent="0.2">
      <c r="A47" s="41" t="s">
        <v>26</v>
      </c>
      <c r="B47" s="41" t="s">
        <v>24</v>
      </c>
      <c r="C47" s="40">
        <v>78576</v>
      </c>
      <c r="D47" s="39">
        <v>0</v>
      </c>
      <c r="E47" s="40">
        <v>178</v>
      </c>
      <c r="F47" s="40">
        <v>362</v>
      </c>
      <c r="G47" s="40">
        <v>14444</v>
      </c>
      <c r="H47" s="40">
        <v>1750</v>
      </c>
      <c r="I47" s="40">
        <v>890</v>
      </c>
      <c r="J47" s="39">
        <v>60952</v>
      </c>
      <c r="K47" s="39">
        <f t="shared" si="9"/>
        <v>78576</v>
      </c>
      <c r="L47" s="36">
        <f t="shared" si="10"/>
        <v>0.77570759519446142</v>
      </c>
      <c r="M47" s="36">
        <f t="shared" si="11"/>
        <v>0.22429240480553858</v>
      </c>
      <c r="N47" s="38">
        <v>1</v>
      </c>
      <c r="O47" s="37">
        <f t="shared" si="12"/>
        <v>78576</v>
      </c>
      <c r="P47" s="36">
        <f t="shared" si="13"/>
        <v>1</v>
      </c>
      <c r="Q47" s="35">
        <f t="shared" si="14"/>
        <v>0</v>
      </c>
      <c r="R47" s="29">
        <f t="shared" si="15"/>
        <v>17624</v>
      </c>
      <c r="S47" s="29">
        <f t="shared" si="16"/>
        <v>0</v>
      </c>
      <c r="T47" s="31">
        <f t="shared" si="17"/>
        <v>0</v>
      </c>
      <c r="U47" s="30"/>
      <c r="Y47" s="27"/>
    </row>
    <row r="48" spans="1:25" x14ac:dyDescent="0.2">
      <c r="A48" s="41" t="s">
        <v>25</v>
      </c>
      <c r="B48" s="41" t="s">
        <v>24</v>
      </c>
      <c r="C48" s="40">
        <v>80610</v>
      </c>
      <c r="D48" s="39">
        <v>0</v>
      </c>
      <c r="E48" s="39">
        <v>7429</v>
      </c>
      <c r="F48" s="39">
        <v>8809</v>
      </c>
      <c r="G48" s="39">
        <v>10957</v>
      </c>
      <c r="H48" s="39">
        <v>2035</v>
      </c>
      <c r="I48" s="39">
        <v>929</v>
      </c>
      <c r="J48" s="39">
        <v>50451</v>
      </c>
      <c r="K48" s="39">
        <f t="shared" si="9"/>
        <v>80610</v>
      </c>
      <c r="L48" s="36">
        <f t="shared" si="10"/>
        <v>0.6258652772608857</v>
      </c>
      <c r="M48" s="36">
        <f t="shared" si="11"/>
        <v>0.3741347227391143</v>
      </c>
      <c r="N48" s="38">
        <v>0</v>
      </c>
      <c r="O48" s="37">
        <f t="shared" si="12"/>
        <v>50451</v>
      </c>
      <c r="P48" s="36">
        <f t="shared" si="13"/>
        <v>0.6258652772608857</v>
      </c>
      <c r="Q48" s="35">
        <f t="shared" si="14"/>
        <v>0.3741347227391143</v>
      </c>
      <c r="R48" s="29">
        <f t="shared" si="15"/>
        <v>30159</v>
      </c>
      <c r="S48" s="29">
        <f t="shared" si="16"/>
        <v>30159</v>
      </c>
      <c r="T48" s="31">
        <f t="shared" si="17"/>
        <v>37.413472273911431</v>
      </c>
      <c r="U48" s="30"/>
      <c r="Y48" s="27"/>
    </row>
    <row r="49" spans="1:25" x14ac:dyDescent="0.2">
      <c r="A49" s="75" t="s">
        <v>87</v>
      </c>
      <c r="B49" s="75"/>
      <c r="C49" s="33">
        <f t="shared" ref="C49:K49" si="18">SUM(C2:C48)</f>
        <v>3635089</v>
      </c>
      <c r="D49" s="33">
        <f t="shared" si="18"/>
        <v>902433</v>
      </c>
      <c r="E49" s="33">
        <f t="shared" si="18"/>
        <v>247969</v>
      </c>
      <c r="F49" s="33">
        <f t="shared" si="18"/>
        <v>340558</v>
      </c>
      <c r="G49" s="33">
        <f t="shared" si="18"/>
        <v>556593</v>
      </c>
      <c r="H49" s="33">
        <f t="shared" si="18"/>
        <v>60941</v>
      </c>
      <c r="I49" s="33">
        <f t="shared" si="18"/>
        <v>28538</v>
      </c>
      <c r="J49" s="33">
        <f t="shared" si="18"/>
        <v>1498057</v>
      </c>
      <c r="K49" s="33">
        <f t="shared" si="18"/>
        <v>3635089</v>
      </c>
      <c r="L49" s="34">
        <f t="shared" si="10"/>
        <v>0.41211012990328433</v>
      </c>
      <c r="M49" s="32">
        <f t="shared" si="11"/>
        <v>0.58788987009671567</v>
      </c>
      <c r="N49" s="32">
        <v>2.7394395650355501E-2</v>
      </c>
      <c r="O49" s="33">
        <f>SUM(O2:O48)</f>
        <v>1824820</v>
      </c>
      <c r="P49" s="32">
        <f t="shared" si="13"/>
        <v>0.50200146406319079</v>
      </c>
      <c r="Q49" s="32">
        <f t="shared" si="14"/>
        <v>0.49799853593680921</v>
      </c>
      <c r="R49" s="29">
        <f t="shared" si="15"/>
        <v>2137032</v>
      </c>
      <c r="S49" s="29">
        <f>SUM(S2:S48)</f>
        <v>1810269</v>
      </c>
      <c r="T49" s="31">
        <f t="shared" si="17"/>
        <v>49.799853593680922</v>
      </c>
      <c r="U49" s="30"/>
      <c r="Y49" s="27"/>
    </row>
    <row r="50" spans="1:25" s="66" customFormat="1" x14ac:dyDescent="0.2">
      <c r="A50" s="60"/>
      <c r="B50" s="60"/>
      <c r="C50" s="61"/>
      <c r="D50" s="61"/>
      <c r="E50" s="61"/>
      <c r="F50" s="61"/>
      <c r="G50" s="61"/>
      <c r="H50" s="61"/>
      <c r="I50" s="61"/>
      <c r="J50" s="61"/>
      <c r="K50" s="61"/>
      <c r="L50" s="62"/>
      <c r="M50" s="62"/>
      <c r="N50" s="62"/>
      <c r="O50" s="61"/>
      <c r="P50" s="62"/>
      <c r="Q50" s="62"/>
      <c r="R50" s="63"/>
      <c r="S50" s="63"/>
      <c r="T50" s="64"/>
      <c r="U50" s="65"/>
      <c r="Y50" s="67"/>
    </row>
    <row r="51" spans="1:25" s="66" customFormat="1" x14ac:dyDescent="0.2">
      <c r="A51" s="60"/>
      <c r="B51" s="60"/>
      <c r="C51" s="61"/>
      <c r="D51" s="61"/>
      <c r="E51" s="61"/>
      <c r="F51" s="61"/>
      <c r="G51" s="61"/>
      <c r="H51" s="61"/>
      <c r="I51" s="61"/>
      <c r="J51" s="61"/>
      <c r="K51" s="61"/>
      <c r="L51" s="62"/>
      <c r="M51" s="62"/>
      <c r="N51" s="62"/>
      <c r="O51" s="61"/>
      <c r="P51" s="62"/>
      <c r="Q51" s="62"/>
      <c r="R51" s="63"/>
      <c r="S51" s="63"/>
      <c r="T51" s="64"/>
      <c r="U51" s="65"/>
      <c r="Y51" s="67"/>
    </row>
    <row r="52" spans="1:25" s="66" customFormat="1" x14ac:dyDescent="0.2">
      <c r="A52" s="60"/>
      <c r="B52" s="60"/>
      <c r="C52" s="61"/>
      <c r="D52" s="61"/>
      <c r="E52" s="61"/>
      <c r="F52" s="61"/>
      <c r="G52" s="61"/>
      <c r="H52" s="61"/>
      <c r="I52" s="61"/>
      <c r="J52" s="61"/>
      <c r="K52" s="61"/>
      <c r="L52" s="62"/>
      <c r="M52" s="62"/>
      <c r="N52" s="62"/>
      <c r="O52" s="61"/>
      <c r="P52" s="62"/>
      <c r="Q52" s="62"/>
      <c r="R52" s="63"/>
      <c r="S52" s="63"/>
      <c r="T52" s="64"/>
      <c r="U52" s="65"/>
      <c r="Y52" s="67"/>
    </row>
  </sheetData>
  <sheetProtection password="DCD8" sheet="1" objects="1" scenarios="1" autoFilter="0"/>
  <autoFilter ref="A1:Y49"/>
  <mergeCells count="1">
    <mergeCell ref="A49:B4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5" x14ac:dyDescent="0.25"/>
  <cols>
    <col min="1" max="1" width="28.140625" style="1" bestFit="1" customWidth="1"/>
    <col min="2" max="2" width="70.7109375" style="1" customWidth="1"/>
  </cols>
  <sheetData>
    <row r="1" spans="1:2" x14ac:dyDescent="0.25">
      <c r="A1" s="3" t="s">
        <v>21</v>
      </c>
      <c r="B1" s="4" t="s">
        <v>109</v>
      </c>
    </row>
    <row r="2" spans="1:2" hidden="1" x14ac:dyDescent="0.25">
      <c r="A2" s="3" t="s">
        <v>19</v>
      </c>
      <c r="B2" s="2" t="s">
        <v>18</v>
      </c>
    </row>
    <row r="3" spans="1:2" x14ac:dyDescent="0.25">
      <c r="A3" s="3" t="s">
        <v>17</v>
      </c>
      <c r="B3" s="2" t="s">
        <v>16</v>
      </c>
    </row>
    <row r="4" spans="1:2" ht="30" x14ac:dyDescent="0.25">
      <c r="A4" s="3" t="s">
        <v>15</v>
      </c>
      <c r="B4" s="2" t="s">
        <v>108</v>
      </c>
    </row>
    <row r="5" spans="1:2" x14ac:dyDescent="0.25">
      <c r="A5" s="3" t="s">
        <v>13</v>
      </c>
      <c r="B5" s="2" t="s">
        <v>107</v>
      </c>
    </row>
    <row r="6" spans="1:2" x14ac:dyDescent="0.25">
      <c r="A6" s="3" t="s">
        <v>11</v>
      </c>
      <c r="B6" s="2" t="s">
        <v>106</v>
      </c>
    </row>
    <row r="7" spans="1:2" ht="45" x14ac:dyDescent="0.25">
      <c r="A7" s="3" t="s">
        <v>9</v>
      </c>
      <c r="B7" s="2" t="s">
        <v>105</v>
      </c>
    </row>
    <row r="8" spans="1:2" ht="60" x14ac:dyDescent="0.25">
      <c r="A8" s="3" t="s">
        <v>7</v>
      </c>
      <c r="B8" s="2" t="s">
        <v>104</v>
      </c>
    </row>
    <row r="9" spans="1:2" x14ac:dyDescent="0.25">
      <c r="A9" s="3" t="s">
        <v>5</v>
      </c>
      <c r="B9" s="2" t="s">
        <v>4</v>
      </c>
    </row>
    <row r="10" spans="1:2" x14ac:dyDescent="0.25">
      <c r="A10" s="3" t="s">
        <v>3</v>
      </c>
      <c r="B10" s="2" t="s">
        <v>2</v>
      </c>
    </row>
    <row r="11" spans="1:2" ht="90" x14ac:dyDescent="0.25">
      <c r="A11" s="3" t="s">
        <v>1</v>
      </c>
      <c r="B11" s="2" t="s">
        <v>103</v>
      </c>
    </row>
  </sheetData>
  <sheetProtection password="DCD8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3" sqref="A3"/>
    </sheetView>
  </sheetViews>
  <sheetFormatPr baseColWidth="10" defaultRowHeight="15" x14ac:dyDescent="0.25"/>
  <cols>
    <col min="1" max="1" width="9.42578125" customWidth="1"/>
    <col min="2" max="2" width="4.7109375" bestFit="1" customWidth="1"/>
    <col min="3" max="3" width="7" style="48" customWidth="1"/>
    <col min="4" max="4" width="6.28515625" style="48" customWidth="1"/>
    <col min="5" max="18" width="7.5703125" style="48" bestFit="1" customWidth="1"/>
    <col min="19" max="19" width="9.5703125" style="48" bestFit="1" customWidth="1"/>
    <col min="20" max="20" width="12.5703125" style="48" bestFit="1" customWidth="1"/>
  </cols>
  <sheetData>
    <row r="1" spans="1:20" s="53" customFormat="1" ht="76.5" customHeight="1" x14ac:dyDescent="0.4">
      <c r="A1" s="76" t="s">
        <v>128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</row>
    <row r="3" spans="1:20" ht="45" x14ac:dyDescent="0.25">
      <c r="A3" s="52" t="s">
        <v>127</v>
      </c>
      <c r="B3" s="52" t="s">
        <v>81</v>
      </c>
      <c r="C3" s="52" t="s">
        <v>126</v>
      </c>
      <c r="D3" s="52" t="s">
        <v>125</v>
      </c>
      <c r="E3" s="52" t="s">
        <v>124</v>
      </c>
      <c r="F3" s="52" t="s">
        <v>123</v>
      </c>
      <c r="G3" s="52" t="s">
        <v>122</v>
      </c>
      <c r="H3" s="52" t="s">
        <v>121</v>
      </c>
      <c r="I3" s="52" t="s">
        <v>120</v>
      </c>
      <c r="J3" s="52" t="s">
        <v>119</v>
      </c>
      <c r="K3" s="52" t="s">
        <v>118</v>
      </c>
      <c r="L3" s="52" t="s">
        <v>117</v>
      </c>
      <c r="M3" s="52" t="s">
        <v>116</v>
      </c>
      <c r="N3" s="52" t="s">
        <v>115</v>
      </c>
      <c r="O3" s="52" t="s">
        <v>114</v>
      </c>
      <c r="P3" s="52" t="s">
        <v>113</v>
      </c>
      <c r="Q3" s="52" t="s">
        <v>112</v>
      </c>
      <c r="R3" s="52" t="s">
        <v>111</v>
      </c>
      <c r="S3" s="52" t="s">
        <v>110</v>
      </c>
      <c r="T3" s="52" t="s">
        <v>137</v>
      </c>
    </row>
    <row r="4" spans="1:20" x14ac:dyDescent="0.25">
      <c r="A4" s="51" t="s">
        <v>68</v>
      </c>
      <c r="B4" s="51" t="s">
        <v>24</v>
      </c>
      <c r="C4" s="50">
        <v>0</v>
      </c>
      <c r="D4" s="50">
        <v>0</v>
      </c>
      <c r="E4" s="50">
        <v>0</v>
      </c>
      <c r="F4" s="50">
        <v>2</v>
      </c>
      <c r="G4" s="50">
        <v>0</v>
      </c>
      <c r="H4" s="50">
        <v>0</v>
      </c>
      <c r="I4" s="50">
        <v>0</v>
      </c>
      <c r="J4" s="50">
        <v>0</v>
      </c>
      <c r="K4" s="50">
        <v>1</v>
      </c>
      <c r="L4" s="50">
        <v>2</v>
      </c>
      <c r="M4" s="50">
        <v>3</v>
      </c>
      <c r="N4" s="50">
        <v>5</v>
      </c>
      <c r="O4" s="50">
        <v>1</v>
      </c>
      <c r="P4" s="50">
        <v>0</v>
      </c>
      <c r="Q4" s="50">
        <v>1</v>
      </c>
      <c r="R4" s="50">
        <v>1</v>
      </c>
      <c r="S4" s="50">
        <v>0</v>
      </c>
      <c r="T4" s="50">
        <f t="shared" ref="T4:T32" si="0">SUM(C4:S4)</f>
        <v>16</v>
      </c>
    </row>
    <row r="5" spans="1:20" x14ac:dyDescent="0.25">
      <c r="A5" s="51" t="s">
        <v>67</v>
      </c>
      <c r="B5" s="51" t="s">
        <v>24</v>
      </c>
      <c r="C5" s="50">
        <v>0</v>
      </c>
      <c r="D5" s="50">
        <v>0</v>
      </c>
      <c r="E5" s="50">
        <v>0</v>
      </c>
      <c r="F5" s="50">
        <v>0</v>
      </c>
      <c r="G5" s="50">
        <v>0</v>
      </c>
      <c r="H5" s="50">
        <v>0</v>
      </c>
      <c r="I5" s="50">
        <v>1</v>
      </c>
      <c r="J5" s="50">
        <v>0</v>
      </c>
      <c r="K5" s="50">
        <v>3</v>
      </c>
      <c r="L5" s="50">
        <v>0</v>
      </c>
      <c r="M5" s="50">
        <v>0</v>
      </c>
      <c r="N5" s="50">
        <v>1</v>
      </c>
      <c r="O5" s="50">
        <v>1</v>
      </c>
      <c r="P5" s="50">
        <v>2</v>
      </c>
      <c r="Q5" s="50">
        <v>1</v>
      </c>
      <c r="R5" s="50">
        <v>2</v>
      </c>
      <c r="S5" s="50">
        <v>0</v>
      </c>
      <c r="T5" s="50">
        <f t="shared" si="0"/>
        <v>11</v>
      </c>
    </row>
    <row r="6" spans="1:20" x14ac:dyDescent="0.25">
      <c r="A6" s="51" t="s">
        <v>66</v>
      </c>
      <c r="B6" s="51" t="s">
        <v>24</v>
      </c>
      <c r="C6" s="50">
        <v>0</v>
      </c>
      <c r="D6" s="50">
        <v>1</v>
      </c>
      <c r="E6" s="50">
        <v>0</v>
      </c>
      <c r="F6" s="50">
        <v>0</v>
      </c>
      <c r="G6" s="50">
        <v>1</v>
      </c>
      <c r="H6" s="50">
        <v>2</v>
      </c>
      <c r="I6" s="50">
        <v>1</v>
      </c>
      <c r="J6" s="50">
        <v>2</v>
      </c>
      <c r="K6" s="50">
        <v>4</v>
      </c>
      <c r="L6" s="50">
        <v>6</v>
      </c>
      <c r="M6" s="50">
        <v>6</v>
      </c>
      <c r="N6" s="50">
        <v>11</v>
      </c>
      <c r="O6" s="50">
        <v>7</v>
      </c>
      <c r="P6" s="50">
        <v>6</v>
      </c>
      <c r="Q6" s="50">
        <v>3</v>
      </c>
      <c r="R6" s="50">
        <v>2</v>
      </c>
      <c r="S6" s="50">
        <v>0</v>
      </c>
      <c r="T6" s="50">
        <f t="shared" si="0"/>
        <v>52</v>
      </c>
    </row>
    <row r="7" spans="1:20" x14ac:dyDescent="0.25">
      <c r="A7" s="51" t="s">
        <v>65</v>
      </c>
      <c r="B7" s="51" t="s">
        <v>24</v>
      </c>
      <c r="C7" s="50">
        <v>0</v>
      </c>
      <c r="D7" s="50">
        <v>0</v>
      </c>
      <c r="E7" s="50">
        <v>0</v>
      </c>
      <c r="F7" s="50">
        <v>1</v>
      </c>
      <c r="G7" s="50">
        <v>0</v>
      </c>
      <c r="H7" s="50">
        <v>0</v>
      </c>
      <c r="I7" s="50">
        <v>0</v>
      </c>
      <c r="J7" s="50">
        <v>1</v>
      </c>
      <c r="K7" s="50">
        <v>0</v>
      </c>
      <c r="L7" s="50">
        <v>0</v>
      </c>
      <c r="M7" s="50">
        <v>1</v>
      </c>
      <c r="N7" s="50">
        <v>2</v>
      </c>
      <c r="O7" s="50">
        <v>1</v>
      </c>
      <c r="P7" s="50">
        <v>1</v>
      </c>
      <c r="Q7" s="50">
        <v>0</v>
      </c>
      <c r="R7" s="50">
        <v>0</v>
      </c>
      <c r="S7" s="50">
        <v>1</v>
      </c>
      <c r="T7" s="50">
        <f t="shared" si="0"/>
        <v>8</v>
      </c>
    </row>
    <row r="8" spans="1:20" x14ac:dyDescent="0.25">
      <c r="A8" s="51" t="s">
        <v>64</v>
      </c>
      <c r="B8" s="51" t="s">
        <v>24</v>
      </c>
      <c r="C8" s="50">
        <v>0</v>
      </c>
      <c r="D8" s="50">
        <v>0</v>
      </c>
      <c r="E8" s="50">
        <v>2</v>
      </c>
      <c r="F8" s="50">
        <v>1</v>
      </c>
      <c r="G8" s="50">
        <v>1</v>
      </c>
      <c r="H8" s="50">
        <v>1</v>
      </c>
      <c r="I8" s="50">
        <v>1</v>
      </c>
      <c r="J8" s="50">
        <v>3</v>
      </c>
      <c r="K8" s="50">
        <v>3</v>
      </c>
      <c r="L8" s="50">
        <v>5</v>
      </c>
      <c r="M8" s="50">
        <v>8</v>
      </c>
      <c r="N8" s="50">
        <v>2</v>
      </c>
      <c r="O8" s="50">
        <v>7</v>
      </c>
      <c r="P8" s="50">
        <v>8</v>
      </c>
      <c r="Q8" s="50">
        <v>9</v>
      </c>
      <c r="R8" s="50">
        <v>10</v>
      </c>
      <c r="S8" s="50">
        <v>12</v>
      </c>
      <c r="T8" s="50">
        <f t="shared" si="0"/>
        <v>73</v>
      </c>
    </row>
    <row r="9" spans="1:20" x14ac:dyDescent="0.25">
      <c r="A9" s="51" t="s">
        <v>63</v>
      </c>
      <c r="B9" s="51" t="s">
        <v>24</v>
      </c>
      <c r="C9" s="50">
        <v>0</v>
      </c>
      <c r="D9" s="50">
        <v>0</v>
      </c>
      <c r="E9" s="50">
        <v>1</v>
      </c>
      <c r="F9" s="50">
        <v>0</v>
      </c>
      <c r="G9" s="50">
        <v>0</v>
      </c>
      <c r="H9" s="50">
        <v>0</v>
      </c>
      <c r="I9" s="50">
        <v>0</v>
      </c>
      <c r="J9" s="50">
        <v>1</v>
      </c>
      <c r="K9" s="50">
        <v>1</v>
      </c>
      <c r="L9" s="50">
        <v>3</v>
      </c>
      <c r="M9" s="50">
        <v>0</v>
      </c>
      <c r="N9" s="50">
        <v>2</v>
      </c>
      <c r="O9" s="50">
        <v>4</v>
      </c>
      <c r="P9" s="50">
        <v>4</v>
      </c>
      <c r="Q9" s="50">
        <v>4</v>
      </c>
      <c r="R9" s="50">
        <v>1</v>
      </c>
      <c r="S9" s="50">
        <v>0</v>
      </c>
      <c r="T9" s="50">
        <f t="shared" si="0"/>
        <v>21</v>
      </c>
    </row>
    <row r="10" spans="1:20" x14ac:dyDescent="0.25">
      <c r="A10" s="51" t="s">
        <v>62</v>
      </c>
      <c r="B10" s="51" t="s">
        <v>24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1</v>
      </c>
      <c r="K10" s="50">
        <v>1</v>
      </c>
      <c r="L10" s="50">
        <v>0</v>
      </c>
      <c r="M10" s="50">
        <v>0</v>
      </c>
      <c r="N10" s="50">
        <v>1</v>
      </c>
      <c r="O10" s="50">
        <v>3</v>
      </c>
      <c r="P10" s="50">
        <v>0</v>
      </c>
      <c r="Q10" s="50">
        <v>1</v>
      </c>
      <c r="R10" s="50">
        <v>2</v>
      </c>
      <c r="S10" s="50">
        <v>2</v>
      </c>
      <c r="T10" s="50">
        <f t="shared" si="0"/>
        <v>11</v>
      </c>
    </row>
    <row r="11" spans="1:20" x14ac:dyDescent="0.25">
      <c r="A11" s="51" t="s">
        <v>61</v>
      </c>
      <c r="B11" s="51" t="s">
        <v>24</v>
      </c>
      <c r="C11" s="50">
        <v>0</v>
      </c>
      <c r="D11" s="50">
        <v>0</v>
      </c>
      <c r="E11" s="50">
        <v>0</v>
      </c>
      <c r="F11" s="50">
        <v>1</v>
      </c>
      <c r="G11" s="50">
        <v>0</v>
      </c>
      <c r="H11" s="50">
        <v>1</v>
      </c>
      <c r="I11" s="50">
        <v>0</v>
      </c>
      <c r="J11" s="50">
        <v>0</v>
      </c>
      <c r="K11" s="50">
        <v>0</v>
      </c>
      <c r="L11" s="50">
        <v>1</v>
      </c>
      <c r="M11" s="50">
        <v>0</v>
      </c>
      <c r="N11" s="50">
        <v>1</v>
      </c>
      <c r="O11" s="50">
        <v>1</v>
      </c>
      <c r="P11" s="50">
        <v>2</v>
      </c>
      <c r="Q11" s="50">
        <v>0</v>
      </c>
      <c r="R11" s="50">
        <v>0</v>
      </c>
      <c r="S11" s="50">
        <v>0</v>
      </c>
      <c r="T11" s="50">
        <f t="shared" si="0"/>
        <v>7</v>
      </c>
    </row>
    <row r="12" spans="1:20" x14ac:dyDescent="0.25">
      <c r="A12" s="51" t="s">
        <v>60</v>
      </c>
      <c r="B12" s="51" t="s">
        <v>24</v>
      </c>
      <c r="C12" s="50">
        <v>0</v>
      </c>
      <c r="D12" s="50">
        <v>0</v>
      </c>
      <c r="E12" s="50">
        <v>0</v>
      </c>
      <c r="F12" s="50">
        <v>1</v>
      </c>
      <c r="G12" s="50">
        <v>2</v>
      </c>
      <c r="H12" s="50">
        <v>0</v>
      </c>
      <c r="I12" s="50">
        <v>0</v>
      </c>
      <c r="J12" s="50">
        <v>0</v>
      </c>
      <c r="K12" s="50">
        <v>0</v>
      </c>
      <c r="L12" s="50">
        <v>2</v>
      </c>
      <c r="M12" s="50">
        <v>1</v>
      </c>
      <c r="N12" s="50">
        <v>2</v>
      </c>
      <c r="O12" s="50">
        <v>3</v>
      </c>
      <c r="P12" s="50">
        <v>2</v>
      </c>
      <c r="Q12" s="50">
        <v>1</v>
      </c>
      <c r="R12" s="50">
        <v>3</v>
      </c>
      <c r="S12" s="50">
        <v>4</v>
      </c>
      <c r="T12" s="50">
        <f t="shared" si="0"/>
        <v>21</v>
      </c>
    </row>
    <row r="13" spans="1:20" x14ac:dyDescent="0.25">
      <c r="A13" s="51" t="s">
        <v>59</v>
      </c>
      <c r="B13" s="51" t="s">
        <v>24</v>
      </c>
      <c r="C13" s="50">
        <v>0</v>
      </c>
      <c r="D13" s="50">
        <v>0</v>
      </c>
      <c r="E13" s="50">
        <v>0</v>
      </c>
      <c r="F13" s="50">
        <v>1</v>
      </c>
      <c r="G13" s="50">
        <v>1</v>
      </c>
      <c r="H13" s="50">
        <v>1</v>
      </c>
      <c r="I13" s="50">
        <v>1</v>
      </c>
      <c r="J13" s="50">
        <v>0</v>
      </c>
      <c r="K13" s="50">
        <v>2</v>
      </c>
      <c r="L13" s="50">
        <v>4</v>
      </c>
      <c r="M13" s="50">
        <v>10</v>
      </c>
      <c r="N13" s="50">
        <v>11</v>
      </c>
      <c r="O13" s="50">
        <v>10</v>
      </c>
      <c r="P13" s="50">
        <v>5</v>
      </c>
      <c r="Q13" s="50">
        <v>3</v>
      </c>
      <c r="R13" s="50">
        <v>6</v>
      </c>
      <c r="S13" s="50">
        <v>3</v>
      </c>
      <c r="T13" s="50">
        <f t="shared" si="0"/>
        <v>58</v>
      </c>
    </row>
    <row r="14" spans="1:20" x14ac:dyDescent="0.25">
      <c r="A14" s="51" t="s">
        <v>58</v>
      </c>
      <c r="B14" s="51" t="s">
        <v>24</v>
      </c>
      <c r="C14" s="50">
        <v>0</v>
      </c>
      <c r="D14" s="50">
        <v>0</v>
      </c>
      <c r="E14" s="50">
        <v>0</v>
      </c>
      <c r="F14" s="50">
        <v>0</v>
      </c>
      <c r="G14" s="50">
        <v>1</v>
      </c>
      <c r="H14" s="50">
        <v>0</v>
      </c>
      <c r="I14" s="50">
        <v>0</v>
      </c>
      <c r="J14" s="50">
        <v>0</v>
      </c>
      <c r="K14" s="50">
        <v>0</v>
      </c>
      <c r="L14" s="50">
        <v>2</v>
      </c>
      <c r="M14" s="50">
        <v>0</v>
      </c>
      <c r="N14" s="50">
        <v>0</v>
      </c>
      <c r="O14" s="50">
        <v>1</v>
      </c>
      <c r="P14" s="50">
        <v>1</v>
      </c>
      <c r="Q14" s="50">
        <v>0</v>
      </c>
      <c r="R14" s="50">
        <v>1</v>
      </c>
      <c r="S14" s="50">
        <v>0</v>
      </c>
      <c r="T14" s="50">
        <f t="shared" si="0"/>
        <v>6</v>
      </c>
    </row>
    <row r="15" spans="1:20" x14ac:dyDescent="0.25">
      <c r="A15" s="51" t="s">
        <v>57</v>
      </c>
      <c r="B15" s="51" t="s">
        <v>40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1</v>
      </c>
      <c r="O15" s="50">
        <v>0</v>
      </c>
      <c r="P15" s="50">
        <v>2</v>
      </c>
      <c r="Q15" s="50">
        <v>0</v>
      </c>
      <c r="R15" s="50">
        <v>0</v>
      </c>
      <c r="S15" s="50">
        <v>0</v>
      </c>
      <c r="T15" s="50">
        <f t="shared" si="0"/>
        <v>3</v>
      </c>
    </row>
    <row r="16" spans="1:20" x14ac:dyDescent="0.25">
      <c r="A16" s="51" t="s">
        <v>56</v>
      </c>
      <c r="B16" s="51" t="s">
        <v>40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1</v>
      </c>
      <c r="O16" s="50">
        <v>2</v>
      </c>
      <c r="P16" s="50">
        <v>9</v>
      </c>
      <c r="Q16" s="50">
        <v>4</v>
      </c>
      <c r="R16" s="50">
        <v>5</v>
      </c>
      <c r="S16" s="50">
        <v>14</v>
      </c>
      <c r="T16" s="50">
        <f t="shared" si="0"/>
        <v>35</v>
      </c>
    </row>
    <row r="17" spans="1:20" x14ac:dyDescent="0.25">
      <c r="A17" s="51" t="s">
        <v>55</v>
      </c>
      <c r="B17" s="51" t="s">
        <v>40</v>
      </c>
      <c r="C17" s="50">
        <v>0</v>
      </c>
      <c r="D17" s="50">
        <v>0</v>
      </c>
      <c r="E17" s="50">
        <v>0</v>
      </c>
      <c r="F17" s="50">
        <v>2</v>
      </c>
      <c r="G17" s="50">
        <v>1</v>
      </c>
      <c r="H17" s="50">
        <v>0</v>
      </c>
      <c r="I17" s="50">
        <v>1</v>
      </c>
      <c r="J17" s="50">
        <v>1</v>
      </c>
      <c r="K17" s="50">
        <v>0</v>
      </c>
      <c r="L17" s="50">
        <v>0</v>
      </c>
      <c r="M17" s="50">
        <v>1</v>
      </c>
      <c r="N17" s="50">
        <v>3</v>
      </c>
      <c r="O17" s="50">
        <v>1</v>
      </c>
      <c r="P17" s="50">
        <v>0</v>
      </c>
      <c r="Q17" s="50">
        <v>1</v>
      </c>
      <c r="R17" s="50">
        <v>2</v>
      </c>
      <c r="S17" s="50">
        <v>1</v>
      </c>
      <c r="T17" s="50">
        <f t="shared" si="0"/>
        <v>14</v>
      </c>
    </row>
    <row r="18" spans="1:20" x14ac:dyDescent="0.25">
      <c r="A18" s="51" t="s">
        <v>54</v>
      </c>
      <c r="B18" s="51" t="s">
        <v>40</v>
      </c>
      <c r="C18" s="50">
        <v>1</v>
      </c>
      <c r="D18" s="50">
        <v>2</v>
      </c>
      <c r="E18" s="50">
        <v>3</v>
      </c>
      <c r="F18" s="50">
        <v>4</v>
      </c>
      <c r="G18" s="50">
        <v>5</v>
      </c>
      <c r="H18" s="50">
        <v>10</v>
      </c>
      <c r="I18" s="50">
        <v>6</v>
      </c>
      <c r="J18" s="50">
        <v>8</v>
      </c>
      <c r="K18" s="50">
        <v>10</v>
      </c>
      <c r="L18" s="50">
        <v>21</v>
      </c>
      <c r="M18" s="50">
        <v>32</v>
      </c>
      <c r="N18" s="50">
        <v>26</v>
      </c>
      <c r="O18" s="50">
        <v>28</v>
      </c>
      <c r="P18" s="50">
        <v>22</v>
      </c>
      <c r="Q18" s="50">
        <v>17</v>
      </c>
      <c r="R18" s="50">
        <v>10</v>
      </c>
      <c r="S18" s="50">
        <v>15</v>
      </c>
      <c r="T18" s="50">
        <f t="shared" si="0"/>
        <v>220</v>
      </c>
    </row>
    <row r="19" spans="1:20" x14ac:dyDescent="0.25">
      <c r="A19" s="51" t="s">
        <v>53</v>
      </c>
      <c r="B19" s="51" t="s">
        <v>40</v>
      </c>
      <c r="C19" s="50">
        <v>1</v>
      </c>
      <c r="D19" s="50">
        <v>1</v>
      </c>
      <c r="E19" s="50">
        <v>6</v>
      </c>
      <c r="F19" s="50">
        <v>9</v>
      </c>
      <c r="G19" s="50">
        <v>4</v>
      </c>
      <c r="H19" s="50">
        <v>4</v>
      </c>
      <c r="I19" s="50">
        <v>5</v>
      </c>
      <c r="J19" s="50">
        <v>11</v>
      </c>
      <c r="K19" s="50">
        <v>11</v>
      </c>
      <c r="L19" s="50">
        <v>18</v>
      </c>
      <c r="M19" s="50">
        <v>21</v>
      </c>
      <c r="N19" s="50">
        <v>25</v>
      </c>
      <c r="O19" s="50">
        <v>36</v>
      </c>
      <c r="P19" s="50">
        <v>23</v>
      </c>
      <c r="Q19" s="50">
        <v>27</v>
      </c>
      <c r="R19" s="50">
        <v>14</v>
      </c>
      <c r="S19" s="50">
        <v>25</v>
      </c>
      <c r="T19" s="50">
        <f t="shared" si="0"/>
        <v>241</v>
      </c>
    </row>
    <row r="20" spans="1:20" x14ac:dyDescent="0.25">
      <c r="A20" s="51" t="s">
        <v>52</v>
      </c>
      <c r="B20" s="51" t="s">
        <v>40</v>
      </c>
      <c r="C20" s="50">
        <v>1</v>
      </c>
      <c r="D20" s="50">
        <v>0</v>
      </c>
      <c r="E20" s="50">
        <v>1</v>
      </c>
      <c r="F20" s="50">
        <v>2</v>
      </c>
      <c r="G20" s="50">
        <v>4</v>
      </c>
      <c r="H20" s="50">
        <v>2</v>
      </c>
      <c r="I20" s="50">
        <v>8</v>
      </c>
      <c r="J20" s="50">
        <v>9</v>
      </c>
      <c r="K20" s="50">
        <v>13</v>
      </c>
      <c r="L20" s="50">
        <v>9</v>
      </c>
      <c r="M20" s="50">
        <v>15</v>
      </c>
      <c r="N20" s="50">
        <v>16</v>
      </c>
      <c r="O20" s="50">
        <v>25</v>
      </c>
      <c r="P20" s="50">
        <v>28</v>
      </c>
      <c r="Q20" s="50">
        <v>33</v>
      </c>
      <c r="R20" s="50">
        <v>28</v>
      </c>
      <c r="S20" s="50">
        <v>27</v>
      </c>
      <c r="T20" s="50">
        <f t="shared" si="0"/>
        <v>221</v>
      </c>
    </row>
    <row r="21" spans="1:20" x14ac:dyDescent="0.25">
      <c r="A21" s="51" t="s">
        <v>51</v>
      </c>
      <c r="B21" s="51" t="s">
        <v>40</v>
      </c>
      <c r="C21" s="50">
        <v>0</v>
      </c>
      <c r="D21" s="50">
        <v>0</v>
      </c>
      <c r="E21" s="50">
        <v>2</v>
      </c>
      <c r="F21" s="50">
        <v>4</v>
      </c>
      <c r="G21" s="50">
        <v>3</v>
      </c>
      <c r="H21" s="50">
        <v>3</v>
      </c>
      <c r="I21" s="50">
        <v>2</v>
      </c>
      <c r="J21" s="50">
        <v>3</v>
      </c>
      <c r="K21" s="50">
        <v>7</v>
      </c>
      <c r="L21" s="50">
        <v>8</v>
      </c>
      <c r="M21" s="50">
        <v>13</v>
      </c>
      <c r="N21" s="50">
        <v>14</v>
      </c>
      <c r="O21" s="50">
        <v>11</v>
      </c>
      <c r="P21" s="50">
        <v>11</v>
      </c>
      <c r="Q21" s="50">
        <v>12</v>
      </c>
      <c r="R21" s="50">
        <v>9</v>
      </c>
      <c r="S21" s="50">
        <v>6</v>
      </c>
      <c r="T21" s="50">
        <f t="shared" si="0"/>
        <v>108</v>
      </c>
    </row>
    <row r="22" spans="1:20" x14ac:dyDescent="0.25">
      <c r="A22" s="51" t="s">
        <v>50</v>
      </c>
      <c r="B22" s="51" t="s">
        <v>40</v>
      </c>
      <c r="C22" s="50">
        <v>1</v>
      </c>
      <c r="D22" s="50">
        <v>1</v>
      </c>
      <c r="E22" s="50">
        <v>0</v>
      </c>
      <c r="F22" s="50">
        <v>3</v>
      </c>
      <c r="G22" s="50">
        <v>9</v>
      </c>
      <c r="H22" s="50">
        <v>9</v>
      </c>
      <c r="I22" s="50">
        <v>14</v>
      </c>
      <c r="J22" s="50">
        <v>11</v>
      </c>
      <c r="K22" s="50">
        <v>15</v>
      </c>
      <c r="L22" s="50">
        <v>13</v>
      </c>
      <c r="M22" s="50">
        <v>14</v>
      </c>
      <c r="N22" s="50">
        <v>14</v>
      </c>
      <c r="O22" s="50">
        <v>19</v>
      </c>
      <c r="P22" s="50">
        <v>22</v>
      </c>
      <c r="Q22" s="50">
        <v>14</v>
      </c>
      <c r="R22" s="50">
        <v>7</v>
      </c>
      <c r="S22" s="50">
        <v>28</v>
      </c>
      <c r="T22" s="50">
        <f t="shared" si="0"/>
        <v>194</v>
      </c>
    </row>
    <row r="23" spans="1:20" x14ac:dyDescent="0.25">
      <c r="A23" s="51" t="s">
        <v>49</v>
      </c>
      <c r="B23" s="51" t="s">
        <v>40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2</v>
      </c>
      <c r="J23" s="50">
        <v>1</v>
      </c>
      <c r="K23" s="50">
        <v>2</v>
      </c>
      <c r="L23" s="50">
        <v>1</v>
      </c>
      <c r="M23" s="50">
        <v>1</v>
      </c>
      <c r="N23" s="50">
        <v>4</v>
      </c>
      <c r="O23" s="50">
        <v>3</v>
      </c>
      <c r="P23" s="50">
        <v>2</v>
      </c>
      <c r="Q23" s="50">
        <v>1</v>
      </c>
      <c r="R23" s="50">
        <v>2</v>
      </c>
      <c r="S23" s="50">
        <v>6</v>
      </c>
      <c r="T23" s="50">
        <f t="shared" si="0"/>
        <v>25</v>
      </c>
    </row>
    <row r="24" spans="1:20" x14ac:dyDescent="0.25">
      <c r="A24" s="51" t="s">
        <v>48</v>
      </c>
      <c r="B24" s="51" t="s">
        <v>40</v>
      </c>
      <c r="C24" s="50">
        <v>0</v>
      </c>
      <c r="D24" s="50">
        <v>1</v>
      </c>
      <c r="E24" s="50">
        <v>3</v>
      </c>
      <c r="F24" s="50">
        <v>10</v>
      </c>
      <c r="G24" s="50">
        <v>5</v>
      </c>
      <c r="H24" s="50">
        <v>5</v>
      </c>
      <c r="I24" s="50">
        <v>11</v>
      </c>
      <c r="J24" s="50">
        <v>17</v>
      </c>
      <c r="K24" s="50">
        <v>18</v>
      </c>
      <c r="L24" s="50">
        <v>22</v>
      </c>
      <c r="M24" s="50">
        <v>31</v>
      </c>
      <c r="N24" s="50">
        <v>53</v>
      </c>
      <c r="O24" s="50">
        <v>36</v>
      </c>
      <c r="P24" s="50">
        <v>40</v>
      </c>
      <c r="Q24" s="50">
        <v>31</v>
      </c>
      <c r="R24" s="50">
        <v>30</v>
      </c>
      <c r="S24" s="50">
        <v>27</v>
      </c>
      <c r="T24" s="50">
        <f t="shared" si="0"/>
        <v>340</v>
      </c>
    </row>
    <row r="25" spans="1:20" x14ac:dyDescent="0.25">
      <c r="A25" s="51" t="s">
        <v>47</v>
      </c>
      <c r="B25" s="51" t="s">
        <v>40</v>
      </c>
      <c r="C25" s="50">
        <v>0</v>
      </c>
      <c r="D25" s="50">
        <v>2</v>
      </c>
      <c r="E25" s="50">
        <v>1</v>
      </c>
      <c r="F25" s="50">
        <v>3</v>
      </c>
      <c r="G25" s="50">
        <v>7</v>
      </c>
      <c r="H25" s="50">
        <v>10</v>
      </c>
      <c r="I25" s="50">
        <v>7</v>
      </c>
      <c r="J25" s="50">
        <v>10</v>
      </c>
      <c r="K25" s="50">
        <v>6</v>
      </c>
      <c r="L25" s="50">
        <v>13</v>
      </c>
      <c r="M25" s="50">
        <v>7</v>
      </c>
      <c r="N25" s="50">
        <v>25</v>
      </c>
      <c r="O25" s="50">
        <v>26</v>
      </c>
      <c r="P25" s="50">
        <v>20</v>
      </c>
      <c r="Q25" s="50">
        <v>14</v>
      </c>
      <c r="R25" s="50">
        <v>16</v>
      </c>
      <c r="S25" s="50">
        <v>46</v>
      </c>
      <c r="T25" s="50">
        <f t="shared" si="0"/>
        <v>213</v>
      </c>
    </row>
    <row r="26" spans="1:20" x14ac:dyDescent="0.25">
      <c r="A26" s="51" t="s">
        <v>46</v>
      </c>
      <c r="B26" s="51" t="s">
        <v>40</v>
      </c>
      <c r="C26" s="50">
        <v>0</v>
      </c>
      <c r="D26" s="50">
        <v>1</v>
      </c>
      <c r="E26" s="50">
        <v>2</v>
      </c>
      <c r="F26" s="50">
        <v>3</v>
      </c>
      <c r="G26" s="50">
        <v>5</v>
      </c>
      <c r="H26" s="50">
        <v>6</v>
      </c>
      <c r="I26" s="50">
        <v>4</v>
      </c>
      <c r="J26" s="50">
        <v>12</v>
      </c>
      <c r="K26" s="50">
        <v>14</v>
      </c>
      <c r="L26" s="50">
        <v>15</v>
      </c>
      <c r="M26" s="50">
        <v>31</v>
      </c>
      <c r="N26" s="50">
        <v>27</v>
      </c>
      <c r="O26" s="50">
        <v>29</v>
      </c>
      <c r="P26" s="50">
        <v>31</v>
      </c>
      <c r="Q26" s="50">
        <v>16</v>
      </c>
      <c r="R26" s="50">
        <v>14</v>
      </c>
      <c r="S26" s="50">
        <v>46</v>
      </c>
      <c r="T26" s="50">
        <f t="shared" si="0"/>
        <v>256</v>
      </c>
    </row>
    <row r="27" spans="1:20" x14ac:dyDescent="0.25">
      <c r="A27" s="51" t="s">
        <v>45</v>
      </c>
      <c r="B27" s="51" t="s">
        <v>24</v>
      </c>
      <c r="C27" s="50">
        <v>0</v>
      </c>
      <c r="D27" s="50">
        <v>0</v>
      </c>
      <c r="E27" s="50">
        <v>0</v>
      </c>
      <c r="F27" s="50">
        <v>2</v>
      </c>
      <c r="G27" s="50">
        <v>1</v>
      </c>
      <c r="H27" s="50">
        <v>0</v>
      </c>
      <c r="I27" s="50">
        <v>2</v>
      </c>
      <c r="J27" s="50">
        <v>0</v>
      </c>
      <c r="K27" s="50">
        <v>1</v>
      </c>
      <c r="L27" s="50">
        <v>4</v>
      </c>
      <c r="M27" s="50">
        <v>5</v>
      </c>
      <c r="N27" s="50">
        <v>3</v>
      </c>
      <c r="O27" s="50">
        <v>5</v>
      </c>
      <c r="P27" s="50">
        <v>8</v>
      </c>
      <c r="Q27" s="50">
        <v>6</v>
      </c>
      <c r="R27" s="50">
        <v>2</v>
      </c>
      <c r="S27" s="50">
        <v>3</v>
      </c>
      <c r="T27" s="50">
        <f t="shared" si="0"/>
        <v>42</v>
      </c>
    </row>
    <row r="28" spans="1:20" x14ac:dyDescent="0.25">
      <c r="A28" s="51" t="s">
        <v>44</v>
      </c>
      <c r="B28" s="51" t="s">
        <v>40</v>
      </c>
      <c r="C28" s="50">
        <v>0</v>
      </c>
      <c r="D28" s="50">
        <v>0</v>
      </c>
      <c r="E28" s="50">
        <v>0</v>
      </c>
      <c r="F28" s="50">
        <v>2</v>
      </c>
      <c r="G28" s="50">
        <v>0</v>
      </c>
      <c r="H28" s="50">
        <v>1</v>
      </c>
      <c r="I28" s="50">
        <v>4</v>
      </c>
      <c r="J28" s="50">
        <v>1</v>
      </c>
      <c r="K28" s="50">
        <v>1</v>
      </c>
      <c r="L28" s="50">
        <v>2</v>
      </c>
      <c r="M28" s="50">
        <v>4</v>
      </c>
      <c r="N28" s="50">
        <v>10</v>
      </c>
      <c r="O28" s="50">
        <v>6</v>
      </c>
      <c r="P28" s="50">
        <v>8</v>
      </c>
      <c r="Q28" s="50">
        <v>1</v>
      </c>
      <c r="R28" s="50">
        <v>4</v>
      </c>
      <c r="S28" s="50">
        <v>2</v>
      </c>
      <c r="T28" s="50">
        <f t="shared" si="0"/>
        <v>46</v>
      </c>
    </row>
    <row r="29" spans="1:20" x14ac:dyDescent="0.25">
      <c r="A29" s="51" t="s">
        <v>43</v>
      </c>
      <c r="B29" s="51" t="s">
        <v>24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1</v>
      </c>
      <c r="O29" s="50">
        <v>2</v>
      </c>
      <c r="P29" s="50">
        <v>1</v>
      </c>
      <c r="Q29" s="50">
        <v>0</v>
      </c>
      <c r="R29" s="50">
        <v>0</v>
      </c>
      <c r="S29" s="50">
        <v>0</v>
      </c>
      <c r="T29" s="50">
        <f t="shared" si="0"/>
        <v>4</v>
      </c>
    </row>
    <row r="30" spans="1:20" x14ac:dyDescent="0.25">
      <c r="A30" s="51" t="s">
        <v>42</v>
      </c>
      <c r="B30" s="51" t="s">
        <v>40</v>
      </c>
      <c r="C30" s="50">
        <v>0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1</v>
      </c>
      <c r="J30" s="50">
        <v>0</v>
      </c>
      <c r="K30" s="50">
        <v>0</v>
      </c>
      <c r="L30" s="50">
        <v>1</v>
      </c>
      <c r="M30" s="50">
        <v>1</v>
      </c>
      <c r="N30" s="50">
        <v>3</v>
      </c>
      <c r="O30" s="50">
        <v>3</v>
      </c>
      <c r="P30" s="50">
        <v>1</v>
      </c>
      <c r="Q30" s="50">
        <v>3</v>
      </c>
      <c r="R30" s="50">
        <v>1</v>
      </c>
      <c r="S30" s="50">
        <v>1</v>
      </c>
      <c r="T30" s="50">
        <f t="shared" si="0"/>
        <v>15</v>
      </c>
    </row>
    <row r="31" spans="1:20" x14ac:dyDescent="0.25">
      <c r="A31" s="51" t="s">
        <v>41</v>
      </c>
      <c r="B31" s="51" t="s">
        <v>40</v>
      </c>
      <c r="C31" s="50">
        <v>0</v>
      </c>
      <c r="D31" s="50">
        <v>2</v>
      </c>
      <c r="E31" s="50">
        <v>1</v>
      </c>
      <c r="F31" s="50">
        <v>7</v>
      </c>
      <c r="G31" s="50">
        <v>10</v>
      </c>
      <c r="H31" s="50">
        <v>7</v>
      </c>
      <c r="I31" s="50">
        <v>5</v>
      </c>
      <c r="J31" s="50">
        <v>6</v>
      </c>
      <c r="K31" s="50">
        <v>9</v>
      </c>
      <c r="L31" s="50">
        <v>26</v>
      </c>
      <c r="M31" s="50">
        <v>50</v>
      </c>
      <c r="N31" s="50">
        <v>70</v>
      </c>
      <c r="O31" s="50">
        <v>99</v>
      </c>
      <c r="P31" s="50">
        <v>102</v>
      </c>
      <c r="Q31" s="50">
        <v>79</v>
      </c>
      <c r="R31" s="50">
        <v>103</v>
      </c>
      <c r="S31" s="50">
        <v>103</v>
      </c>
      <c r="T31" s="50">
        <f t="shared" si="0"/>
        <v>679</v>
      </c>
    </row>
    <row r="32" spans="1:20" x14ac:dyDescent="0.25">
      <c r="A32" s="51" t="s">
        <v>39</v>
      </c>
      <c r="B32" s="51" t="s">
        <v>24</v>
      </c>
      <c r="C32" s="50">
        <v>0</v>
      </c>
      <c r="D32" s="50">
        <v>0</v>
      </c>
      <c r="E32" s="50">
        <v>0</v>
      </c>
      <c r="F32" s="50">
        <v>1</v>
      </c>
      <c r="G32" s="50">
        <v>0</v>
      </c>
      <c r="H32" s="50">
        <v>0</v>
      </c>
      <c r="I32" s="50">
        <v>0</v>
      </c>
      <c r="J32" s="50">
        <v>1</v>
      </c>
      <c r="K32" s="50">
        <v>0</v>
      </c>
      <c r="L32" s="50">
        <v>0</v>
      </c>
      <c r="M32" s="50">
        <v>0</v>
      </c>
      <c r="N32" s="50">
        <v>0</v>
      </c>
      <c r="O32" s="50">
        <v>0</v>
      </c>
      <c r="P32" s="50">
        <v>3</v>
      </c>
      <c r="Q32" s="50">
        <v>0</v>
      </c>
      <c r="R32" s="50">
        <v>0</v>
      </c>
      <c r="S32" s="50">
        <v>1</v>
      </c>
      <c r="T32" s="50">
        <f t="shared" si="0"/>
        <v>6</v>
      </c>
    </row>
    <row r="33" spans="1:20" x14ac:dyDescent="0.25">
      <c r="A33" s="51" t="s">
        <v>38</v>
      </c>
      <c r="B33" s="51" t="s">
        <v>24</v>
      </c>
      <c r="C33" s="50">
        <v>0</v>
      </c>
      <c r="D33" s="50">
        <v>0</v>
      </c>
      <c r="E33" s="50">
        <v>0</v>
      </c>
      <c r="F33" s="50">
        <v>1</v>
      </c>
      <c r="G33" s="50">
        <v>0</v>
      </c>
      <c r="H33" s="50">
        <v>0</v>
      </c>
      <c r="I33" s="50">
        <v>1</v>
      </c>
      <c r="J33" s="50">
        <v>1</v>
      </c>
      <c r="K33" s="50">
        <v>0</v>
      </c>
      <c r="L33" s="50">
        <v>0</v>
      </c>
      <c r="M33" s="50">
        <v>4</v>
      </c>
      <c r="N33" s="50">
        <v>3</v>
      </c>
      <c r="O33" s="50">
        <v>0</v>
      </c>
      <c r="P33" s="50">
        <v>1</v>
      </c>
      <c r="Q33" s="50">
        <v>1</v>
      </c>
      <c r="R33" s="50">
        <v>7</v>
      </c>
      <c r="S33" s="50">
        <v>5</v>
      </c>
      <c r="T33" s="50">
        <f t="shared" ref="T33:T50" si="1">SUM(C33:S33)</f>
        <v>24</v>
      </c>
    </row>
    <row r="34" spans="1:20" x14ac:dyDescent="0.25">
      <c r="A34" s="51" t="s">
        <v>37</v>
      </c>
      <c r="B34" s="51" t="s">
        <v>24</v>
      </c>
      <c r="C34" s="50">
        <v>1</v>
      </c>
      <c r="D34" s="50">
        <v>0</v>
      </c>
      <c r="E34" s="50">
        <v>0</v>
      </c>
      <c r="F34" s="50">
        <v>0</v>
      </c>
      <c r="G34" s="50">
        <v>2</v>
      </c>
      <c r="H34" s="50">
        <v>2</v>
      </c>
      <c r="I34" s="50">
        <v>1</v>
      </c>
      <c r="J34" s="50">
        <v>3</v>
      </c>
      <c r="K34" s="50">
        <v>0</v>
      </c>
      <c r="L34" s="50">
        <v>3</v>
      </c>
      <c r="M34" s="50">
        <v>5</v>
      </c>
      <c r="N34" s="50">
        <v>0</v>
      </c>
      <c r="O34" s="50">
        <v>3</v>
      </c>
      <c r="P34" s="50">
        <v>3</v>
      </c>
      <c r="Q34" s="50">
        <v>3</v>
      </c>
      <c r="R34" s="50">
        <v>1</v>
      </c>
      <c r="S34" s="50">
        <v>1</v>
      </c>
      <c r="T34" s="50">
        <f t="shared" si="1"/>
        <v>28</v>
      </c>
    </row>
    <row r="35" spans="1:20" x14ac:dyDescent="0.25">
      <c r="A35" s="51" t="s">
        <v>36</v>
      </c>
      <c r="B35" s="51" t="s">
        <v>24</v>
      </c>
      <c r="C35" s="50">
        <v>0</v>
      </c>
      <c r="D35" s="50">
        <v>0</v>
      </c>
      <c r="E35" s="50">
        <v>0</v>
      </c>
      <c r="F35" s="50">
        <v>1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1</v>
      </c>
      <c r="M35" s="50">
        <v>0</v>
      </c>
      <c r="N35" s="50">
        <v>1</v>
      </c>
      <c r="O35" s="50">
        <v>0</v>
      </c>
      <c r="P35" s="50">
        <v>3</v>
      </c>
      <c r="Q35" s="50">
        <v>1</v>
      </c>
      <c r="R35" s="50">
        <v>0</v>
      </c>
      <c r="S35" s="50">
        <v>0</v>
      </c>
      <c r="T35" s="50">
        <f t="shared" si="1"/>
        <v>7</v>
      </c>
    </row>
    <row r="36" spans="1:20" x14ac:dyDescent="0.25">
      <c r="A36" s="51" t="s">
        <v>35</v>
      </c>
      <c r="B36" s="51" t="s">
        <v>24</v>
      </c>
      <c r="C36" s="50">
        <v>0</v>
      </c>
      <c r="D36" s="50">
        <v>0</v>
      </c>
      <c r="E36" s="50">
        <v>0</v>
      </c>
      <c r="F36" s="50">
        <v>0</v>
      </c>
      <c r="G36" s="50">
        <v>0</v>
      </c>
      <c r="H36" s="50">
        <v>1</v>
      </c>
      <c r="I36" s="50">
        <v>0</v>
      </c>
      <c r="J36" s="50">
        <v>2</v>
      </c>
      <c r="K36" s="50">
        <v>0</v>
      </c>
      <c r="L36" s="50">
        <v>0</v>
      </c>
      <c r="M36" s="50">
        <v>1</v>
      </c>
      <c r="N36" s="50">
        <v>0</v>
      </c>
      <c r="O36" s="50">
        <v>5</v>
      </c>
      <c r="P36" s="50">
        <v>1</v>
      </c>
      <c r="Q36" s="50">
        <v>2</v>
      </c>
      <c r="R36" s="50">
        <v>5</v>
      </c>
      <c r="S36" s="50">
        <v>1</v>
      </c>
      <c r="T36" s="50">
        <f t="shared" si="1"/>
        <v>18</v>
      </c>
    </row>
    <row r="37" spans="1:20" x14ac:dyDescent="0.25">
      <c r="A37" s="51" t="s">
        <v>34</v>
      </c>
      <c r="B37" s="51" t="s">
        <v>24</v>
      </c>
      <c r="C37" s="50">
        <v>0</v>
      </c>
      <c r="D37" s="50">
        <v>0</v>
      </c>
      <c r="E37" s="50">
        <v>0</v>
      </c>
      <c r="F37" s="50">
        <v>1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1</v>
      </c>
      <c r="O37" s="50">
        <v>0</v>
      </c>
      <c r="P37" s="50">
        <v>3</v>
      </c>
      <c r="Q37" s="50">
        <v>0</v>
      </c>
      <c r="R37" s="50">
        <v>0</v>
      </c>
      <c r="S37" s="50">
        <v>0</v>
      </c>
      <c r="T37" s="50">
        <f t="shared" si="1"/>
        <v>5</v>
      </c>
    </row>
    <row r="38" spans="1:20" x14ac:dyDescent="0.25">
      <c r="A38" s="51" t="s">
        <v>131</v>
      </c>
      <c r="B38" s="51" t="s">
        <v>24</v>
      </c>
      <c r="C38" s="50">
        <v>0</v>
      </c>
      <c r="D38" s="50">
        <v>1</v>
      </c>
      <c r="E38" s="50">
        <v>0</v>
      </c>
      <c r="F38" s="50">
        <v>10</v>
      </c>
      <c r="G38" s="50">
        <v>3</v>
      </c>
      <c r="H38" s="50">
        <v>4</v>
      </c>
      <c r="I38" s="50">
        <v>3</v>
      </c>
      <c r="J38" s="50">
        <v>4</v>
      </c>
      <c r="K38" s="50">
        <v>5</v>
      </c>
      <c r="L38" s="50">
        <v>12</v>
      </c>
      <c r="M38" s="50">
        <v>14</v>
      </c>
      <c r="N38" s="50">
        <v>14</v>
      </c>
      <c r="O38" s="50">
        <v>25</v>
      </c>
      <c r="P38" s="50">
        <v>20</v>
      </c>
      <c r="Q38" s="50">
        <v>9</v>
      </c>
      <c r="R38" s="50">
        <v>6</v>
      </c>
      <c r="S38" s="50">
        <v>3</v>
      </c>
      <c r="T38" s="50">
        <f t="shared" si="1"/>
        <v>133</v>
      </c>
    </row>
    <row r="39" spans="1:20" x14ac:dyDescent="0.25">
      <c r="A39" s="51" t="s">
        <v>130</v>
      </c>
      <c r="B39" s="51" t="s">
        <v>24</v>
      </c>
      <c r="C39" s="50">
        <v>0</v>
      </c>
      <c r="D39" s="50">
        <v>1</v>
      </c>
      <c r="E39" s="50">
        <v>5</v>
      </c>
      <c r="F39" s="50">
        <v>3</v>
      </c>
      <c r="G39" s="50">
        <v>2</v>
      </c>
      <c r="H39" s="50">
        <v>3</v>
      </c>
      <c r="I39" s="50">
        <v>2</v>
      </c>
      <c r="J39" s="50">
        <v>3</v>
      </c>
      <c r="K39" s="50">
        <v>8</v>
      </c>
      <c r="L39" s="50">
        <v>12</v>
      </c>
      <c r="M39" s="50">
        <v>15</v>
      </c>
      <c r="N39" s="50">
        <v>24</v>
      </c>
      <c r="O39" s="50">
        <v>13</v>
      </c>
      <c r="P39" s="50">
        <v>22</v>
      </c>
      <c r="Q39" s="50">
        <v>15</v>
      </c>
      <c r="R39" s="50">
        <v>12</v>
      </c>
      <c r="S39" s="50">
        <v>9</v>
      </c>
      <c r="T39" s="50">
        <f t="shared" si="1"/>
        <v>149</v>
      </c>
    </row>
    <row r="40" spans="1:20" x14ac:dyDescent="0.25">
      <c r="A40" s="51" t="s">
        <v>33</v>
      </c>
      <c r="B40" s="51" t="s">
        <v>24</v>
      </c>
      <c r="C40" s="50">
        <v>0</v>
      </c>
      <c r="D40" s="50">
        <v>0</v>
      </c>
      <c r="E40" s="50">
        <v>1</v>
      </c>
      <c r="F40" s="50">
        <v>3</v>
      </c>
      <c r="G40" s="50">
        <v>5</v>
      </c>
      <c r="H40" s="50">
        <v>4</v>
      </c>
      <c r="I40" s="50">
        <v>4</v>
      </c>
      <c r="J40" s="50">
        <v>7</v>
      </c>
      <c r="K40" s="50">
        <v>4</v>
      </c>
      <c r="L40" s="50">
        <v>14</v>
      </c>
      <c r="M40" s="50">
        <v>11</v>
      </c>
      <c r="N40" s="50">
        <v>29</v>
      </c>
      <c r="O40" s="50">
        <v>29</v>
      </c>
      <c r="P40" s="50">
        <v>28</v>
      </c>
      <c r="Q40" s="50">
        <v>20</v>
      </c>
      <c r="R40" s="50">
        <v>13</v>
      </c>
      <c r="S40" s="50">
        <v>13</v>
      </c>
      <c r="T40" s="50">
        <f t="shared" si="1"/>
        <v>185</v>
      </c>
    </row>
    <row r="41" spans="1:20" x14ac:dyDescent="0.25">
      <c r="A41" s="51" t="s">
        <v>133</v>
      </c>
      <c r="B41" s="51" t="s">
        <v>24</v>
      </c>
      <c r="C41" s="50">
        <v>0</v>
      </c>
      <c r="D41" s="50">
        <v>1</v>
      </c>
      <c r="E41" s="50">
        <v>3</v>
      </c>
      <c r="F41" s="50">
        <v>9</v>
      </c>
      <c r="G41" s="50">
        <v>8</v>
      </c>
      <c r="H41" s="50">
        <v>6</v>
      </c>
      <c r="I41" s="50">
        <v>4</v>
      </c>
      <c r="J41" s="50">
        <v>10</v>
      </c>
      <c r="K41" s="50">
        <v>8</v>
      </c>
      <c r="L41" s="50">
        <v>12</v>
      </c>
      <c r="M41" s="50">
        <v>27</v>
      </c>
      <c r="N41" s="50">
        <v>37</v>
      </c>
      <c r="O41" s="50">
        <v>34</v>
      </c>
      <c r="P41" s="50">
        <v>33</v>
      </c>
      <c r="Q41" s="50">
        <v>21</v>
      </c>
      <c r="R41" s="50">
        <v>25</v>
      </c>
      <c r="S41" s="50">
        <v>50</v>
      </c>
      <c r="T41" s="50">
        <f t="shared" si="1"/>
        <v>288</v>
      </c>
    </row>
    <row r="42" spans="1:20" x14ac:dyDescent="0.25">
      <c r="A42" s="51" t="s">
        <v>134</v>
      </c>
      <c r="B42" s="51" t="s">
        <v>24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0">
        <v>0</v>
      </c>
      <c r="P42" s="50">
        <v>0</v>
      </c>
      <c r="Q42" s="50">
        <v>0</v>
      </c>
      <c r="R42" s="50">
        <v>0</v>
      </c>
      <c r="S42" s="50">
        <v>0</v>
      </c>
      <c r="T42" s="50">
        <f t="shared" si="1"/>
        <v>0</v>
      </c>
    </row>
    <row r="43" spans="1:20" x14ac:dyDescent="0.25">
      <c r="A43" s="51" t="s">
        <v>32</v>
      </c>
      <c r="B43" s="51" t="s">
        <v>24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1</v>
      </c>
      <c r="I43" s="50">
        <v>5</v>
      </c>
      <c r="J43" s="50">
        <v>2</v>
      </c>
      <c r="K43" s="50">
        <v>2</v>
      </c>
      <c r="L43" s="50">
        <v>4</v>
      </c>
      <c r="M43" s="50">
        <v>4</v>
      </c>
      <c r="N43" s="50">
        <v>8</v>
      </c>
      <c r="O43" s="50">
        <v>5</v>
      </c>
      <c r="P43" s="50">
        <v>8</v>
      </c>
      <c r="Q43" s="50">
        <v>1</v>
      </c>
      <c r="R43" s="50">
        <v>2</v>
      </c>
      <c r="S43" s="50">
        <v>2</v>
      </c>
      <c r="T43" s="50">
        <f t="shared" si="1"/>
        <v>44</v>
      </c>
    </row>
    <row r="44" spans="1:20" x14ac:dyDescent="0.25">
      <c r="A44" s="51" t="s">
        <v>31</v>
      </c>
      <c r="B44" s="51" t="s">
        <v>24</v>
      </c>
      <c r="C44" s="50">
        <v>0</v>
      </c>
      <c r="D44" s="50">
        <v>0</v>
      </c>
      <c r="E44" s="50">
        <v>1</v>
      </c>
      <c r="F44" s="50">
        <v>3</v>
      </c>
      <c r="G44" s="50">
        <v>5</v>
      </c>
      <c r="H44" s="50">
        <v>5</v>
      </c>
      <c r="I44" s="50">
        <v>10</v>
      </c>
      <c r="J44" s="50">
        <v>7</v>
      </c>
      <c r="K44" s="50">
        <v>6</v>
      </c>
      <c r="L44" s="50">
        <v>21</v>
      </c>
      <c r="M44" s="50">
        <v>10</v>
      </c>
      <c r="N44" s="50">
        <v>23</v>
      </c>
      <c r="O44" s="50">
        <v>29</v>
      </c>
      <c r="P44" s="50">
        <v>19</v>
      </c>
      <c r="Q44" s="50">
        <v>17</v>
      </c>
      <c r="R44" s="50">
        <v>8</v>
      </c>
      <c r="S44" s="50">
        <v>13</v>
      </c>
      <c r="T44" s="50">
        <f t="shared" si="1"/>
        <v>177</v>
      </c>
    </row>
    <row r="45" spans="1:20" x14ac:dyDescent="0.25">
      <c r="A45" s="51" t="s">
        <v>30</v>
      </c>
      <c r="B45" s="51" t="s">
        <v>24</v>
      </c>
      <c r="C45" s="50">
        <v>0</v>
      </c>
      <c r="D45" s="50">
        <v>2</v>
      </c>
      <c r="E45" s="50">
        <v>0</v>
      </c>
      <c r="F45" s="50">
        <v>6</v>
      </c>
      <c r="G45" s="50">
        <v>3</v>
      </c>
      <c r="H45" s="50">
        <v>4</v>
      </c>
      <c r="I45" s="50">
        <v>3</v>
      </c>
      <c r="J45" s="50">
        <v>6</v>
      </c>
      <c r="K45" s="50">
        <v>12</v>
      </c>
      <c r="L45" s="50">
        <v>12</v>
      </c>
      <c r="M45" s="50">
        <v>15</v>
      </c>
      <c r="N45" s="50">
        <v>16</v>
      </c>
      <c r="O45" s="50">
        <v>18</v>
      </c>
      <c r="P45" s="50">
        <v>15</v>
      </c>
      <c r="Q45" s="50">
        <v>15</v>
      </c>
      <c r="R45" s="50">
        <v>7</v>
      </c>
      <c r="S45" s="50">
        <v>8</v>
      </c>
      <c r="T45" s="50">
        <f t="shared" si="1"/>
        <v>142</v>
      </c>
    </row>
    <row r="46" spans="1:20" x14ac:dyDescent="0.25">
      <c r="A46" s="51" t="s">
        <v>29</v>
      </c>
      <c r="B46" s="51" t="s">
        <v>24</v>
      </c>
      <c r="C46" s="50">
        <v>0</v>
      </c>
      <c r="D46" s="50">
        <v>1</v>
      </c>
      <c r="E46" s="50">
        <v>2</v>
      </c>
      <c r="F46" s="50">
        <v>5</v>
      </c>
      <c r="G46" s="50">
        <v>3</v>
      </c>
      <c r="H46" s="50">
        <v>1</v>
      </c>
      <c r="I46" s="50">
        <v>2</v>
      </c>
      <c r="J46" s="50">
        <v>2</v>
      </c>
      <c r="K46" s="50">
        <v>4</v>
      </c>
      <c r="L46" s="50">
        <v>7</v>
      </c>
      <c r="M46" s="50">
        <v>6</v>
      </c>
      <c r="N46" s="50">
        <v>14</v>
      </c>
      <c r="O46" s="50">
        <v>11</v>
      </c>
      <c r="P46" s="50">
        <v>10</v>
      </c>
      <c r="Q46" s="50">
        <v>9</v>
      </c>
      <c r="R46" s="50">
        <v>7</v>
      </c>
      <c r="S46" s="50">
        <v>4</v>
      </c>
      <c r="T46" s="50">
        <f t="shared" si="1"/>
        <v>88</v>
      </c>
    </row>
    <row r="47" spans="1:20" x14ac:dyDescent="0.25">
      <c r="A47" s="51" t="s">
        <v>28</v>
      </c>
      <c r="B47" s="51" t="s">
        <v>24</v>
      </c>
      <c r="C47" s="50">
        <v>0</v>
      </c>
      <c r="D47" s="50">
        <v>0</v>
      </c>
      <c r="E47" s="50">
        <v>1</v>
      </c>
      <c r="F47" s="50">
        <v>1</v>
      </c>
      <c r="G47" s="50">
        <v>0</v>
      </c>
      <c r="H47" s="50">
        <v>2</v>
      </c>
      <c r="I47" s="50">
        <v>2</v>
      </c>
      <c r="J47" s="50">
        <v>1</v>
      </c>
      <c r="K47" s="50">
        <v>1</v>
      </c>
      <c r="L47" s="50">
        <v>0</v>
      </c>
      <c r="M47" s="50">
        <v>2</v>
      </c>
      <c r="N47" s="50">
        <v>0</v>
      </c>
      <c r="O47" s="50">
        <v>5</v>
      </c>
      <c r="P47" s="50">
        <v>2</v>
      </c>
      <c r="Q47" s="50">
        <v>4</v>
      </c>
      <c r="R47" s="50">
        <v>2</v>
      </c>
      <c r="S47" s="50">
        <v>4</v>
      </c>
      <c r="T47" s="50">
        <f t="shared" si="1"/>
        <v>27</v>
      </c>
    </row>
    <row r="48" spans="1:20" x14ac:dyDescent="0.25">
      <c r="A48" s="51" t="s">
        <v>27</v>
      </c>
      <c r="B48" s="51" t="s">
        <v>24</v>
      </c>
      <c r="C48" s="50">
        <v>0</v>
      </c>
      <c r="D48" s="50">
        <v>2</v>
      </c>
      <c r="E48" s="50">
        <v>1</v>
      </c>
      <c r="F48" s="50">
        <v>6</v>
      </c>
      <c r="G48" s="50">
        <v>4</v>
      </c>
      <c r="H48" s="50">
        <v>6</v>
      </c>
      <c r="I48" s="50">
        <v>5</v>
      </c>
      <c r="J48" s="50">
        <v>6</v>
      </c>
      <c r="K48" s="50">
        <v>14</v>
      </c>
      <c r="L48" s="50">
        <v>14</v>
      </c>
      <c r="M48" s="50">
        <v>21</v>
      </c>
      <c r="N48" s="50">
        <v>18</v>
      </c>
      <c r="O48" s="50">
        <v>29</v>
      </c>
      <c r="P48" s="50">
        <v>18</v>
      </c>
      <c r="Q48" s="50">
        <v>19</v>
      </c>
      <c r="R48" s="50">
        <v>20</v>
      </c>
      <c r="S48" s="50">
        <v>27</v>
      </c>
      <c r="T48" s="50">
        <f t="shared" si="1"/>
        <v>210</v>
      </c>
    </row>
    <row r="49" spans="1:20" x14ac:dyDescent="0.25">
      <c r="A49" s="51" t="s">
        <v>26</v>
      </c>
      <c r="B49" s="51" t="s">
        <v>24</v>
      </c>
      <c r="C49" s="50">
        <v>0</v>
      </c>
      <c r="D49" s="50">
        <v>0</v>
      </c>
      <c r="E49" s="50">
        <v>4</v>
      </c>
      <c r="F49" s="50">
        <v>5</v>
      </c>
      <c r="G49" s="50">
        <v>2</v>
      </c>
      <c r="H49" s="50">
        <v>1</v>
      </c>
      <c r="I49" s="50">
        <v>6</v>
      </c>
      <c r="J49" s="50">
        <v>8</v>
      </c>
      <c r="K49" s="50">
        <v>6</v>
      </c>
      <c r="L49" s="50">
        <v>13</v>
      </c>
      <c r="M49" s="50">
        <v>22</v>
      </c>
      <c r="N49" s="50">
        <v>19</v>
      </c>
      <c r="O49" s="50">
        <v>16</v>
      </c>
      <c r="P49" s="50">
        <v>22</v>
      </c>
      <c r="Q49" s="50">
        <v>12</v>
      </c>
      <c r="R49" s="50">
        <v>17</v>
      </c>
      <c r="S49" s="50">
        <v>8</v>
      </c>
      <c r="T49" s="50">
        <f t="shared" si="1"/>
        <v>161</v>
      </c>
    </row>
    <row r="50" spans="1:20" x14ac:dyDescent="0.25">
      <c r="A50" s="51" t="s">
        <v>25</v>
      </c>
      <c r="B50" s="51" t="s">
        <v>24</v>
      </c>
      <c r="C50" s="50">
        <v>1</v>
      </c>
      <c r="D50" s="50">
        <v>0</v>
      </c>
      <c r="E50" s="50">
        <v>0</v>
      </c>
      <c r="F50" s="50">
        <v>4</v>
      </c>
      <c r="G50" s="50">
        <v>6</v>
      </c>
      <c r="H50" s="50">
        <v>5</v>
      </c>
      <c r="I50" s="50">
        <v>11</v>
      </c>
      <c r="J50" s="50">
        <v>6</v>
      </c>
      <c r="K50" s="50">
        <v>9</v>
      </c>
      <c r="L50" s="50">
        <v>11</v>
      </c>
      <c r="M50" s="50">
        <v>15</v>
      </c>
      <c r="N50" s="50">
        <v>23</v>
      </c>
      <c r="O50" s="50">
        <v>25</v>
      </c>
      <c r="P50" s="50">
        <v>16</v>
      </c>
      <c r="Q50" s="50">
        <v>15</v>
      </c>
      <c r="R50" s="50">
        <v>16</v>
      </c>
      <c r="S50" s="50">
        <v>24</v>
      </c>
      <c r="T50" s="50">
        <f t="shared" si="1"/>
        <v>187</v>
      </c>
    </row>
    <row r="51" spans="1:20" x14ac:dyDescent="0.25">
      <c r="A51" s="77" t="s">
        <v>87</v>
      </c>
      <c r="B51" s="77"/>
      <c r="C51" s="49">
        <f t="shared" ref="C51:T51" si="2">SUM(C4:C50)</f>
        <v>6</v>
      </c>
      <c r="D51" s="49">
        <f t="shared" si="2"/>
        <v>19</v>
      </c>
      <c r="E51" s="49">
        <f t="shared" si="2"/>
        <v>40</v>
      </c>
      <c r="F51" s="49">
        <f t="shared" si="2"/>
        <v>117</v>
      </c>
      <c r="G51" s="49">
        <f t="shared" si="2"/>
        <v>103</v>
      </c>
      <c r="H51" s="49">
        <f t="shared" si="2"/>
        <v>107</v>
      </c>
      <c r="I51" s="49">
        <f t="shared" si="2"/>
        <v>135</v>
      </c>
      <c r="J51" s="49">
        <f t="shared" si="2"/>
        <v>167</v>
      </c>
      <c r="K51" s="49">
        <f t="shared" si="2"/>
        <v>201</v>
      </c>
      <c r="L51" s="49">
        <f t="shared" si="2"/>
        <v>314</v>
      </c>
      <c r="M51" s="49">
        <f t="shared" si="2"/>
        <v>427</v>
      </c>
      <c r="N51" s="49">
        <f t="shared" si="2"/>
        <v>564</v>
      </c>
      <c r="O51" s="49">
        <f t="shared" si="2"/>
        <v>617</v>
      </c>
      <c r="P51" s="49">
        <f t="shared" si="2"/>
        <v>588</v>
      </c>
      <c r="Q51" s="49">
        <f t="shared" si="2"/>
        <v>446</v>
      </c>
      <c r="R51" s="49">
        <f t="shared" si="2"/>
        <v>423</v>
      </c>
      <c r="S51" s="49">
        <f t="shared" si="2"/>
        <v>545</v>
      </c>
      <c r="T51" s="49">
        <f t="shared" si="2"/>
        <v>4819</v>
      </c>
    </row>
  </sheetData>
  <sheetProtection password="DCD8" sheet="1" objects="1" scenarios="1" autoFilter="0"/>
  <autoFilter ref="A3:T3"/>
  <mergeCells count="2">
    <mergeCell ref="A1:T1"/>
    <mergeCell ref="A51:B5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3" sqref="A3"/>
    </sheetView>
  </sheetViews>
  <sheetFormatPr baseColWidth="10" defaultRowHeight="15" x14ac:dyDescent="0.25"/>
  <cols>
    <col min="2" max="2" width="4.7109375" bestFit="1" customWidth="1"/>
    <col min="3" max="10" width="10.85546875" style="48" bestFit="1" customWidth="1"/>
    <col min="11" max="11" width="11.42578125" style="48" customWidth="1"/>
    <col min="12" max="16" width="10.85546875" style="48" bestFit="1" customWidth="1"/>
    <col min="17" max="19" width="10.42578125" style="48" bestFit="1" customWidth="1"/>
    <col min="20" max="20" width="12.5703125" style="48" bestFit="1" customWidth="1"/>
  </cols>
  <sheetData>
    <row r="1" spans="1:20" s="55" customFormat="1" ht="26.25" x14ac:dyDescent="0.4">
      <c r="C1" s="56"/>
      <c r="D1" s="56"/>
      <c r="E1" s="56"/>
      <c r="F1" s="56"/>
      <c r="G1" s="56"/>
      <c r="H1" s="56"/>
      <c r="I1" s="56"/>
      <c r="J1" s="56"/>
      <c r="K1" s="56" t="s">
        <v>140</v>
      </c>
      <c r="L1" s="56"/>
      <c r="M1" s="56"/>
      <c r="N1" s="56"/>
      <c r="O1" s="56"/>
      <c r="P1" s="56"/>
      <c r="Q1" s="56"/>
      <c r="R1" s="56"/>
      <c r="S1" s="56"/>
      <c r="T1" s="56"/>
    </row>
    <row r="3" spans="1:20" ht="30" x14ac:dyDescent="0.25">
      <c r="A3" s="52" t="s">
        <v>127</v>
      </c>
      <c r="B3" s="52" t="s">
        <v>81</v>
      </c>
      <c r="C3" s="52" t="s">
        <v>126</v>
      </c>
      <c r="D3" s="52" t="s">
        <v>125</v>
      </c>
      <c r="E3" s="52" t="s">
        <v>124</v>
      </c>
      <c r="F3" s="52" t="s">
        <v>123</v>
      </c>
      <c r="G3" s="52" t="s">
        <v>122</v>
      </c>
      <c r="H3" s="52" t="s">
        <v>121</v>
      </c>
      <c r="I3" s="52" t="s">
        <v>120</v>
      </c>
      <c r="J3" s="52" t="s">
        <v>119</v>
      </c>
      <c r="K3" s="52" t="s">
        <v>118</v>
      </c>
      <c r="L3" s="52" t="s">
        <v>117</v>
      </c>
      <c r="M3" s="52" t="s">
        <v>116</v>
      </c>
      <c r="N3" s="52" t="s">
        <v>115</v>
      </c>
      <c r="O3" s="52" t="s">
        <v>114</v>
      </c>
      <c r="P3" s="52" t="s">
        <v>113</v>
      </c>
      <c r="Q3" s="52" t="s">
        <v>112</v>
      </c>
      <c r="R3" s="52" t="s">
        <v>111</v>
      </c>
      <c r="S3" s="52" t="s">
        <v>110</v>
      </c>
      <c r="T3" s="52" t="s">
        <v>138</v>
      </c>
    </row>
    <row r="4" spans="1:20" x14ac:dyDescent="0.25">
      <c r="A4" s="51" t="s">
        <v>68</v>
      </c>
      <c r="B4" s="51" t="s">
        <v>24</v>
      </c>
      <c r="C4" s="54">
        <v>19909</v>
      </c>
      <c r="D4" s="54">
        <v>23279</v>
      </c>
      <c r="E4" s="54">
        <v>23770</v>
      </c>
      <c r="F4" s="54">
        <v>23640</v>
      </c>
      <c r="G4" s="54">
        <v>17715</v>
      </c>
      <c r="H4" s="54">
        <v>13907</v>
      </c>
      <c r="I4" s="54">
        <v>12912</v>
      </c>
      <c r="J4" s="54">
        <v>11607</v>
      </c>
      <c r="K4" s="54">
        <v>11038</v>
      </c>
      <c r="L4" s="54">
        <v>11595</v>
      </c>
      <c r="M4" s="54">
        <v>10944</v>
      </c>
      <c r="N4" s="54">
        <v>9368</v>
      </c>
      <c r="O4" s="54">
        <v>7116</v>
      </c>
      <c r="P4" s="54">
        <v>5727</v>
      </c>
      <c r="Q4" s="54">
        <v>4184</v>
      </c>
      <c r="R4" s="54">
        <v>3789</v>
      </c>
      <c r="S4" s="54">
        <v>4998</v>
      </c>
      <c r="T4" s="50">
        <f t="shared" ref="T4:T32" si="0">SUM(C4:S4)</f>
        <v>215498</v>
      </c>
    </row>
    <row r="5" spans="1:20" x14ac:dyDescent="0.25">
      <c r="A5" s="51" t="s">
        <v>67</v>
      </c>
      <c r="B5" s="51" t="s">
        <v>24</v>
      </c>
      <c r="C5" s="54">
        <v>6402</v>
      </c>
      <c r="D5" s="54">
        <v>8454</v>
      </c>
      <c r="E5" s="54">
        <v>8829</v>
      </c>
      <c r="F5" s="54">
        <v>11190</v>
      </c>
      <c r="G5" s="54">
        <v>7672</v>
      </c>
      <c r="H5" s="54">
        <v>5730</v>
      </c>
      <c r="I5" s="54">
        <v>5425</v>
      </c>
      <c r="J5" s="54">
        <v>5966</v>
      </c>
      <c r="K5" s="54">
        <v>6617</v>
      </c>
      <c r="L5" s="54">
        <v>6621</v>
      </c>
      <c r="M5" s="54">
        <v>6461</v>
      </c>
      <c r="N5" s="54">
        <v>5639</v>
      </c>
      <c r="O5" s="54">
        <v>4605</v>
      </c>
      <c r="P5" s="54">
        <v>3882</v>
      </c>
      <c r="Q5" s="54">
        <v>3055</v>
      </c>
      <c r="R5" s="54">
        <v>2596</v>
      </c>
      <c r="S5" s="54">
        <v>3345</v>
      </c>
      <c r="T5" s="50">
        <f t="shared" si="0"/>
        <v>102489</v>
      </c>
    </row>
    <row r="6" spans="1:20" x14ac:dyDescent="0.25">
      <c r="A6" s="51" t="s">
        <v>66</v>
      </c>
      <c r="B6" s="51" t="s">
        <v>24</v>
      </c>
      <c r="C6" s="54">
        <v>47300</v>
      </c>
      <c r="D6" s="54">
        <v>59474</v>
      </c>
      <c r="E6" s="54">
        <v>68267</v>
      </c>
      <c r="F6" s="54">
        <v>71202</v>
      </c>
      <c r="G6" s="54">
        <v>56478</v>
      </c>
      <c r="H6" s="54">
        <v>50004</v>
      </c>
      <c r="I6" s="54">
        <v>39872</v>
      </c>
      <c r="J6" s="54">
        <v>35965</v>
      </c>
      <c r="K6" s="54">
        <v>33506</v>
      </c>
      <c r="L6" s="54">
        <v>37009</v>
      </c>
      <c r="M6" s="54">
        <v>27650</v>
      </c>
      <c r="N6" s="54">
        <v>23896</v>
      </c>
      <c r="O6" s="54">
        <v>18994</v>
      </c>
      <c r="P6" s="54">
        <v>14770</v>
      </c>
      <c r="Q6" s="54">
        <v>11083</v>
      </c>
      <c r="R6" s="54">
        <v>9552</v>
      </c>
      <c r="S6" s="54">
        <v>15918</v>
      </c>
      <c r="T6" s="50">
        <f t="shared" si="0"/>
        <v>620940</v>
      </c>
    </row>
    <row r="7" spans="1:20" x14ac:dyDescent="0.25">
      <c r="A7" s="51" t="s">
        <v>65</v>
      </c>
      <c r="B7" s="51" t="s">
        <v>24</v>
      </c>
      <c r="C7" s="54">
        <v>13375</v>
      </c>
      <c r="D7" s="54">
        <v>15957</v>
      </c>
      <c r="E7" s="54">
        <v>17818</v>
      </c>
      <c r="F7" s="54">
        <v>16950</v>
      </c>
      <c r="G7" s="54">
        <v>12927</v>
      </c>
      <c r="H7" s="54">
        <v>13435</v>
      </c>
      <c r="I7" s="54">
        <v>9019</v>
      </c>
      <c r="J7" s="54">
        <v>7337</v>
      </c>
      <c r="K7" s="54">
        <v>6671</v>
      </c>
      <c r="L7" s="54">
        <v>7338</v>
      </c>
      <c r="M7" s="54">
        <v>5339</v>
      </c>
      <c r="N7" s="54">
        <v>4871</v>
      </c>
      <c r="O7" s="54">
        <v>3436</v>
      </c>
      <c r="P7" s="54">
        <v>2919</v>
      </c>
      <c r="Q7" s="54">
        <v>2245</v>
      </c>
      <c r="R7" s="54">
        <v>2233</v>
      </c>
      <c r="S7" s="54">
        <v>3535</v>
      </c>
      <c r="T7" s="50">
        <f t="shared" si="0"/>
        <v>145405</v>
      </c>
    </row>
    <row r="8" spans="1:20" x14ac:dyDescent="0.25">
      <c r="A8" s="51" t="s">
        <v>64</v>
      </c>
      <c r="B8" s="51" t="s">
        <v>24</v>
      </c>
      <c r="C8" s="54">
        <v>46448</v>
      </c>
      <c r="D8" s="54">
        <v>50253</v>
      </c>
      <c r="E8" s="54">
        <v>60416</v>
      </c>
      <c r="F8" s="54">
        <v>63766</v>
      </c>
      <c r="G8" s="54">
        <v>44119</v>
      </c>
      <c r="H8" s="54">
        <v>34833</v>
      </c>
      <c r="I8" s="54">
        <v>32389</v>
      </c>
      <c r="J8" s="54">
        <v>30573</v>
      </c>
      <c r="K8" s="54">
        <v>29098</v>
      </c>
      <c r="L8" s="54">
        <v>28802</v>
      </c>
      <c r="M8" s="54">
        <v>27006</v>
      </c>
      <c r="N8" s="54">
        <v>22407</v>
      </c>
      <c r="O8" s="54">
        <v>17911</v>
      </c>
      <c r="P8" s="54">
        <v>14322</v>
      </c>
      <c r="Q8" s="54">
        <v>11080</v>
      </c>
      <c r="R8" s="54">
        <v>9332</v>
      </c>
      <c r="S8" s="54">
        <v>11307</v>
      </c>
      <c r="T8" s="50">
        <f t="shared" si="0"/>
        <v>534062</v>
      </c>
    </row>
    <row r="9" spans="1:20" x14ac:dyDescent="0.25">
      <c r="A9" s="51" t="s">
        <v>63</v>
      </c>
      <c r="B9" s="51" t="s">
        <v>24</v>
      </c>
      <c r="C9" s="54">
        <v>12453</v>
      </c>
      <c r="D9" s="54">
        <v>14304</v>
      </c>
      <c r="E9" s="54">
        <v>18962</v>
      </c>
      <c r="F9" s="54">
        <v>20991</v>
      </c>
      <c r="G9" s="54">
        <v>16373</v>
      </c>
      <c r="H9" s="54">
        <v>14699</v>
      </c>
      <c r="I9" s="54">
        <v>13633</v>
      </c>
      <c r="J9" s="54">
        <v>12651</v>
      </c>
      <c r="K9" s="54">
        <v>10936</v>
      </c>
      <c r="L9" s="54">
        <v>10703</v>
      </c>
      <c r="M9" s="54">
        <v>8921</v>
      </c>
      <c r="N9" s="54">
        <v>7327</v>
      </c>
      <c r="O9" s="54">
        <v>5909</v>
      </c>
      <c r="P9" s="54">
        <v>4951</v>
      </c>
      <c r="Q9" s="54">
        <v>4046</v>
      </c>
      <c r="R9" s="54">
        <v>3207</v>
      </c>
      <c r="S9" s="54">
        <v>4440</v>
      </c>
      <c r="T9" s="50">
        <f t="shared" si="0"/>
        <v>184506</v>
      </c>
    </row>
    <row r="10" spans="1:20" x14ac:dyDescent="0.25">
      <c r="A10" s="51" t="s">
        <v>62</v>
      </c>
      <c r="B10" s="51" t="s">
        <v>24</v>
      </c>
      <c r="C10" s="54">
        <v>6611</v>
      </c>
      <c r="D10" s="54">
        <v>9817</v>
      </c>
      <c r="E10" s="54">
        <v>10722</v>
      </c>
      <c r="F10" s="54">
        <v>10440</v>
      </c>
      <c r="G10" s="54">
        <v>9401</v>
      </c>
      <c r="H10" s="54">
        <v>7843</v>
      </c>
      <c r="I10" s="54">
        <v>6443</v>
      </c>
      <c r="J10" s="54">
        <v>5676</v>
      </c>
      <c r="K10" s="54">
        <v>5516</v>
      </c>
      <c r="L10" s="54">
        <v>5618</v>
      </c>
      <c r="M10" s="54">
        <v>4942</v>
      </c>
      <c r="N10" s="54">
        <v>4353</v>
      </c>
      <c r="O10" s="54">
        <v>3356</v>
      </c>
      <c r="P10" s="54">
        <v>3063</v>
      </c>
      <c r="Q10" s="54">
        <v>2149</v>
      </c>
      <c r="R10" s="54">
        <v>1981</v>
      </c>
      <c r="S10" s="54">
        <v>3337</v>
      </c>
      <c r="T10" s="50">
        <f t="shared" si="0"/>
        <v>101268</v>
      </c>
    </row>
    <row r="11" spans="1:20" x14ac:dyDescent="0.25">
      <c r="A11" s="51" t="s">
        <v>61</v>
      </c>
      <c r="B11" s="51" t="s">
        <v>24</v>
      </c>
      <c r="C11" s="54">
        <v>5948</v>
      </c>
      <c r="D11" s="54">
        <v>8383</v>
      </c>
      <c r="E11" s="54">
        <v>10766</v>
      </c>
      <c r="F11" s="54">
        <v>12198</v>
      </c>
      <c r="G11" s="54">
        <v>9112</v>
      </c>
      <c r="H11" s="54">
        <v>7042</v>
      </c>
      <c r="I11" s="54">
        <v>6852</v>
      </c>
      <c r="J11" s="54">
        <v>6835</v>
      </c>
      <c r="K11" s="54">
        <v>6440</v>
      </c>
      <c r="L11" s="54">
        <v>6322</v>
      </c>
      <c r="M11" s="54">
        <v>5822</v>
      </c>
      <c r="N11" s="54">
        <v>4997</v>
      </c>
      <c r="O11" s="54">
        <v>4054</v>
      </c>
      <c r="P11" s="54">
        <v>3277</v>
      </c>
      <c r="Q11" s="54">
        <v>2561</v>
      </c>
      <c r="R11" s="54">
        <v>2160</v>
      </c>
      <c r="S11" s="54">
        <v>2817</v>
      </c>
      <c r="T11" s="50">
        <f t="shared" si="0"/>
        <v>105586</v>
      </c>
    </row>
    <row r="12" spans="1:20" x14ac:dyDescent="0.25">
      <c r="A12" s="51" t="s">
        <v>60</v>
      </c>
      <c r="B12" s="51" t="s">
        <v>24</v>
      </c>
      <c r="C12" s="54">
        <v>5120</v>
      </c>
      <c r="D12" s="54">
        <v>6376</v>
      </c>
      <c r="E12" s="54">
        <v>8003</v>
      </c>
      <c r="F12" s="54">
        <v>14716</v>
      </c>
      <c r="G12" s="54">
        <v>9491</v>
      </c>
      <c r="H12" s="54">
        <v>9237</v>
      </c>
      <c r="I12" s="54">
        <v>6784</v>
      </c>
      <c r="J12" s="54">
        <v>6208</v>
      </c>
      <c r="K12" s="54">
        <v>4844</v>
      </c>
      <c r="L12" s="54">
        <v>9542</v>
      </c>
      <c r="M12" s="54">
        <v>6249</v>
      </c>
      <c r="N12" s="54">
        <v>6262</v>
      </c>
      <c r="O12" s="54">
        <v>4499</v>
      </c>
      <c r="P12" s="54">
        <v>3368</v>
      </c>
      <c r="Q12" s="54">
        <v>2518</v>
      </c>
      <c r="R12" s="54">
        <v>2003</v>
      </c>
      <c r="S12" s="54">
        <v>3764</v>
      </c>
      <c r="T12" s="50">
        <f t="shared" si="0"/>
        <v>108984</v>
      </c>
    </row>
    <row r="13" spans="1:20" x14ac:dyDescent="0.25">
      <c r="A13" s="51" t="s">
        <v>59</v>
      </c>
      <c r="B13" s="51" t="s">
        <v>24</v>
      </c>
      <c r="C13" s="54">
        <v>52496</v>
      </c>
      <c r="D13" s="54">
        <v>57946</v>
      </c>
      <c r="E13" s="54">
        <v>73115</v>
      </c>
      <c r="F13" s="54">
        <v>78486</v>
      </c>
      <c r="G13" s="54">
        <v>66573</v>
      </c>
      <c r="H13" s="54">
        <v>60678</v>
      </c>
      <c r="I13" s="54">
        <v>47534</v>
      </c>
      <c r="J13" s="54">
        <v>42595</v>
      </c>
      <c r="K13" s="54">
        <v>38418</v>
      </c>
      <c r="L13" s="54">
        <v>41687</v>
      </c>
      <c r="M13" s="54">
        <v>32007</v>
      </c>
      <c r="N13" s="54">
        <v>26366</v>
      </c>
      <c r="O13" s="54">
        <v>19134</v>
      </c>
      <c r="P13" s="54">
        <v>14267</v>
      </c>
      <c r="Q13" s="54">
        <v>10332</v>
      </c>
      <c r="R13" s="54">
        <v>9063</v>
      </c>
      <c r="S13" s="54">
        <v>12411</v>
      </c>
      <c r="T13" s="50">
        <f t="shared" si="0"/>
        <v>683108</v>
      </c>
    </row>
    <row r="14" spans="1:20" x14ac:dyDescent="0.25">
      <c r="A14" s="51" t="s">
        <v>58</v>
      </c>
      <c r="B14" s="51" t="s">
        <v>24</v>
      </c>
      <c r="C14" s="54">
        <v>15729</v>
      </c>
      <c r="D14" s="54">
        <v>18824</v>
      </c>
      <c r="E14" s="54">
        <v>19594</v>
      </c>
      <c r="F14" s="54">
        <v>18051</v>
      </c>
      <c r="G14" s="54">
        <v>14427</v>
      </c>
      <c r="H14" s="54">
        <v>12647</v>
      </c>
      <c r="I14" s="54">
        <v>10135</v>
      </c>
      <c r="J14" s="54">
        <v>7870</v>
      </c>
      <c r="K14" s="54">
        <v>6420</v>
      </c>
      <c r="L14" s="54">
        <v>5554</v>
      </c>
      <c r="M14" s="54">
        <v>4989</v>
      </c>
      <c r="N14" s="54">
        <v>4486</v>
      </c>
      <c r="O14" s="54">
        <v>3136</v>
      </c>
      <c r="P14" s="54">
        <v>2445</v>
      </c>
      <c r="Q14" s="54">
        <v>1652</v>
      </c>
      <c r="R14" s="54">
        <v>2311</v>
      </c>
      <c r="S14" s="54">
        <v>3001</v>
      </c>
      <c r="T14" s="50">
        <f t="shared" si="0"/>
        <v>151271</v>
      </c>
    </row>
    <row r="15" spans="1:20" x14ac:dyDescent="0.25">
      <c r="A15" s="51" t="s">
        <v>57</v>
      </c>
      <c r="B15" s="51" t="s">
        <v>40</v>
      </c>
      <c r="C15" s="54">
        <v>89</v>
      </c>
      <c r="D15" s="54">
        <v>171</v>
      </c>
      <c r="E15" s="54">
        <v>424</v>
      </c>
      <c r="F15" s="54">
        <v>855</v>
      </c>
      <c r="G15" s="54">
        <v>989</v>
      </c>
      <c r="H15" s="54">
        <v>107</v>
      </c>
      <c r="I15" s="54">
        <v>73</v>
      </c>
      <c r="J15" s="54">
        <v>77</v>
      </c>
      <c r="K15" s="54">
        <v>178</v>
      </c>
      <c r="L15" s="54">
        <v>695</v>
      </c>
      <c r="M15" s="54">
        <v>1558</v>
      </c>
      <c r="N15" s="54">
        <v>1728</v>
      </c>
      <c r="O15" s="54">
        <v>1423</v>
      </c>
      <c r="P15" s="54">
        <v>993</v>
      </c>
      <c r="Q15" s="54">
        <v>555</v>
      </c>
      <c r="R15" s="54">
        <v>264</v>
      </c>
      <c r="S15" s="54">
        <v>285</v>
      </c>
      <c r="T15" s="50">
        <f t="shared" si="0"/>
        <v>10464</v>
      </c>
    </row>
    <row r="16" spans="1:20" x14ac:dyDescent="0.25">
      <c r="A16" s="51" t="s">
        <v>56</v>
      </c>
      <c r="B16" s="51" t="s">
        <v>40</v>
      </c>
      <c r="C16" s="54">
        <v>164</v>
      </c>
      <c r="D16" s="54">
        <v>470</v>
      </c>
      <c r="E16" s="54">
        <v>1087</v>
      </c>
      <c r="F16" s="54">
        <v>1669</v>
      </c>
      <c r="G16" s="54">
        <v>1096</v>
      </c>
      <c r="H16" s="54">
        <v>208</v>
      </c>
      <c r="I16" s="54">
        <v>213</v>
      </c>
      <c r="J16" s="54">
        <v>329</v>
      </c>
      <c r="K16" s="54">
        <v>555</v>
      </c>
      <c r="L16" s="54">
        <v>815</v>
      </c>
      <c r="M16" s="54">
        <v>1430</v>
      </c>
      <c r="N16" s="54">
        <v>3102</v>
      </c>
      <c r="O16" s="54">
        <v>5915</v>
      </c>
      <c r="P16" s="54">
        <v>7127</v>
      </c>
      <c r="Q16" s="54">
        <v>5559</v>
      </c>
      <c r="R16" s="54">
        <v>5009</v>
      </c>
      <c r="S16" s="54">
        <v>8002</v>
      </c>
      <c r="T16" s="50">
        <f t="shared" si="0"/>
        <v>42750</v>
      </c>
    </row>
    <row r="17" spans="1:20" x14ac:dyDescent="0.25">
      <c r="A17" s="51" t="s">
        <v>55</v>
      </c>
      <c r="B17" s="51" t="s">
        <v>40</v>
      </c>
      <c r="C17" s="54">
        <v>9596</v>
      </c>
      <c r="D17" s="54">
        <v>11457</v>
      </c>
      <c r="E17" s="54">
        <v>11674</v>
      </c>
      <c r="F17" s="54">
        <v>13219</v>
      </c>
      <c r="G17" s="54">
        <v>11297</v>
      </c>
      <c r="H17" s="54">
        <v>10671</v>
      </c>
      <c r="I17" s="54">
        <v>15861</v>
      </c>
      <c r="J17" s="54">
        <v>18030</v>
      </c>
      <c r="K17" s="54">
        <v>16370</v>
      </c>
      <c r="L17" s="54">
        <v>15227</v>
      </c>
      <c r="M17" s="54">
        <v>15488</v>
      </c>
      <c r="N17" s="54">
        <v>14112</v>
      </c>
      <c r="O17" s="54">
        <v>11227</v>
      </c>
      <c r="P17" s="54">
        <v>8451</v>
      </c>
      <c r="Q17" s="54">
        <v>5512</v>
      </c>
      <c r="R17" s="54">
        <v>3849</v>
      </c>
      <c r="S17" s="54">
        <v>4772</v>
      </c>
      <c r="T17" s="50">
        <f t="shared" si="0"/>
        <v>196813</v>
      </c>
    </row>
    <row r="18" spans="1:20" x14ac:dyDescent="0.25">
      <c r="A18" s="51" t="s">
        <v>54</v>
      </c>
      <c r="B18" s="51" t="s">
        <v>40</v>
      </c>
      <c r="C18" s="54">
        <v>170237</v>
      </c>
      <c r="D18" s="54">
        <v>181258</v>
      </c>
      <c r="E18" s="54">
        <v>178052</v>
      </c>
      <c r="F18" s="54">
        <v>175757</v>
      </c>
      <c r="G18" s="54">
        <v>221324</v>
      </c>
      <c r="H18" s="54">
        <v>231667</v>
      </c>
      <c r="I18" s="54">
        <v>217397</v>
      </c>
      <c r="J18" s="54">
        <v>187421</v>
      </c>
      <c r="K18" s="54">
        <v>148694</v>
      </c>
      <c r="L18" s="54">
        <v>136510</v>
      </c>
      <c r="M18" s="54">
        <v>120713</v>
      </c>
      <c r="N18" s="54">
        <v>91802</v>
      </c>
      <c r="O18" s="54">
        <v>64886</v>
      </c>
      <c r="P18" s="54">
        <v>43183</v>
      </c>
      <c r="Q18" s="54">
        <v>25846</v>
      </c>
      <c r="R18" s="54">
        <v>17079</v>
      </c>
      <c r="S18" s="54">
        <v>20344</v>
      </c>
      <c r="T18" s="50">
        <f t="shared" si="0"/>
        <v>2232170</v>
      </c>
    </row>
    <row r="19" spans="1:20" x14ac:dyDescent="0.25">
      <c r="A19" s="51" t="s">
        <v>53</v>
      </c>
      <c r="B19" s="51" t="s">
        <v>40</v>
      </c>
      <c r="C19" s="54">
        <v>321819</v>
      </c>
      <c r="D19" s="54">
        <v>383543</v>
      </c>
      <c r="E19" s="54">
        <v>398891</v>
      </c>
      <c r="F19" s="54">
        <v>400480</v>
      </c>
      <c r="G19" s="54">
        <v>430173</v>
      </c>
      <c r="H19" s="54">
        <v>458633</v>
      </c>
      <c r="I19" s="54">
        <v>464326</v>
      </c>
      <c r="J19" s="54">
        <v>441158</v>
      </c>
      <c r="K19" s="54">
        <v>366079</v>
      </c>
      <c r="L19" s="54">
        <v>334646</v>
      </c>
      <c r="M19" s="54">
        <v>291800</v>
      </c>
      <c r="N19" s="54">
        <v>226433</v>
      </c>
      <c r="O19" s="54">
        <v>170873</v>
      </c>
      <c r="P19" s="54">
        <v>125109</v>
      </c>
      <c r="Q19" s="54">
        <v>82485</v>
      </c>
      <c r="R19" s="54">
        <v>58924</v>
      </c>
      <c r="S19" s="54">
        <v>69233</v>
      </c>
      <c r="T19" s="50">
        <f t="shared" si="0"/>
        <v>5024605</v>
      </c>
    </row>
    <row r="20" spans="1:20" x14ac:dyDescent="0.25">
      <c r="A20" s="51" t="s">
        <v>52</v>
      </c>
      <c r="B20" s="51" t="s">
        <v>40</v>
      </c>
      <c r="C20" s="54">
        <v>94754</v>
      </c>
      <c r="D20" s="54">
        <v>96813</v>
      </c>
      <c r="E20" s="54">
        <v>92712</v>
      </c>
      <c r="F20" s="54">
        <v>99601</v>
      </c>
      <c r="G20" s="54">
        <v>123215</v>
      </c>
      <c r="H20" s="54">
        <v>138206</v>
      </c>
      <c r="I20" s="54">
        <v>146463</v>
      </c>
      <c r="J20" s="54">
        <v>135427</v>
      </c>
      <c r="K20" s="54">
        <v>107425</v>
      </c>
      <c r="L20" s="54">
        <v>99995</v>
      </c>
      <c r="M20" s="54">
        <v>97505</v>
      </c>
      <c r="N20" s="54">
        <v>83711</v>
      </c>
      <c r="O20" s="54">
        <v>67618</v>
      </c>
      <c r="P20" s="54">
        <v>52089</v>
      </c>
      <c r="Q20" s="54">
        <v>38502</v>
      </c>
      <c r="R20" s="54">
        <v>30145</v>
      </c>
      <c r="S20" s="54">
        <v>36052</v>
      </c>
      <c r="T20" s="50">
        <f t="shared" si="0"/>
        <v>1540233</v>
      </c>
    </row>
    <row r="21" spans="1:20" x14ac:dyDescent="0.25">
      <c r="A21" s="51" t="s">
        <v>51</v>
      </c>
      <c r="B21" s="51" t="s">
        <v>40</v>
      </c>
      <c r="C21" s="54">
        <v>74644</v>
      </c>
      <c r="D21" s="54">
        <v>78227</v>
      </c>
      <c r="E21" s="54">
        <v>77751</v>
      </c>
      <c r="F21" s="54">
        <v>87652</v>
      </c>
      <c r="G21" s="54">
        <v>114638</v>
      </c>
      <c r="H21" s="54">
        <v>111944</v>
      </c>
      <c r="I21" s="54">
        <v>108857</v>
      </c>
      <c r="J21" s="54">
        <v>101483</v>
      </c>
      <c r="K21" s="54">
        <v>83676</v>
      </c>
      <c r="L21" s="54">
        <v>78568</v>
      </c>
      <c r="M21" s="54">
        <v>75091</v>
      </c>
      <c r="N21" s="54">
        <v>61634</v>
      </c>
      <c r="O21" s="54">
        <v>46385</v>
      </c>
      <c r="P21" s="54">
        <v>31793</v>
      </c>
      <c r="Q21" s="54">
        <v>19689</v>
      </c>
      <c r="R21" s="54">
        <v>13128</v>
      </c>
      <c r="S21" s="54">
        <v>14432</v>
      </c>
      <c r="T21" s="50">
        <f t="shared" si="0"/>
        <v>1179592</v>
      </c>
    </row>
    <row r="22" spans="1:20" x14ac:dyDescent="0.25">
      <c r="A22" s="51" t="s">
        <v>50</v>
      </c>
      <c r="B22" s="51" t="s">
        <v>40</v>
      </c>
      <c r="C22" s="54">
        <v>141501</v>
      </c>
      <c r="D22" s="54">
        <v>148339</v>
      </c>
      <c r="E22" s="54">
        <v>148686</v>
      </c>
      <c r="F22" s="54">
        <v>158189</v>
      </c>
      <c r="G22" s="54">
        <v>212475</v>
      </c>
      <c r="H22" s="54">
        <v>242056</v>
      </c>
      <c r="I22" s="54">
        <v>227419</v>
      </c>
      <c r="J22" s="54">
        <v>200601</v>
      </c>
      <c r="K22" s="54">
        <v>158065</v>
      </c>
      <c r="L22" s="54">
        <v>153312</v>
      </c>
      <c r="M22" s="54">
        <v>144200</v>
      </c>
      <c r="N22" s="54">
        <v>110015</v>
      </c>
      <c r="O22" s="54">
        <v>77454</v>
      </c>
      <c r="P22" s="54">
        <v>50082</v>
      </c>
      <c r="Q22" s="54">
        <v>30747</v>
      </c>
      <c r="R22" s="54">
        <v>20839</v>
      </c>
      <c r="S22" s="54">
        <v>23433</v>
      </c>
      <c r="T22" s="50">
        <f t="shared" si="0"/>
        <v>2247413</v>
      </c>
    </row>
    <row r="23" spans="1:20" x14ac:dyDescent="0.25">
      <c r="A23" s="51" t="s">
        <v>49</v>
      </c>
      <c r="B23" s="51" t="s">
        <v>40</v>
      </c>
      <c r="C23" s="54">
        <v>14178</v>
      </c>
      <c r="D23" s="54">
        <v>16286</v>
      </c>
      <c r="E23" s="54">
        <v>17878</v>
      </c>
      <c r="F23" s="54">
        <v>19195</v>
      </c>
      <c r="G23" s="54">
        <v>20155</v>
      </c>
      <c r="H23" s="54">
        <v>20507</v>
      </c>
      <c r="I23" s="54">
        <v>22807</v>
      </c>
      <c r="J23" s="54">
        <v>23040</v>
      </c>
      <c r="K23" s="54">
        <v>20231</v>
      </c>
      <c r="L23" s="54">
        <v>18747</v>
      </c>
      <c r="M23" s="54">
        <v>16906</v>
      </c>
      <c r="N23" s="54">
        <v>13266</v>
      </c>
      <c r="O23" s="54">
        <v>10402</v>
      </c>
      <c r="P23" s="54">
        <v>7593</v>
      </c>
      <c r="Q23" s="54">
        <v>4538</v>
      </c>
      <c r="R23" s="54">
        <v>2832</v>
      </c>
      <c r="S23" s="54">
        <v>3282</v>
      </c>
      <c r="T23" s="50">
        <f t="shared" si="0"/>
        <v>251843</v>
      </c>
    </row>
    <row r="24" spans="1:20" x14ac:dyDescent="0.25">
      <c r="A24" s="51" t="s">
        <v>48</v>
      </c>
      <c r="B24" s="51" t="s">
        <v>40</v>
      </c>
      <c r="C24" s="54">
        <v>185234</v>
      </c>
      <c r="D24" s="54">
        <v>212086</v>
      </c>
      <c r="E24" s="54">
        <v>215762</v>
      </c>
      <c r="F24" s="54">
        <v>209913</v>
      </c>
      <c r="G24" s="54">
        <v>218856</v>
      </c>
      <c r="H24" s="54">
        <v>250402</v>
      </c>
      <c r="I24" s="54">
        <v>277956</v>
      </c>
      <c r="J24" s="54">
        <v>258673</v>
      </c>
      <c r="K24" s="54">
        <v>209008</v>
      </c>
      <c r="L24" s="54">
        <v>196161</v>
      </c>
      <c r="M24" s="54">
        <v>179623</v>
      </c>
      <c r="N24" s="54">
        <v>142009</v>
      </c>
      <c r="O24" s="54">
        <v>107761</v>
      </c>
      <c r="P24" s="54">
        <v>77677</v>
      </c>
      <c r="Q24" s="54">
        <v>50482</v>
      </c>
      <c r="R24" s="54">
        <v>36121</v>
      </c>
      <c r="S24" s="54">
        <v>42281</v>
      </c>
      <c r="T24" s="50">
        <f t="shared" si="0"/>
        <v>2870005</v>
      </c>
    </row>
    <row r="25" spans="1:20" x14ac:dyDescent="0.25">
      <c r="A25" s="51" t="s">
        <v>47</v>
      </c>
      <c r="B25" s="51" t="s">
        <v>40</v>
      </c>
      <c r="C25" s="54">
        <v>121603</v>
      </c>
      <c r="D25" s="54">
        <v>138785</v>
      </c>
      <c r="E25" s="54">
        <v>135041</v>
      </c>
      <c r="F25" s="54">
        <v>144742</v>
      </c>
      <c r="G25" s="54">
        <v>171479</v>
      </c>
      <c r="H25" s="54">
        <v>174903</v>
      </c>
      <c r="I25" s="54">
        <v>158649</v>
      </c>
      <c r="J25" s="54">
        <v>137233</v>
      </c>
      <c r="K25" s="54">
        <v>116489</v>
      </c>
      <c r="L25" s="54">
        <v>110740</v>
      </c>
      <c r="M25" s="54">
        <v>100184</v>
      </c>
      <c r="N25" s="54">
        <v>75144</v>
      </c>
      <c r="O25" s="54">
        <v>51907</v>
      </c>
      <c r="P25" s="54">
        <v>34454</v>
      </c>
      <c r="Q25" s="54">
        <v>20732</v>
      </c>
      <c r="R25" s="54">
        <v>14436</v>
      </c>
      <c r="S25" s="54">
        <v>17543</v>
      </c>
      <c r="T25" s="50">
        <f t="shared" si="0"/>
        <v>1724064</v>
      </c>
    </row>
    <row r="26" spans="1:20" x14ac:dyDescent="0.25">
      <c r="A26" s="51" t="s">
        <v>46</v>
      </c>
      <c r="B26" s="51" t="s">
        <v>40</v>
      </c>
      <c r="C26" s="54">
        <v>53511</v>
      </c>
      <c r="D26" s="54">
        <v>65299</v>
      </c>
      <c r="E26" s="54">
        <v>71586</v>
      </c>
      <c r="F26" s="54">
        <v>72734</v>
      </c>
      <c r="G26" s="54">
        <v>80069</v>
      </c>
      <c r="H26" s="54">
        <v>85978</v>
      </c>
      <c r="I26" s="54">
        <v>89359</v>
      </c>
      <c r="J26" s="54">
        <v>81504</v>
      </c>
      <c r="K26" s="54">
        <v>68489</v>
      </c>
      <c r="L26" s="54">
        <v>65476</v>
      </c>
      <c r="M26" s="54">
        <v>58574</v>
      </c>
      <c r="N26" s="54">
        <v>44696</v>
      </c>
      <c r="O26" s="54">
        <v>32956</v>
      </c>
      <c r="P26" s="54">
        <v>21433</v>
      </c>
      <c r="Q26" s="54">
        <v>12278</v>
      </c>
      <c r="R26" s="54">
        <v>7915</v>
      </c>
      <c r="S26" s="54">
        <v>8745</v>
      </c>
      <c r="T26" s="50">
        <f t="shared" si="0"/>
        <v>920602</v>
      </c>
    </row>
    <row r="27" spans="1:20" x14ac:dyDescent="0.25">
      <c r="A27" s="51" t="s">
        <v>45</v>
      </c>
      <c r="B27" s="51" t="s">
        <v>24</v>
      </c>
      <c r="C27" s="54">
        <v>39614</v>
      </c>
      <c r="D27" s="54">
        <v>46777</v>
      </c>
      <c r="E27" s="54">
        <v>53202</v>
      </c>
      <c r="F27" s="54">
        <v>61263</v>
      </c>
      <c r="G27" s="54">
        <v>43472</v>
      </c>
      <c r="H27" s="54">
        <v>32819</v>
      </c>
      <c r="I27" s="54">
        <v>30016</v>
      </c>
      <c r="J27" s="54">
        <v>31181</v>
      </c>
      <c r="K27" s="54">
        <v>33010</v>
      </c>
      <c r="L27" s="54">
        <v>35797</v>
      </c>
      <c r="M27" s="54">
        <v>36172</v>
      </c>
      <c r="N27" s="54">
        <v>32719</v>
      </c>
      <c r="O27" s="54">
        <v>27206</v>
      </c>
      <c r="P27" s="54">
        <v>22174</v>
      </c>
      <c r="Q27" s="54">
        <v>18284</v>
      </c>
      <c r="R27" s="54">
        <v>15139</v>
      </c>
      <c r="S27" s="54">
        <v>18974</v>
      </c>
      <c r="T27" s="50">
        <f t="shared" si="0"/>
        <v>577819</v>
      </c>
    </row>
    <row r="28" spans="1:20" x14ac:dyDescent="0.25">
      <c r="A28" s="51" t="s">
        <v>44</v>
      </c>
      <c r="B28" s="51" t="s">
        <v>40</v>
      </c>
      <c r="C28" s="54">
        <v>30348</v>
      </c>
      <c r="D28" s="54">
        <v>44887</v>
      </c>
      <c r="E28" s="54">
        <v>48543</v>
      </c>
      <c r="F28" s="54">
        <v>49808</v>
      </c>
      <c r="G28" s="54">
        <v>37245</v>
      </c>
      <c r="H28" s="54">
        <v>40453</v>
      </c>
      <c r="I28" s="54">
        <v>49938</v>
      </c>
      <c r="J28" s="54">
        <v>49581</v>
      </c>
      <c r="K28" s="54">
        <v>42854</v>
      </c>
      <c r="L28" s="54">
        <v>40092</v>
      </c>
      <c r="M28" s="54">
        <v>35571</v>
      </c>
      <c r="N28" s="54">
        <v>26738</v>
      </c>
      <c r="O28" s="54">
        <v>19240</v>
      </c>
      <c r="P28" s="54">
        <v>12661</v>
      </c>
      <c r="Q28" s="54">
        <v>7300</v>
      </c>
      <c r="R28" s="54">
        <v>4258</v>
      </c>
      <c r="S28" s="54">
        <v>4365</v>
      </c>
      <c r="T28" s="50">
        <f t="shared" si="0"/>
        <v>543882</v>
      </c>
    </row>
    <row r="29" spans="1:20" x14ac:dyDescent="0.25">
      <c r="A29" s="51" t="s">
        <v>43</v>
      </c>
      <c r="B29" s="51" t="s">
        <v>24</v>
      </c>
      <c r="C29" s="54">
        <v>14178</v>
      </c>
      <c r="D29" s="54">
        <v>18247</v>
      </c>
      <c r="E29" s="54">
        <v>21593</v>
      </c>
      <c r="F29" s="54">
        <v>21228</v>
      </c>
      <c r="G29" s="54">
        <v>15081</v>
      </c>
      <c r="H29" s="54">
        <v>11695</v>
      </c>
      <c r="I29" s="54">
        <v>9216</v>
      </c>
      <c r="J29" s="54">
        <v>9908</v>
      </c>
      <c r="K29" s="54">
        <v>10547</v>
      </c>
      <c r="L29" s="54">
        <v>10125</v>
      </c>
      <c r="M29" s="54">
        <v>7656</v>
      </c>
      <c r="N29" s="54">
        <v>7132</v>
      </c>
      <c r="O29" s="54">
        <v>5903</v>
      </c>
      <c r="P29" s="54">
        <v>4967</v>
      </c>
      <c r="Q29" s="54">
        <v>3779</v>
      </c>
      <c r="R29" s="54">
        <v>2906</v>
      </c>
      <c r="S29" s="54">
        <v>3236</v>
      </c>
      <c r="T29" s="50">
        <f t="shared" si="0"/>
        <v>177397</v>
      </c>
    </row>
    <row r="30" spans="1:20" x14ac:dyDescent="0.25">
      <c r="A30" s="51" t="s">
        <v>42</v>
      </c>
      <c r="B30" s="51" t="s">
        <v>40</v>
      </c>
      <c r="C30" s="54">
        <v>3823</v>
      </c>
      <c r="D30" s="54">
        <v>3912</v>
      </c>
      <c r="E30" s="54">
        <v>3953</v>
      </c>
      <c r="F30" s="54">
        <v>4890</v>
      </c>
      <c r="G30" s="54">
        <v>12007</v>
      </c>
      <c r="H30" s="54">
        <v>11478</v>
      </c>
      <c r="I30" s="54">
        <v>10302</v>
      </c>
      <c r="J30" s="54">
        <v>9069</v>
      </c>
      <c r="K30" s="54">
        <v>7352</v>
      </c>
      <c r="L30" s="54">
        <v>6450</v>
      </c>
      <c r="M30" s="54">
        <v>5212</v>
      </c>
      <c r="N30" s="54">
        <v>3854</v>
      </c>
      <c r="O30" s="54">
        <v>2557</v>
      </c>
      <c r="P30" s="54">
        <v>1716</v>
      </c>
      <c r="Q30" s="54">
        <v>1116</v>
      </c>
      <c r="R30" s="54">
        <v>865</v>
      </c>
      <c r="S30" s="54">
        <v>1172</v>
      </c>
      <c r="T30" s="50">
        <f t="shared" si="0"/>
        <v>89728</v>
      </c>
    </row>
    <row r="31" spans="1:20" x14ac:dyDescent="0.25">
      <c r="A31" s="51" t="s">
        <v>41</v>
      </c>
      <c r="B31" s="51" t="s">
        <v>40</v>
      </c>
      <c r="C31" s="54">
        <v>111196</v>
      </c>
      <c r="D31" s="54">
        <v>111276</v>
      </c>
      <c r="E31" s="54">
        <v>139938</v>
      </c>
      <c r="F31" s="54">
        <v>199942</v>
      </c>
      <c r="G31" s="54">
        <v>275642</v>
      </c>
      <c r="H31" s="54">
        <v>206504</v>
      </c>
      <c r="I31" s="54">
        <v>154076</v>
      </c>
      <c r="J31" s="54">
        <v>142193</v>
      </c>
      <c r="K31" s="54">
        <v>157456</v>
      </c>
      <c r="L31" s="54">
        <v>203049</v>
      </c>
      <c r="M31" s="54">
        <v>235207</v>
      </c>
      <c r="N31" s="54">
        <v>231842</v>
      </c>
      <c r="O31" s="54">
        <v>221209</v>
      </c>
      <c r="P31" s="54">
        <v>196218</v>
      </c>
      <c r="Q31" s="54">
        <v>156556</v>
      </c>
      <c r="R31" s="54">
        <v>128493</v>
      </c>
      <c r="S31" s="54">
        <v>160703</v>
      </c>
      <c r="T31" s="50">
        <f t="shared" si="0"/>
        <v>3031500</v>
      </c>
    </row>
    <row r="32" spans="1:20" x14ac:dyDescent="0.25">
      <c r="A32" s="51" t="s">
        <v>39</v>
      </c>
      <c r="B32" s="51" t="s">
        <v>24</v>
      </c>
      <c r="C32" s="54">
        <v>26481</v>
      </c>
      <c r="D32" s="54">
        <v>27685</v>
      </c>
      <c r="E32" s="54">
        <v>27116</v>
      </c>
      <c r="F32" s="54">
        <v>25831</v>
      </c>
      <c r="G32" s="54">
        <v>17163</v>
      </c>
      <c r="H32" s="54">
        <v>14459</v>
      </c>
      <c r="I32" s="54">
        <v>12444</v>
      </c>
      <c r="J32" s="54">
        <v>11122</v>
      </c>
      <c r="K32" s="54">
        <v>8099</v>
      </c>
      <c r="L32" s="54">
        <v>6719</v>
      </c>
      <c r="M32" s="54">
        <v>5820</v>
      </c>
      <c r="N32" s="54">
        <v>4860</v>
      </c>
      <c r="O32" s="54">
        <v>3229</v>
      </c>
      <c r="P32" s="54">
        <v>3129</v>
      </c>
      <c r="Q32" s="54">
        <v>1915</v>
      </c>
      <c r="R32" s="54">
        <v>1828</v>
      </c>
      <c r="S32" s="54">
        <v>2375</v>
      </c>
      <c r="T32" s="50">
        <f t="shared" si="0"/>
        <v>200275</v>
      </c>
    </row>
    <row r="33" spans="1:20" x14ac:dyDescent="0.25">
      <c r="A33" s="51" t="s">
        <v>38</v>
      </c>
      <c r="B33" s="51" t="s">
        <v>24</v>
      </c>
      <c r="C33" s="54">
        <v>19748</v>
      </c>
      <c r="D33" s="54">
        <v>24146</v>
      </c>
      <c r="E33" s="54">
        <v>23930</v>
      </c>
      <c r="F33" s="54">
        <v>24269</v>
      </c>
      <c r="G33" s="54">
        <v>20537</v>
      </c>
      <c r="H33" s="54">
        <v>16236</v>
      </c>
      <c r="I33" s="54">
        <v>13871</v>
      </c>
      <c r="J33" s="54">
        <v>12144</v>
      </c>
      <c r="K33" s="54">
        <v>10754</v>
      </c>
      <c r="L33" s="54">
        <v>10654</v>
      </c>
      <c r="M33" s="54">
        <v>9236</v>
      </c>
      <c r="N33" s="54">
        <v>7485</v>
      </c>
      <c r="O33" s="54">
        <v>5811</v>
      </c>
      <c r="P33" s="54">
        <v>4943</v>
      </c>
      <c r="Q33" s="54">
        <v>3660</v>
      </c>
      <c r="R33" s="54">
        <v>3348</v>
      </c>
      <c r="S33" s="54">
        <v>4327</v>
      </c>
      <c r="T33" s="50">
        <f t="shared" ref="T33:T50" si="1">SUM(C33:S33)</f>
        <v>215099</v>
      </c>
    </row>
    <row r="34" spans="1:20" x14ac:dyDescent="0.25">
      <c r="A34" s="51" t="s">
        <v>37</v>
      </c>
      <c r="B34" s="51" t="s">
        <v>24</v>
      </c>
      <c r="C34" s="54">
        <v>44718</v>
      </c>
      <c r="D34" s="54">
        <v>50086</v>
      </c>
      <c r="E34" s="54">
        <v>51014</v>
      </c>
      <c r="F34" s="54">
        <v>52671</v>
      </c>
      <c r="G34" s="54">
        <v>40567</v>
      </c>
      <c r="H34" s="54">
        <v>32439</v>
      </c>
      <c r="I34" s="54">
        <v>28779</v>
      </c>
      <c r="J34" s="54">
        <v>25836</v>
      </c>
      <c r="K34" s="54">
        <v>21524</v>
      </c>
      <c r="L34" s="54">
        <v>19248</v>
      </c>
      <c r="M34" s="54">
        <v>17261</v>
      </c>
      <c r="N34" s="54">
        <v>14971</v>
      </c>
      <c r="O34" s="54">
        <v>12211</v>
      </c>
      <c r="P34" s="54">
        <v>10208</v>
      </c>
      <c r="Q34" s="54">
        <v>7793</v>
      </c>
      <c r="R34" s="54">
        <v>6477</v>
      </c>
      <c r="S34" s="54">
        <v>7372</v>
      </c>
      <c r="T34" s="50">
        <f t="shared" si="1"/>
        <v>443175</v>
      </c>
    </row>
    <row r="35" spans="1:20" x14ac:dyDescent="0.25">
      <c r="A35" s="51" t="s">
        <v>36</v>
      </c>
      <c r="B35" s="51" t="s">
        <v>24</v>
      </c>
      <c r="C35" s="54">
        <v>16476</v>
      </c>
      <c r="D35" s="54">
        <v>15979</v>
      </c>
      <c r="E35" s="54">
        <v>15852</v>
      </c>
      <c r="F35" s="54">
        <v>16865</v>
      </c>
      <c r="G35" s="54">
        <v>13075</v>
      </c>
      <c r="H35" s="54">
        <v>9850</v>
      </c>
      <c r="I35" s="54">
        <v>7580</v>
      </c>
      <c r="J35" s="54">
        <v>6782</v>
      </c>
      <c r="K35" s="54">
        <v>5324</v>
      </c>
      <c r="L35" s="54">
        <v>4858</v>
      </c>
      <c r="M35" s="54">
        <v>5045</v>
      </c>
      <c r="N35" s="54">
        <v>4295</v>
      </c>
      <c r="O35" s="54">
        <v>2558</v>
      </c>
      <c r="P35" s="54">
        <v>2933</v>
      </c>
      <c r="Q35" s="54">
        <v>1788</v>
      </c>
      <c r="R35" s="54">
        <v>1830</v>
      </c>
      <c r="S35" s="54">
        <v>2671</v>
      </c>
      <c r="T35" s="50">
        <f t="shared" si="1"/>
        <v>133761</v>
      </c>
    </row>
    <row r="36" spans="1:20" x14ac:dyDescent="0.25">
      <c r="A36" s="51" t="s">
        <v>35</v>
      </c>
      <c r="B36" s="51" t="s">
        <v>24</v>
      </c>
      <c r="C36" s="54">
        <v>20149</v>
      </c>
      <c r="D36" s="54">
        <v>25666</v>
      </c>
      <c r="E36" s="54">
        <v>29760</v>
      </c>
      <c r="F36" s="54">
        <v>31688</v>
      </c>
      <c r="G36" s="54">
        <v>24984</v>
      </c>
      <c r="H36" s="54">
        <v>21386</v>
      </c>
      <c r="I36" s="54">
        <v>20059</v>
      </c>
      <c r="J36" s="54">
        <v>18069</v>
      </c>
      <c r="K36" s="54">
        <v>15487</v>
      </c>
      <c r="L36" s="54">
        <v>14038</v>
      </c>
      <c r="M36" s="54">
        <v>12011</v>
      </c>
      <c r="N36" s="54">
        <v>9791</v>
      </c>
      <c r="O36" s="54">
        <v>7960</v>
      </c>
      <c r="P36" s="54">
        <v>6996</v>
      </c>
      <c r="Q36" s="54">
        <v>5258</v>
      </c>
      <c r="R36" s="54">
        <v>4409</v>
      </c>
      <c r="S36" s="54">
        <v>5574</v>
      </c>
      <c r="T36" s="50">
        <f t="shared" si="1"/>
        <v>273285</v>
      </c>
    </row>
    <row r="37" spans="1:20" x14ac:dyDescent="0.25">
      <c r="A37" s="51" t="s">
        <v>34</v>
      </c>
      <c r="B37" s="51" t="s">
        <v>24</v>
      </c>
      <c r="C37" s="54">
        <v>8666</v>
      </c>
      <c r="D37" s="54">
        <v>8778</v>
      </c>
      <c r="E37" s="54">
        <v>9147</v>
      </c>
      <c r="F37" s="54">
        <v>9686</v>
      </c>
      <c r="G37" s="54">
        <v>7273</v>
      </c>
      <c r="H37" s="54">
        <v>5620</v>
      </c>
      <c r="I37" s="54">
        <v>4488</v>
      </c>
      <c r="J37" s="54">
        <v>3872</v>
      </c>
      <c r="K37" s="54">
        <v>3381</v>
      </c>
      <c r="L37" s="54">
        <v>3551</v>
      </c>
      <c r="M37" s="54">
        <v>3321</v>
      </c>
      <c r="N37" s="54">
        <v>2731</v>
      </c>
      <c r="O37" s="54">
        <v>2357</v>
      </c>
      <c r="P37" s="54">
        <v>1947</v>
      </c>
      <c r="Q37" s="54">
        <v>1463</v>
      </c>
      <c r="R37" s="54">
        <v>1250</v>
      </c>
      <c r="S37" s="54">
        <v>1448</v>
      </c>
      <c r="T37" s="50">
        <f t="shared" si="1"/>
        <v>78979</v>
      </c>
    </row>
    <row r="38" spans="1:20" x14ac:dyDescent="0.25">
      <c r="A38" s="51" t="s">
        <v>131</v>
      </c>
      <c r="B38" s="51" t="s">
        <v>24</v>
      </c>
      <c r="C38" s="54">
        <v>75976</v>
      </c>
      <c r="D38" s="54">
        <v>91408</v>
      </c>
      <c r="E38" s="54">
        <v>103910</v>
      </c>
      <c r="F38" s="54">
        <v>117983</v>
      </c>
      <c r="G38" s="54">
        <v>102366</v>
      </c>
      <c r="H38" s="54">
        <v>79503</v>
      </c>
      <c r="I38" s="54">
        <v>69994</v>
      </c>
      <c r="J38" s="54">
        <v>68224</v>
      </c>
      <c r="K38" s="54">
        <v>65804</v>
      </c>
      <c r="L38" s="54">
        <v>70455</v>
      </c>
      <c r="M38" s="54">
        <v>70136</v>
      </c>
      <c r="N38" s="54">
        <v>61213</v>
      </c>
      <c r="O38" s="54">
        <v>50374</v>
      </c>
      <c r="P38" s="54">
        <v>38986</v>
      </c>
      <c r="Q38" s="54">
        <v>29538</v>
      </c>
      <c r="R38" s="54">
        <v>23712</v>
      </c>
      <c r="S38" s="54">
        <v>28834</v>
      </c>
      <c r="T38" s="50">
        <f t="shared" si="1"/>
        <v>1148416</v>
      </c>
    </row>
    <row r="39" spans="1:20" x14ac:dyDescent="0.25">
      <c r="A39" s="51" t="s">
        <v>130</v>
      </c>
      <c r="B39" s="51" t="s">
        <v>24</v>
      </c>
      <c r="C39" s="54">
        <v>105212</v>
      </c>
      <c r="D39" s="54">
        <v>118278</v>
      </c>
      <c r="E39" s="54">
        <v>137219</v>
      </c>
      <c r="F39" s="54">
        <v>148014</v>
      </c>
      <c r="G39" s="54">
        <v>109245</v>
      </c>
      <c r="H39" s="54">
        <v>88089</v>
      </c>
      <c r="I39" s="54">
        <v>81602</v>
      </c>
      <c r="J39" s="54">
        <v>76151</v>
      </c>
      <c r="K39" s="54">
        <v>71254</v>
      </c>
      <c r="L39" s="54">
        <v>71811</v>
      </c>
      <c r="M39" s="54">
        <v>66605</v>
      </c>
      <c r="N39" s="54">
        <v>56985</v>
      </c>
      <c r="O39" s="54">
        <v>45706</v>
      </c>
      <c r="P39" s="54">
        <v>36560</v>
      </c>
      <c r="Q39" s="54">
        <v>27488</v>
      </c>
      <c r="R39" s="54">
        <v>22698</v>
      </c>
      <c r="S39" s="54">
        <v>29376</v>
      </c>
      <c r="T39" s="50">
        <f t="shared" si="1"/>
        <v>1292293</v>
      </c>
    </row>
    <row r="40" spans="1:20" x14ac:dyDescent="0.25">
      <c r="A40" s="51" t="s">
        <v>33</v>
      </c>
      <c r="B40" s="51" t="s">
        <v>24</v>
      </c>
      <c r="C40" s="54">
        <v>86716</v>
      </c>
      <c r="D40" s="54">
        <v>97569</v>
      </c>
      <c r="E40" s="54">
        <v>114655</v>
      </c>
      <c r="F40" s="54">
        <v>129566</v>
      </c>
      <c r="G40" s="54">
        <v>90317</v>
      </c>
      <c r="H40" s="54">
        <v>68500</v>
      </c>
      <c r="I40" s="54">
        <v>66920</v>
      </c>
      <c r="J40" s="54">
        <v>68549</v>
      </c>
      <c r="K40" s="54">
        <v>72327</v>
      </c>
      <c r="L40" s="54">
        <v>75058</v>
      </c>
      <c r="M40" s="54">
        <v>80524</v>
      </c>
      <c r="N40" s="54">
        <v>69528</v>
      </c>
      <c r="O40" s="54">
        <v>55393</v>
      </c>
      <c r="P40" s="54">
        <v>41150</v>
      </c>
      <c r="Q40" s="54">
        <v>31029</v>
      </c>
      <c r="R40" s="54">
        <v>24647</v>
      </c>
      <c r="S40" s="54">
        <v>27211</v>
      </c>
      <c r="T40" s="50">
        <f t="shared" si="1"/>
        <v>1199659</v>
      </c>
    </row>
    <row r="41" spans="1:20" x14ac:dyDescent="0.25">
      <c r="A41" s="51" t="s">
        <v>133</v>
      </c>
      <c r="B41" s="51" t="s">
        <v>24</v>
      </c>
      <c r="C41" s="54">
        <v>106658</v>
      </c>
      <c r="D41" s="54">
        <v>141099</v>
      </c>
      <c r="E41" s="54">
        <v>168003</v>
      </c>
      <c r="F41" s="54">
        <v>181496</v>
      </c>
      <c r="G41" s="54">
        <v>135483</v>
      </c>
      <c r="H41" s="54">
        <v>109046</v>
      </c>
      <c r="I41" s="54">
        <v>97987</v>
      </c>
      <c r="J41" s="54">
        <v>95242</v>
      </c>
      <c r="K41" s="54">
        <v>88666</v>
      </c>
      <c r="L41" s="54">
        <v>98609</v>
      </c>
      <c r="M41" s="54">
        <v>103981</v>
      </c>
      <c r="N41" s="54">
        <v>93074</v>
      </c>
      <c r="O41" s="54">
        <v>74805</v>
      </c>
      <c r="P41" s="54">
        <v>57114</v>
      </c>
      <c r="Q41" s="54">
        <v>43665</v>
      </c>
      <c r="R41" s="54">
        <v>33689</v>
      </c>
      <c r="S41" s="54">
        <v>42691</v>
      </c>
      <c r="T41" s="50">
        <f t="shared" si="1"/>
        <v>1671308</v>
      </c>
    </row>
    <row r="42" spans="1:20" x14ac:dyDescent="0.25">
      <c r="A42" s="51" t="s">
        <v>134</v>
      </c>
      <c r="B42" s="51" t="s">
        <v>24</v>
      </c>
      <c r="C42" s="54">
        <v>36853</v>
      </c>
      <c r="D42" s="54">
        <v>71140</v>
      </c>
      <c r="E42" s="54">
        <v>129086</v>
      </c>
      <c r="F42" s="54">
        <v>78262</v>
      </c>
      <c r="G42" s="54">
        <v>61719</v>
      </c>
      <c r="H42" s="54">
        <v>70843</v>
      </c>
      <c r="I42" s="54">
        <v>28652</v>
      </c>
      <c r="J42" s="54">
        <v>43775</v>
      </c>
      <c r="K42" s="54">
        <v>66216</v>
      </c>
      <c r="L42" s="54">
        <v>56254</v>
      </c>
      <c r="M42" s="54">
        <v>23820</v>
      </c>
      <c r="N42" s="54">
        <v>28619</v>
      </c>
      <c r="O42" s="54">
        <v>32163</v>
      </c>
      <c r="P42" s="54">
        <v>33069</v>
      </c>
      <c r="Q42" s="54">
        <v>25314</v>
      </c>
      <c r="R42" s="54">
        <v>20215</v>
      </c>
      <c r="S42" s="54">
        <v>24219</v>
      </c>
      <c r="T42" s="50">
        <f t="shared" si="1"/>
        <v>830219</v>
      </c>
    </row>
    <row r="43" spans="1:20" x14ac:dyDescent="0.25">
      <c r="A43" s="51" t="s">
        <v>32</v>
      </c>
      <c r="B43" s="51" t="s">
        <v>24</v>
      </c>
      <c r="C43" s="54">
        <v>34815</v>
      </c>
      <c r="D43" s="54">
        <v>45648</v>
      </c>
      <c r="E43" s="54">
        <v>56043</v>
      </c>
      <c r="F43" s="54">
        <v>55571</v>
      </c>
      <c r="G43" s="54">
        <v>49385</v>
      </c>
      <c r="H43" s="54">
        <v>38321</v>
      </c>
      <c r="I43" s="54">
        <v>31789</v>
      </c>
      <c r="J43" s="54">
        <v>27837</v>
      </c>
      <c r="K43" s="54">
        <v>25764</v>
      </c>
      <c r="L43" s="54">
        <v>25811</v>
      </c>
      <c r="M43" s="54">
        <v>23222</v>
      </c>
      <c r="N43" s="54">
        <v>19711</v>
      </c>
      <c r="O43" s="54">
        <v>15501</v>
      </c>
      <c r="P43" s="54">
        <v>12629</v>
      </c>
      <c r="Q43" s="54">
        <v>9576</v>
      </c>
      <c r="R43" s="54">
        <v>8487</v>
      </c>
      <c r="S43" s="54">
        <v>11369</v>
      </c>
      <c r="T43" s="50">
        <f t="shared" si="1"/>
        <v>491479</v>
      </c>
    </row>
    <row r="44" spans="1:20" x14ac:dyDescent="0.25">
      <c r="A44" s="51" t="s">
        <v>31</v>
      </c>
      <c r="B44" s="51" t="s">
        <v>24</v>
      </c>
      <c r="C44" s="54">
        <v>153983</v>
      </c>
      <c r="D44" s="54">
        <v>193101</v>
      </c>
      <c r="E44" s="54">
        <v>197522</v>
      </c>
      <c r="F44" s="54">
        <v>206594</v>
      </c>
      <c r="G44" s="54">
        <v>184401</v>
      </c>
      <c r="H44" s="54">
        <v>148550</v>
      </c>
      <c r="I44" s="54">
        <v>129282</v>
      </c>
      <c r="J44" s="54">
        <v>122044</v>
      </c>
      <c r="K44" s="54">
        <v>104403</v>
      </c>
      <c r="L44" s="54">
        <v>106495</v>
      </c>
      <c r="M44" s="54">
        <v>99626</v>
      </c>
      <c r="N44" s="54">
        <v>89020</v>
      </c>
      <c r="O44" s="54">
        <v>66731</v>
      </c>
      <c r="P44" s="54">
        <v>48368</v>
      </c>
      <c r="Q44" s="54">
        <v>35586</v>
      </c>
      <c r="R44" s="54">
        <v>30217</v>
      </c>
      <c r="S44" s="54">
        <v>39700</v>
      </c>
      <c r="T44" s="50">
        <f t="shared" si="1"/>
        <v>1955623</v>
      </c>
    </row>
    <row r="45" spans="1:20" x14ac:dyDescent="0.25">
      <c r="A45" s="51" t="s">
        <v>30</v>
      </c>
      <c r="B45" s="51" t="s">
        <v>24</v>
      </c>
      <c r="C45" s="54">
        <v>160098</v>
      </c>
      <c r="D45" s="54">
        <v>192415</v>
      </c>
      <c r="E45" s="54">
        <v>208494</v>
      </c>
      <c r="F45" s="54">
        <v>221411</v>
      </c>
      <c r="G45" s="54">
        <v>169985</v>
      </c>
      <c r="H45" s="54">
        <v>130037</v>
      </c>
      <c r="I45" s="54">
        <v>120066</v>
      </c>
      <c r="J45" s="54">
        <v>114386</v>
      </c>
      <c r="K45" s="54">
        <v>102863</v>
      </c>
      <c r="L45" s="54">
        <v>101873</v>
      </c>
      <c r="M45" s="54">
        <v>100685</v>
      </c>
      <c r="N45" s="54">
        <v>87093</v>
      </c>
      <c r="O45" s="54">
        <v>71402</v>
      </c>
      <c r="P45" s="54">
        <v>56023</v>
      </c>
      <c r="Q45" s="54">
        <v>42466</v>
      </c>
      <c r="R45" s="54">
        <v>34880</v>
      </c>
      <c r="S45" s="54">
        <v>43724</v>
      </c>
      <c r="T45" s="50">
        <f t="shared" si="1"/>
        <v>1957901</v>
      </c>
    </row>
    <row r="46" spans="1:20" x14ac:dyDescent="0.25">
      <c r="A46" s="51" t="s">
        <v>29</v>
      </c>
      <c r="B46" s="51" t="s">
        <v>24</v>
      </c>
      <c r="C46" s="54">
        <v>80101</v>
      </c>
      <c r="D46" s="54">
        <v>102975</v>
      </c>
      <c r="E46" s="54">
        <v>105410</v>
      </c>
      <c r="F46" s="54">
        <v>119276</v>
      </c>
      <c r="G46" s="54">
        <v>93249</v>
      </c>
      <c r="H46" s="54">
        <v>69989</v>
      </c>
      <c r="I46" s="54">
        <v>65003</v>
      </c>
      <c r="J46" s="54">
        <v>54991</v>
      </c>
      <c r="K46" s="54">
        <v>48149</v>
      </c>
      <c r="L46" s="54">
        <v>47361</v>
      </c>
      <c r="M46" s="54">
        <v>48422</v>
      </c>
      <c r="N46" s="54">
        <v>40133</v>
      </c>
      <c r="O46" s="54">
        <v>28950</v>
      </c>
      <c r="P46" s="54">
        <v>23066</v>
      </c>
      <c r="Q46" s="54">
        <v>16147</v>
      </c>
      <c r="R46" s="54">
        <v>14771</v>
      </c>
      <c r="S46" s="54">
        <v>19934</v>
      </c>
      <c r="T46" s="50">
        <f t="shared" si="1"/>
        <v>977927</v>
      </c>
    </row>
    <row r="47" spans="1:20" x14ac:dyDescent="0.25">
      <c r="A47" s="51" t="s">
        <v>28</v>
      </c>
      <c r="B47" s="51" t="s">
        <v>24</v>
      </c>
      <c r="C47" s="54">
        <v>19706</v>
      </c>
      <c r="D47" s="54">
        <v>25676</v>
      </c>
      <c r="E47" s="54">
        <v>32354</v>
      </c>
      <c r="F47" s="54">
        <v>35418</v>
      </c>
      <c r="G47" s="54">
        <v>24450</v>
      </c>
      <c r="H47" s="54">
        <v>19476</v>
      </c>
      <c r="I47" s="54">
        <v>17569</v>
      </c>
      <c r="J47" s="54">
        <v>17517</v>
      </c>
      <c r="K47" s="54">
        <v>17438</v>
      </c>
      <c r="L47" s="54">
        <v>18581</v>
      </c>
      <c r="M47" s="54">
        <v>18882</v>
      </c>
      <c r="N47" s="54">
        <v>16734</v>
      </c>
      <c r="O47" s="54">
        <v>13707</v>
      </c>
      <c r="P47" s="54">
        <v>10810</v>
      </c>
      <c r="Q47" s="54">
        <v>8560</v>
      </c>
      <c r="R47" s="54">
        <v>6929</v>
      </c>
      <c r="S47" s="54">
        <v>8779</v>
      </c>
      <c r="T47" s="50">
        <f t="shared" si="1"/>
        <v>312586</v>
      </c>
    </row>
    <row r="48" spans="1:20" x14ac:dyDescent="0.25">
      <c r="A48" s="51" t="s">
        <v>27</v>
      </c>
      <c r="B48" s="51" t="s">
        <v>24</v>
      </c>
      <c r="C48" s="54">
        <v>124188</v>
      </c>
      <c r="D48" s="54">
        <v>153493</v>
      </c>
      <c r="E48" s="54">
        <v>172911</v>
      </c>
      <c r="F48" s="54">
        <v>195972</v>
      </c>
      <c r="G48" s="54">
        <v>179541</v>
      </c>
      <c r="H48" s="54">
        <v>137661</v>
      </c>
      <c r="I48" s="54">
        <v>133853</v>
      </c>
      <c r="J48" s="54">
        <v>123716</v>
      </c>
      <c r="K48" s="54">
        <v>109908</v>
      </c>
      <c r="L48" s="54">
        <v>106181</v>
      </c>
      <c r="M48" s="54">
        <v>106395</v>
      </c>
      <c r="N48" s="54">
        <v>87114</v>
      </c>
      <c r="O48" s="54">
        <v>69381</v>
      </c>
      <c r="P48" s="54">
        <v>52193</v>
      </c>
      <c r="Q48" s="54">
        <v>39557</v>
      </c>
      <c r="R48" s="54">
        <v>32873</v>
      </c>
      <c r="S48" s="54">
        <v>41887</v>
      </c>
      <c r="T48" s="50">
        <f t="shared" si="1"/>
        <v>1866824</v>
      </c>
    </row>
    <row r="49" spans="1:20" x14ac:dyDescent="0.25">
      <c r="A49" s="51" t="s">
        <v>26</v>
      </c>
      <c r="B49" s="51" t="s">
        <v>24</v>
      </c>
      <c r="C49" s="54">
        <v>155522</v>
      </c>
      <c r="D49" s="54">
        <v>183923</v>
      </c>
      <c r="E49" s="54">
        <v>182833</v>
      </c>
      <c r="F49" s="54">
        <v>223003</v>
      </c>
      <c r="G49" s="54">
        <v>163878</v>
      </c>
      <c r="H49" s="54">
        <v>113423</v>
      </c>
      <c r="I49" s="54">
        <v>125614</v>
      </c>
      <c r="J49" s="54">
        <v>107026</v>
      </c>
      <c r="K49" s="54">
        <v>90962</v>
      </c>
      <c r="L49" s="54">
        <v>93213</v>
      </c>
      <c r="M49" s="54">
        <v>108949</v>
      </c>
      <c r="N49" s="54">
        <v>86416</v>
      </c>
      <c r="O49" s="54">
        <v>66629</v>
      </c>
      <c r="P49" s="54">
        <v>52649</v>
      </c>
      <c r="Q49" s="54">
        <v>38571</v>
      </c>
      <c r="R49" s="54">
        <v>33686</v>
      </c>
      <c r="S49" s="54">
        <v>49038</v>
      </c>
      <c r="T49" s="50">
        <f t="shared" si="1"/>
        <v>1875335</v>
      </c>
    </row>
    <row r="50" spans="1:20" x14ac:dyDescent="0.25">
      <c r="A50" s="51" t="s">
        <v>25</v>
      </c>
      <c r="B50" s="51" t="s">
        <v>24</v>
      </c>
      <c r="C50" s="54">
        <v>124988</v>
      </c>
      <c r="D50" s="54">
        <v>125683</v>
      </c>
      <c r="E50" s="54">
        <v>125730</v>
      </c>
      <c r="F50" s="54">
        <v>137707</v>
      </c>
      <c r="G50" s="54">
        <v>111001</v>
      </c>
      <c r="H50" s="54">
        <v>101253</v>
      </c>
      <c r="I50" s="54">
        <v>101339</v>
      </c>
      <c r="J50" s="54">
        <v>81889</v>
      </c>
      <c r="K50" s="54">
        <v>71189</v>
      </c>
      <c r="L50" s="54">
        <v>73125</v>
      </c>
      <c r="M50" s="54">
        <v>76916</v>
      </c>
      <c r="N50" s="54">
        <v>55288</v>
      </c>
      <c r="O50" s="54">
        <v>40458</v>
      </c>
      <c r="P50" s="54">
        <v>30750</v>
      </c>
      <c r="Q50" s="54">
        <v>21809</v>
      </c>
      <c r="R50" s="54">
        <v>18708</v>
      </c>
      <c r="S50" s="54">
        <v>25108</v>
      </c>
      <c r="T50" s="50">
        <f t="shared" si="1"/>
        <v>1322941</v>
      </c>
    </row>
    <row r="51" spans="1:20" x14ac:dyDescent="0.25">
      <c r="A51" s="77" t="s">
        <v>87</v>
      </c>
      <c r="B51" s="77"/>
      <c r="C51" s="49">
        <f t="shared" ref="C51:T51" si="2">SUM(C4:C50)</f>
        <v>3019334</v>
      </c>
      <c r="D51" s="49">
        <f t="shared" si="2"/>
        <v>3525648</v>
      </c>
      <c r="E51" s="49">
        <f t="shared" si="2"/>
        <v>3828024</v>
      </c>
      <c r="F51" s="49">
        <f t="shared" si="2"/>
        <v>4074050</v>
      </c>
      <c r="G51" s="49">
        <f t="shared" si="2"/>
        <v>3852120</v>
      </c>
      <c r="H51" s="49">
        <f t="shared" si="2"/>
        <v>3532967</v>
      </c>
      <c r="I51" s="49">
        <f t="shared" si="2"/>
        <v>3330817</v>
      </c>
      <c r="J51" s="49">
        <f t="shared" si="2"/>
        <v>3079363</v>
      </c>
      <c r="K51" s="49">
        <f t="shared" si="2"/>
        <v>2705494</v>
      </c>
      <c r="L51" s="49">
        <f t="shared" si="2"/>
        <v>2681091</v>
      </c>
      <c r="M51" s="49">
        <f t="shared" si="2"/>
        <v>2544077</v>
      </c>
      <c r="N51" s="49">
        <f t="shared" si="2"/>
        <v>2124970</v>
      </c>
      <c r="O51" s="49">
        <f t="shared" si="2"/>
        <v>1682398</v>
      </c>
      <c r="P51" s="49">
        <f t="shared" si="2"/>
        <v>1294234</v>
      </c>
      <c r="Q51" s="49">
        <f t="shared" si="2"/>
        <v>930048</v>
      </c>
      <c r="R51" s="49">
        <f t="shared" si="2"/>
        <v>735083</v>
      </c>
      <c r="S51" s="49">
        <f t="shared" si="2"/>
        <v>921364</v>
      </c>
      <c r="T51" s="49">
        <f t="shared" si="2"/>
        <v>43861082</v>
      </c>
    </row>
  </sheetData>
  <sheetProtection password="DCD8" sheet="1" objects="1" scenarios="1" autoFilter="0"/>
  <autoFilter ref="A3:T3"/>
  <mergeCells count="1">
    <mergeCell ref="A51:B5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3" sqref="A3"/>
    </sheetView>
  </sheetViews>
  <sheetFormatPr baseColWidth="10" defaultRowHeight="15" x14ac:dyDescent="0.25"/>
  <cols>
    <col min="2" max="2" width="4.7109375" bestFit="1" customWidth="1"/>
    <col min="3" max="4" width="7.140625" style="48" bestFit="1" customWidth="1"/>
    <col min="5" max="18" width="8.42578125" style="48" bestFit="1" customWidth="1"/>
    <col min="19" max="19" width="10.140625" style="48" bestFit="1" customWidth="1"/>
    <col min="20" max="20" width="15.5703125" style="48" bestFit="1" customWidth="1"/>
  </cols>
  <sheetData>
    <row r="1" spans="1:20" s="55" customFormat="1" ht="26.25" x14ac:dyDescent="0.4">
      <c r="A1" s="55" t="s">
        <v>129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3" spans="1:20" ht="30" x14ac:dyDescent="0.25">
      <c r="A3" s="52" t="s">
        <v>127</v>
      </c>
      <c r="B3" s="52" t="s">
        <v>81</v>
      </c>
      <c r="C3" s="52" t="s">
        <v>126</v>
      </c>
      <c r="D3" s="52" t="s">
        <v>125</v>
      </c>
      <c r="E3" s="52" t="s">
        <v>124</v>
      </c>
      <c r="F3" s="52" t="s">
        <v>123</v>
      </c>
      <c r="G3" s="52" t="s">
        <v>122</v>
      </c>
      <c r="H3" s="52" t="s">
        <v>121</v>
      </c>
      <c r="I3" s="52" t="s">
        <v>120</v>
      </c>
      <c r="J3" s="52" t="s">
        <v>119</v>
      </c>
      <c r="K3" s="52" t="s">
        <v>118</v>
      </c>
      <c r="L3" s="52" t="s">
        <v>117</v>
      </c>
      <c r="M3" s="52" t="s">
        <v>116</v>
      </c>
      <c r="N3" s="52" t="s">
        <v>115</v>
      </c>
      <c r="O3" s="52" t="s">
        <v>114</v>
      </c>
      <c r="P3" s="52" t="s">
        <v>113</v>
      </c>
      <c r="Q3" s="52" t="s">
        <v>112</v>
      </c>
      <c r="R3" s="52" t="s">
        <v>111</v>
      </c>
      <c r="S3" s="52" t="s">
        <v>110</v>
      </c>
      <c r="T3" s="52" t="s">
        <v>139</v>
      </c>
    </row>
    <row r="4" spans="1:20" x14ac:dyDescent="0.25">
      <c r="A4" s="51" t="s">
        <v>68</v>
      </c>
      <c r="B4" s="51" t="s">
        <v>24</v>
      </c>
      <c r="C4" s="50">
        <f>+(CasosIncid!C4/BDUA!C4)*100000</f>
        <v>0</v>
      </c>
      <c r="D4" s="50">
        <f>+(CasosIncid!D4/BDUA!D4)*100000</f>
        <v>0</v>
      </c>
      <c r="E4" s="50">
        <f>+(CasosIncid!E4/BDUA!E4)*100000</f>
        <v>0</v>
      </c>
      <c r="F4" s="50">
        <f>+(CasosIncid!F4/BDUA!F4)*100000</f>
        <v>8.4602368866328259</v>
      </c>
      <c r="G4" s="50">
        <f>+(CasosIncid!G4/BDUA!G4)*100000</f>
        <v>0</v>
      </c>
      <c r="H4" s="50">
        <f>+(CasosIncid!H4/BDUA!H4)*100000</f>
        <v>0</v>
      </c>
      <c r="I4" s="50">
        <f>+(CasosIncid!I4/BDUA!I4)*100000</f>
        <v>0</v>
      </c>
      <c r="J4" s="50">
        <f>+(CasosIncid!J4/BDUA!J4)*100000</f>
        <v>0</v>
      </c>
      <c r="K4" s="50">
        <f>+(CasosIncid!K4/BDUA!K4)*100000</f>
        <v>9.0596122485957604</v>
      </c>
      <c r="L4" s="50">
        <f>+(CasosIncid!L4/BDUA!L4)*100000</f>
        <v>17.248814144027598</v>
      </c>
      <c r="M4" s="50">
        <f>+(CasosIncid!M4/BDUA!M4)*100000</f>
        <v>27.412280701754383</v>
      </c>
      <c r="N4" s="50">
        <f>+(CasosIncid!N4/BDUA!N4)*100000</f>
        <v>53.373185311699402</v>
      </c>
      <c r="O4" s="50">
        <f>+(CasosIncid!O4/BDUA!O4)*100000</f>
        <v>14.05283867341203</v>
      </c>
      <c r="P4" s="50">
        <f>+(CasosIncid!P4/BDUA!P4)*100000</f>
        <v>0</v>
      </c>
      <c r="Q4" s="50">
        <f>+(CasosIncid!Q4/BDUA!Q4)*100000</f>
        <v>23.900573613766731</v>
      </c>
      <c r="R4" s="50">
        <f>+(CasosIncid!R4/BDUA!R4)*100000</f>
        <v>26.392187912377938</v>
      </c>
      <c r="S4" s="50">
        <f>+(CasosIncid!S4/BDUA!S4)*100000</f>
        <v>0</v>
      </c>
      <c r="T4" s="57">
        <f>+(CasosIncid!T4/BDUA!T4)*100000</f>
        <v>7.424662873901382</v>
      </c>
    </row>
    <row r="5" spans="1:20" x14ac:dyDescent="0.25">
      <c r="A5" s="51" t="s">
        <v>67</v>
      </c>
      <c r="B5" s="51" t="s">
        <v>24</v>
      </c>
      <c r="C5" s="50">
        <f>+(CasosIncid!C5/BDUA!C5)*100000</f>
        <v>0</v>
      </c>
      <c r="D5" s="50">
        <f>+(CasosIncid!D5/BDUA!D5)*100000</f>
        <v>0</v>
      </c>
      <c r="E5" s="50">
        <f>+(CasosIncid!E5/BDUA!E5)*100000</f>
        <v>0</v>
      </c>
      <c r="F5" s="50">
        <f>+(CasosIncid!F5/BDUA!F5)*100000</f>
        <v>0</v>
      </c>
      <c r="G5" s="50">
        <f>+(CasosIncid!G5/BDUA!G5)*100000</f>
        <v>0</v>
      </c>
      <c r="H5" s="50">
        <f>+(CasosIncid!H5/BDUA!H5)*100000</f>
        <v>0</v>
      </c>
      <c r="I5" s="50">
        <f>+(CasosIncid!I5/BDUA!I5)*100000</f>
        <v>18.433179723502302</v>
      </c>
      <c r="J5" s="50">
        <f>+(CasosIncid!J5/BDUA!J5)*100000</f>
        <v>0</v>
      </c>
      <c r="K5" s="50">
        <f>+(CasosIncid!K5/BDUA!K5)*100000</f>
        <v>45.337766359377362</v>
      </c>
      <c r="L5" s="50">
        <f>+(CasosIncid!L5/BDUA!L5)*100000</f>
        <v>0</v>
      </c>
      <c r="M5" s="50">
        <f>+(CasosIncid!M5/BDUA!M5)*100000</f>
        <v>0</v>
      </c>
      <c r="N5" s="50">
        <f>+(CasosIncid!N5/BDUA!N5)*100000</f>
        <v>17.733640716439083</v>
      </c>
      <c r="O5" s="50">
        <f>+(CasosIncid!O5/BDUA!O5)*100000</f>
        <v>21.715526601520089</v>
      </c>
      <c r="P5" s="50">
        <f>+(CasosIncid!P5/BDUA!P5)*100000</f>
        <v>51.519835136527568</v>
      </c>
      <c r="Q5" s="50">
        <f>+(CasosIncid!Q5/BDUA!Q5)*100000</f>
        <v>32.733224222585925</v>
      </c>
      <c r="R5" s="50">
        <f>+(CasosIncid!R5/BDUA!R5)*100000</f>
        <v>77.04160246533128</v>
      </c>
      <c r="S5" s="50">
        <f>+(CasosIncid!S5/BDUA!S5)*100000</f>
        <v>0</v>
      </c>
      <c r="T5" s="57">
        <f>+(CasosIncid!T5/BDUA!T5)*100000</f>
        <v>10.732859136102411</v>
      </c>
    </row>
    <row r="6" spans="1:20" x14ac:dyDescent="0.25">
      <c r="A6" s="51" t="s">
        <v>66</v>
      </c>
      <c r="B6" s="51" t="s">
        <v>24</v>
      </c>
      <c r="C6" s="50">
        <f>+(CasosIncid!C6/BDUA!C6)*100000</f>
        <v>0</v>
      </c>
      <c r="D6" s="50">
        <f>+(CasosIncid!D6/BDUA!D6)*100000</f>
        <v>1.6814070013787539</v>
      </c>
      <c r="E6" s="50">
        <f>+(CasosIncid!E6/BDUA!E6)*100000</f>
        <v>0</v>
      </c>
      <c r="F6" s="50">
        <f>+(CasosIncid!F6/BDUA!F6)*100000</f>
        <v>0</v>
      </c>
      <c r="G6" s="50">
        <f>+(CasosIncid!G6/BDUA!G6)*100000</f>
        <v>1.7706009419597013</v>
      </c>
      <c r="H6" s="50">
        <f>+(CasosIncid!H6/BDUA!H6)*100000</f>
        <v>3.9996800255979519</v>
      </c>
      <c r="I6" s="50">
        <f>+(CasosIncid!I6/BDUA!I6)*100000</f>
        <v>2.5080256821829856</v>
      </c>
      <c r="J6" s="50">
        <f>+(CasosIncid!J6/BDUA!J6)*100000</f>
        <v>5.5609620464340326</v>
      </c>
      <c r="K6" s="50">
        <f>+(CasosIncid!K6/BDUA!K6)*100000</f>
        <v>11.938160329493225</v>
      </c>
      <c r="L6" s="50">
        <f>+(CasosIncid!L6/BDUA!L6)*100000</f>
        <v>16.212272690426651</v>
      </c>
      <c r="M6" s="50">
        <f>+(CasosIncid!M6/BDUA!M6)*100000</f>
        <v>21.699819168173597</v>
      </c>
      <c r="N6" s="50">
        <f>+(CasosIncid!N6/BDUA!N6)*100000</f>
        <v>46.032808838299296</v>
      </c>
      <c r="O6" s="50">
        <f>+(CasosIncid!O6/BDUA!O6)*100000</f>
        <v>36.8537432873539</v>
      </c>
      <c r="P6" s="50">
        <f>+(CasosIncid!P6/BDUA!P6)*100000</f>
        <v>40.622884224779959</v>
      </c>
      <c r="Q6" s="50">
        <f>+(CasosIncid!Q6/BDUA!Q6)*100000</f>
        <v>27.068483262654517</v>
      </c>
      <c r="R6" s="50">
        <f>+(CasosIncid!R6/BDUA!R6)*100000</f>
        <v>20.938023450586265</v>
      </c>
      <c r="S6" s="50">
        <f>+(CasosIncid!S6/BDUA!S6)*100000</f>
        <v>0</v>
      </c>
      <c r="T6" s="57">
        <f>+(CasosIncid!T6/BDUA!T6)*100000</f>
        <v>8.3744001030695401</v>
      </c>
    </row>
    <row r="7" spans="1:20" x14ac:dyDescent="0.25">
      <c r="A7" s="51" t="s">
        <v>65</v>
      </c>
      <c r="B7" s="51" t="s">
        <v>24</v>
      </c>
      <c r="C7" s="50">
        <f>+(CasosIncid!C7/BDUA!C7)*100000</f>
        <v>0</v>
      </c>
      <c r="D7" s="50">
        <f>+(CasosIncid!D7/BDUA!D7)*100000</f>
        <v>0</v>
      </c>
      <c r="E7" s="50">
        <f>+(CasosIncid!E7/BDUA!E7)*100000</f>
        <v>0</v>
      </c>
      <c r="F7" s="50">
        <f>+(CasosIncid!F7/BDUA!F7)*100000</f>
        <v>5.8997050147492631</v>
      </c>
      <c r="G7" s="50">
        <f>+(CasosIncid!G7/BDUA!G7)*100000</f>
        <v>0</v>
      </c>
      <c r="H7" s="50">
        <f>+(CasosIncid!H7/BDUA!H7)*100000</f>
        <v>0</v>
      </c>
      <c r="I7" s="50">
        <f>+(CasosIncid!I7/BDUA!I7)*100000</f>
        <v>0</v>
      </c>
      <c r="J7" s="50">
        <f>+(CasosIncid!J7/BDUA!J7)*100000</f>
        <v>13.629548861932671</v>
      </c>
      <c r="K7" s="50">
        <f>+(CasosIncid!K7/BDUA!K7)*100000</f>
        <v>0</v>
      </c>
      <c r="L7" s="50">
        <f>+(CasosIncid!L7/BDUA!L7)*100000</f>
        <v>0</v>
      </c>
      <c r="M7" s="50">
        <f>+(CasosIncid!M7/BDUA!M7)*100000</f>
        <v>18.730099269526129</v>
      </c>
      <c r="N7" s="50">
        <f>+(CasosIncid!N7/BDUA!N7)*100000</f>
        <v>41.059330732909054</v>
      </c>
      <c r="O7" s="50">
        <f>+(CasosIncid!O7/BDUA!O7)*100000</f>
        <v>29.103608847497089</v>
      </c>
      <c r="P7" s="50">
        <f>+(CasosIncid!P7/BDUA!P7)*100000</f>
        <v>34.258307639602606</v>
      </c>
      <c r="Q7" s="50">
        <f>+(CasosIncid!Q7/BDUA!Q7)*100000</f>
        <v>0</v>
      </c>
      <c r="R7" s="50">
        <f>+(CasosIncid!R7/BDUA!R7)*100000</f>
        <v>0</v>
      </c>
      <c r="S7" s="50">
        <f>+(CasosIncid!S7/BDUA!S7)*100000</f>
        <v>28.288543140028288</v>
      </c>
      <c r="T7" s="57">
        <f>+(CasosIncid!T7/BDUA!T7)*100000</f>
        <v>5.5018740758570894</v>
      </c>
    </row>
    <row r="8" spans="1:20" x14ac:dyDescent="0.25">
      <c r="A8" s="51" t="s">
        <v>64</v>
      </c>
      <c r="B8" s="51" t="s">
        <v>24</v>
      </c>
      <c r="C8" s="50">
        <f>+(CasosIncid!C8/BDUA!C8)*100000</f>
        <v>0</v>
      </c>
      <c r="D8" s="50">
        <f>+(CasosIncid!D8/BDUA!D8)*100000</f>
        <v>0</v>
      </c>
      <c r="E8" s="50">
        <f>+(CasosIncid!E8/BDUA!E8)*100000</f>
        <v>3.3103813559322033</v>
      </c>
      <c r="F8" s="50">
        <f>+(CasosIncid!F8/BDUA!F8)*100000</f>
        <v>1.5682338550324626</v>
      </c>
      <c r="G8" s="50">
        <f>+(CasosIncid!G8/BDUA!G8)*100000</f>
        <v>2.2665971576871642</v>
      </c>
      <c r="H8" s="50">
        <f>+(CasosIncid!H8/BDUA!H8)*100000</f>
        <v>2.8708408692906149</v>
      </c>
      <c r="I8" s="50">
        <f>+(CasosIncid!I8/BDUA!I8)*100000</f>
        <v>3.0874679675198369</v>
      </c>
      <c r="J8" s="50">
        <f>+(CasosIncid!J8/BDUA!J8)*100000</f>
        <v>9.8125797272102826</v>
      </c>
      <c r="K8" s="50">
        <f>+(CasosIncid!K8/BDUA!K8)*100000</f>
        <v>10.309986940683208</v>
      </c>
      <c r="L8" s="50">
        <f>+(CasosIncid!L8/BDUA!L8)*100000</f>
        <v>17.359905562113742</v>
      </c>
      <c r="M8" s="50">
        <f>+(CasosIncid!M8/BDUA!M8)*100000</f>
        <v>29.623046730356219</v>
      </c>
      <c r="N8" s="50">
        <f>+(CasosIncid!N8/BDUA!N8)*100000</f>
        <v>8.9257821216584112</v>
      </c>
      <c r="O8" s="50">
        <f>+(CasosIncid!O8/BDUA!O8)*100000</f>
        <v>39.082128301044051</v>
      </c>
      <c r="P8" s="50">
        <f>+(CasosIncid!P8/BDUA!P8)*100000</f>
        <v>55.85812037424941</v>
      </c>
      <c r="Q8" s="50">
        <f>+(CasosIncid!Q8/BDUA!Q8)*100000</f>
        <v>81.227436823104696</v>
      </c>
      <c r="R8" s="50">
        <f>+(CasosIncid!R8/BDUA!R8)*100000</f>
        <v>107.15816545220746</v>
      </c>
      <c r="S8" s="50">
        <f>+(CasosIncid!S8/BDUA!S8)*100000</f>
        <v>106.12894667020429</v>
      </c>
      <c r="T8" s="57">
        <f>+(CasosIncid!T8/BDUA!T8)*100000</f>
        <v>13.668824967887623</v>
      </c>
    </row>
    <row r="9" spans="1:20" x14ac:dyDescent="0.25">
      <c r="A9" s="51" t="s">
        <v>63</v>
      </c>
      <c r="B9" s="51" t="s">
        <v>24</v>
      </c>
      <c r="C9" s="50">
        <f>+(CasosIncid!C9/BDUA!C9)*100000</f>
        <v>0</v>
      </c>
      <c r="D9" s="50">
        <f>+(CasosIncid!D9/BDUA!D9)*100000</f>
        <v>0</v>
      </c>
      <c r="E9" s="50">
        <f>+(CasosIncid!E9/BDUA!E9)*100000</f>
        <v>5.2737053053475371</v>
      </c>
      <c r="F9" s="50">
        <f>+(CasosIncid!F9/BDUA!F9)*100000</f>
        <v>0</v>
      </c>
      <c r="G9" s="50">
        <f>+(CasosIncid!G9/BDUA!G9)*100000</f>
        <v>0</v>
      </c>
      <c r="H9" s="50">
        <f>+(CasosIncid!H9/BDUA!H9)*100000</f>
        <v>0</v>
      </c>
      <c r="I9" s="50">
        <f>+(CasosIncid!I9/BDUA!I9)*100000</f>
        <v>0</v>
      </c>
      <c r="J9" s="50">
        <f>+(CasosIncid!J9/BDUA!J9)*100000</f>
        <v>7.9045134771954784</v>
      </c>
      <c r="K9" s="50">
        <f>+(CasosIncid!K9/BDUA!K9)*100000</f>
        <v>9.1441111923920992</v>
      </c>
      <c r="L9" s="50">
        <f>+(CasosIncid!L9/BDUA!L9)*100000</f>
        <v>28.02952443240213</v>
      </c>
      <c r="M9" s="50">
        <f>+(CasosIncid!M9/BDUA!M9)*100000</f>
        <v>0</v>
      </c>
      <c r="N9" s="50">
        <f>+(CasosIncid!N9/BDUA!N9)*100000</f>
        <v>27.296301351166921</v>
      </c>
      <c r="O9" s="50">
        <f>+(CasosIncid!O9/BDUA!O9)*100000</f>
        <v>67.693349128448133</v>
      </c>
      <c r="P9" s="50">
        <f>+(CasosIncid!P9/BDUA!P9)*100000</f>
        <v>80.791759240557454</v>
      </c>
      <c r="Q9" s="50">
        <f>+(CasosIncid!Q9/BDUA!Q9)*100000</f>
        <v>98.863074641621338</v>
      </c>
      <c r="R9" s="50">
        <f>+(CasosIncid!R9/BDUA!R9)*100000</f>
        <v>31.181789834736513</v>
      </c>
      <c r="S9" s="50">
        <f>+(CasosIncid!S9/BDUA!S9)*100000</f>
        <v>0</v>
      </c>
      <c r="T9" s="57">
        <f>+(CasosIncid!T9/BDUA!T9)*100000</f>
        <v>11.381743683132257</v>
      </c>
    </row>
    <row r="10" spans="1:20" x14ac:dyDescent="0.25">
      <c r="A10" s="51" t="s">
        <v>62</v>
      </c>
      <c r="B10" s="51" t="s">
        <v>24</v>
      </c>
      <c r="C10" s="50">
        <f>+(CasosIncid!C10/BDUA!C10)*100000</f>
        <v>0</v>
      </c>
      <c r="D10" s="50">
        <f>+(CasosIncid!D10/BDUA!D10)*100000</f>
        <v>0</v>
      </c>
      <c r="E10" s="50">
        <f>+(CasosIncid!E10/BDUA!E10)*100000</f>
        <v>0</v>
      </c>
      <c r="F10" s="50">
        <f>+(CasosIncid!F10/BDUA!F10)*100000</f>
        <v>0</v>
      </c>
      <c r="G10" s="50">
        <f>+(CasosIncid!G10/BDUA!G10)*100000</f>
        <v>0</v>
      </c>
      <c r="H10" s="50">
        <f>+(CasosIncid!H10/BDUA!H10)*100000</f>
        <v>0</v>
      </c>
      <c r="I10" s="50">
        <f>+(CasosIncid!I10/BDUA!I10)*100000</f>
        <v>0</v>
      </c>
      <c r="J10" s="50">
        <f>+(CasosIncid!J10/BDUA!J10)*100000</f>
        <v>17.618040873854827</v>
      </c>
      <c r="K10" s="50">
        <f>+(CasosIncid!K10/BDUA!K10)*100000</f>
        <v>18.129079042784628</v>
      </c>
      <c r="L10" s="50">
        <f>+(CasosIncid!L10/BDUA!L10)*100000</f>
        <v>0</v>
      </c>
      <c r="M10" s="50">
        <f>+(CasosIncid!M10/BDUA!M10)*100000</f>
        <v>0</v>
      </c>
      <c r="N10" s="50">
        <f>+(CasosIncid!N10/BDUA!N10)*100000</f>
        <v>22.97266253158741</v>
      </c>
      <c r="O10" s="50">
        <f>+(CasosIncid!O10/BDUA!O10)*100000</f>
        <v>89.392133492252682</v>
      </c>
      <c r="P10" s="50">
        <f>+(CasosIncid!P10/BDUA!P10)*100000</f>
        <v>0</v>
      </c>
      <c r="Q10" s="50">
        <f>+(CasosIncid!Q10/BDUA!Q10)*100000</f>
        <v>46.533271288971619</v>
      </c>
      <c r="R10" s="50">
        <f>+(CasosIncid!R10/BDUA!R10)*100000</f>
        <v>100.95911155981827</v>
      </c>
      <c r="S10" s="50">
        <f>+(CasosIncid!S10/BDUA!S10)*100000</f>
        <v>59.934072520227751</v>
      </c>
      <c r="T10" s="57">
        <f>+(CasosIncid!T10/BDUA!T10)*100000</f>
        <v>10.862266461271084</v>
      </c>
    </row>
    <row r="11" spans="1:20" x14ac:dyDescent="0.25">
      <c r="A11" s="51" t="s">
        <v>61</v>
      </c>
      <c r="B11" s="51" t="s">
        <v>24</v>
      </c>
      <c r="C11" s="50">
        <f>+(CasosIncid!C11/BDUA!C11)*100000</f>
        <v>0</v>
      </c>
      <c r="D11" s="50">
        <f>+(CasosIncid!D11/BDUA!D11)*100000</f>
        <v>0</v>
      </c>
      <c r="E11" s="50">
        <f>+(CasosIncid!E11/BDUA!E11)*100000</f>
        <v>0</v>
      </c>
      <c r="F11" s="50">
        <f>+(CasosIncid!F11/BDUA!F11)*100000</f>
        <v>8.1980652565994436</v>
      </c>
      <c r="G11" s="50">
        <f>+(CasosIncid!G11/BDUA!G11)*100000</f>
        <v>0</v>
      </c>
      <c r="H11" s="50">
        <f>+(CasosIncid!H11/BDUA!H11)*100000</f>
        <v>14.200511218403863</v>
      </c>
      <c r="I11" s="50">
        <f>+(CasosIncid!I11/BDUA!I11)*100000</f>
        <v>0</v>
      </c>
      <c r="J11" s="50">
        <f>+(CasosIncid!J11/BDUA!J11)*100000</f>
        <v>0</v>
      </c>
      <c r="K11" s="50">
        <f>+(CasosIncid!K11/BDUA!K11)*100000</f>
        <v>0</v>
      </c>
      <c r="L11" s="50">
        <f>+(CasosIncid!L11/BDUA!L11)*100000</f>
        <v>15.817779183802594</v>
      </c>
      <c r="M11" s="50">
        <f>+(CasosIncid!M11/BDUA!M11)*100000</f>
        <v>0</v>
      </c>
      <c r="N11" s="50">
        <f>+(CasosIncid!N11/BDUA!N11)*100000</f>
        <v>20.012007204322593</v>
      </c>
      <c r="O11" s="50">
        <f>+(CasosIncid!O11/BDUA!O11)*100000</f>
        <v>24.666995559940801</v>
      </c>
      <c r="P11" s="50">
        <f>+(CasosIncid!P11/BDUA!P11)*100000</f>
        <v>61.031431187061337</v>
      </c>
      <c r="Q11" s="50">
        <f>+(CasosIncid!Q11/BDUA!Q11)*100000</f>
        <v>0</v>
      </c>
      <c r="R11" s="50">
        <f>+(CasosIncid!R11/BDUA!R11)*100000</f>
        <v>0</v>
      </c>
      <c r="S11" s="50">
        <f>+(CasosIncid!S11/BDUA!S11)*100000</f>
        <v>0</v>
      </c>
      <c r="T11" s="57">
        <f>+(CasosIncid!T11/BDUA!T11)*100000</f>
        <v>6.6296668118879394</v>
      </c>
    </row>
    <row r="12" spans="1:20" x14ac:dyDescent="0.25">
      <c r="A12" s="51" t="s">
        <v>60</v>
      </c>
      <c r="B12" s="51" t="s">
        <v>24</v>
      </c>
      <c r="C12" s="50">
        <f>+(CasosIncid!C12/BDUA!C12)*100000</f>
        <v>0</v>
      </c>
      <c r="D12" s="50">
        <f>+(CasosIncid!D12/BDUA!D12)*100000</f>
        <v>0</v>
      </c>
      <c r="E12" s="50">
        <f>+(CasosIncid!E12/BDUA!E12)*100000</f>
        <v>0</v>
      </c>
      <c r="F12" s="50">
        <f>+(CasosIncid!F12/BDUA!F12)*100000</f>
        <v>6.7953248165262297</v>
      </c>
      <c r="G12" s="50">
        <f>+(CasosIncid!G12/BDUA!G12)*100000</f>
        <v>21.072595090085343</v>
      </c>
      <c r="H12" s="50">
        <f>+(CasosIncid!H12/BDUA!H12)*100000</f>
        <v>0</v>
      </c>
      <c r="I12" s="50">
        <f>+(CasosIncid!I12/BDUA!I12)*100000</f>
        <v>0</v>
      </c>
      <c r="J12" s="50">
        <f>+(CasosIncid!J12/BDUA!J12)*100000</f>
        <v>0</v>
      </c>
      <c r="K12" s="50">
        <f>+(CasosIncid!K12/BDUA!K12)*100000</f>
        <v>0</v>
      </c>
      <c r="L12" s="50">
        <f>+(CasosIncid!L12/BDUA!L12)*100000</f>
        <v>20.959966464053657</v>
      </c>
      <c r="M12" s="50">
        <f>+(CasosIncid!M12/BDUA!M12)*100000</f>
        <v>16.002560409665545</v>
      </c>
      <c r="N12" s="50">
        <f>+(CasosIncid!N12/BDUA!N12)*100000</f>
        <v>31.938677738741617</v>
      </c>
      <c r="O12" s="50">
        <f>+(CasosIncid!O12/BDUA!O12)*100000</f>
        <v>66.68148477439432</v>
      </c>
      <c r="P12" s="50">
        <f>+(CasosIncid!P12/BDUA!P12)*100000</f>
        <v>59.382422802850357</v>
      </c>
      <c r="Q12" s="50">
        <f>+(CasosIncid!Q12/BDUA!Q12)*100000</f>
        <v>39.714058776806986</v>
      </c>
      <c r="R12" s="50">
        <f>+(CasosIncid!R12/BDUA!R12)*100000</f>
        <v>149.77533699450822</v>
      </c>
      <c r="S12" s="50">
        <f>+(CasosIncid!S12/BDUA!S12)*100000</f>
        <v>106.26992561105206</v>
      </c>
      <c r="T12" s="57">
        <f>+(CasosIncid!T12/BDUA!T12)*100000</f>
        <v>19.268883505835721</v>
      </c>
    </row>
    <row r="13" spans="1:20" x14ac:dyDescent="0.25">
      <c r="A13" s="51" t="s">
        <v>59</v>
      </c>
      <c r="B13" s="51" t="s">
        <v>24</v>
      </c>
      <c r="C13" s="50">
        <f>+(CasosIncid!C13/BDUA!C13)*100000</f>
        <v>0</v>
      </c>
      <c r="D13" s="50">
        <f>+(CasosIncid!D13/BDUA!D13)*100000</f>
        <v>0</v>
      </c>
      <c r="E13" s="50">
        <f>+(CasosIncid!E13/BDUA!E13)*100000</f>
        <v>0</v>
      </c>
      <c r="F13" s="50">
        <f>+(CasosIncid!F13/BDUA!F13)*100000</f>
        <v>1.2741125805876206</v>
      </c>
      <c r="G13" s="50">
        <f>+(CasosIncid!G13/BDUA!G13)*100000</f>
        <v>1.502110465203611</v>
      </c>
      <c r="H13" s="50">
        <f>+(CasosIncid!H13/BDUA!H13)*100000</f>
        <v>1.6480437720425856</v>
      </c>
      <c r="I13" s="50">
        <f>+(CasosIncid!I13/BDUA!I13)*100000</f>
        <v>2.103757310556654</v>
      </c>
      <c r="J13" s="50">
        <f>+(CasosIncid!J13/BDUA!J13)*100000</f>
        <v>0</v>
      </c>
      <c r="K13" s="50">
        <f>+(CasosIncid!K13/BDUA!K13)*100000</f>
        <v>5.2058930709563223</v>
      </c>
      <c r="L13" s="50">
        <f>+(CasosIncid!L13/BDUA!L13)*100000</f>
        <v>9.5953174850672873</v>
      </c>
      <c r="M13" s="50">
        <f>+(CasosIncid!M13/BDUA!M13)*100000</f>
        <v>31.243165557534287</v>
      </c>
      <c r="N13" s="50">
        <f>+(CasosIncid!N13/BDUA!N13)*100000</f>
        <v>41.720397481605097</v>
      </c>
      <c r="O13" s="50">
        <f>+(CasosIncid!O13/BDUA!O13)*100000</f>
        <v>52.262987352357058</v>
      </c>
      <c r="P13" s="50">
        <f>+(CasosIncid!P13/BDUA!P13)*100000</f>
        <v>35.045910142286395</v>
      </c>
      <c r="Q13" s="50">
        <f>+(CasosIncid!Q13/BDUA!Q13)*100000</f>
        <v>29.036004645760745</v>
      </c>
      <c r="R13" s="50">
        <f>+(CasosIncid!R13/BDUA!R13)*100000</f>
        <v>66.203243958953991</v>
      </c>
      <c r="S13" s="50">
        <f>+(CasosIncid!S13/BDUA!S13)*100000</f>
        <v>24.172105390379503</v>
      </c>
      <c r="T13" s="57">
        <f>+(CasosIncid!T13/BDUA!T13)*100000</f>
        <v>8.4906047067228023</v>
      </c>
    </row>
    <row r="14" spans="1:20" x14ac:dyDescent="0.25">
      <c r="A14" s="51" t="s">
        <v>58</v>
      </c>
      <c r="B14" s="51" t="s">
        <v>24</v>
      </c>
      <c r="C14" s="50">
        <f>+(CasosIncid!C14/BDUA!C14)*100000</f>
        <v>0</v>
      </c>
      <c r="D14" s="50">
        <f>+(CasosIncid!D14/BDUA!D14)*100000</f>
        <v>0</v>
      </c>
      <c r="E14" s="50">
        <f>+(CasosIncid!E14/BDUA!E14)*100000</f>
        <v>0</v>
      </c>
      <c r="F14" s="50">
        <f>+(CasosIncid!F14/BDUA!F14)*100000</f>
        <v>0</v>
      </c>
      <c r="G14" s="50">
        <f>+(CasosIncid!G14/BDUA!G14)*100000</f>
        <v>6.9314479794829147</v>
      </c>
      <c r="H14" s="50">
        <f>+(CasosIncid!H14/BDUA!H14)*100000</f>
        <v>0</v>
      </c>
      <c r="I14" s="50">
        <f>+(CasosIncid!I14/BDUA!I14)*100000</f>
        <v>0</v>
      </c>
      <c r="J14" s="50">
        <f>+(CasosIncid!J14/BDUA!J14)*100000</f>
        <v>0</v>
      </c>
      <c r="K14" s="50">
        <f>+(CasosIncid!K14/BDUA!K14)*100000</f>
        <v>0</v>
      </c>
      <c r="L14" s="50">
        <f>+(CasosIncid!L14/BDUA!L14)*100000</f>
        <v>36.010082823190494</v>
      </c>
      <c r="M14" s="50">
        <f>+(CasosIncid!M14/BDUA!M14)*100000</f>
        <v>0</v>
      </c>
      <c r="N14" s="50">
        <f>+(CasosIncid!N14/BDUA!N14)*100000</f>
        <v>0</v>
      </c>
      <c r="O14" s="50">
        <f>+(CasosIncid!O14/BDUA!O14)*100000</f>
        <v>31.887755102040813</v>
      </c>
      <c r="P14" s="50">
        <f>+(CasosIncid!P14/BDUA!P14)*100000</f>
        <v>40.899795501022496</v>
      </c>
      <c r="Q14" s="50">
        <f>+(CasosIncid!Q14/BDUA!Q14)*100000</f>
        <v>0</v>
      </c>
      <c r="R14" s="50">
        <f>+(CasosIncid!R14/BDUA!R14)*100000</f>
        <v>43.271311120726956</v>
      </c>
      <c r="S14" s="50">
        <f>+(CasosIncid!S14/BDUA!S14)*100000</f>
        <v>0</v>
      </c>
      <c r="T14" s="57">
        <f>+(CasosIncid!T14/BDUA!T14)*100000</f>
        <v>3.9663914431715268</v>
      </c>
    </row>
    <row r="15" spans="1:20" x14ac:dyDescent="0.25">
      <c r="A15" s="51" t="s">
        <v>57</v>
      </c>
      <c r="B15" s="51" t="s">
        <v>40</v>
      </c>
      <c r="C15" s="50">
        <f>+(CasosIncid!C15/BDUA!C15)*100000</f>
        <v>0</v>
      </c>
      <c r="D15" s="50">
        <f>+(CasosIncid!D15/BDUA!D15)*100000</f>
        <v>0</v>
      </c>
      <c r="E15" s="50">
        <f>+(CasosIncid!E15/BDUA!E15)*100000</f>
        <v>0</v>
      </c>
      <c r="F15" s="50">
        <f>+(CasosIncid!F15/BDUA!F15)*100000</f>
        <v>0</v>
      </c>
      <c r="G15" s="50">
        <f>+(CasosIncid!G15/BDUA!G15)*100000</f>
        <v>0</v>
      </c>
      <c r="H15" s="50">
        <f>+(CasosIncid!H15/BDUA!H15)*100000</f>
        <v>0</v>
      </c>
      <c r="I15" s="50">
        <f>+(CasosIncid!I15/BDUA!I15)*100000</f>
        <v>0</v>
      </c>
      <c r="J15" s="50">
        <f>+(CasosIncid!J15/BDUA!J15)*100000</f>
        <v>0</v>
      </c>
      <c r="K15" s="50">
        <f>+(CasosIncid!K15/BDUA!K15)*100000</f>
        <v>0</v>
      </c>
      <c r="L15" s="50">
        <f>+(CasosIncid!L15/BDUA!L15)*100000</f>
        <v>0</v>
      </c>
      <c r="M15" s="50">
        <f>+(CasosIncid!M15/BDUA!M15)*100000</f>
        <v>0</v>
      </c>
      <c r="N15" s="50">
        <f>+(CasosIncid!N15/BDUA!N15)*100000</f>
        <v>57.870370370370367</v>
      </c>
      <c r="O15" s="50">
        <f>+(CasosIncid!O15/BDUA!O15)*100000</f>
        <v>0</v>
      </c>
      <c r="P15" s="50">
        <f>+(CasosIncid!P15/BDUA!P15)*100000</f>
        <v>201.40986908358511</v>
      </c>
      <c r="Q15" s="50">
        <f>+(CasosIncid!Q15/BDUA!Q15)*100000</f>
        <v>0</v>
      </c>
      <c r="R15" s="50">
        <f>+(CasosIncid!R15/BDUA!R15)*100000</f>
        <v>0</v>
      </c>
      <c r="S15" s="50">
        <f>+(CasosIncid!S15/BDUA!S15)*100000</f>
        <v>0</v>
      </c>
      <c r="T15" s="57">
        <f>+(CasosIncid!T15/BDUA!T15)*100000</f>
        <v>28.669724770642205</v>
      </c>
    </row>
    <row r="16" spans="1:20" x14ac:dyDescent="0.25">
      <c r="A16" s="51" t="s">
        <v>56</v>
      </c>
      <c r="B16" s="51" t="s">
        <v>40</v>
      </c>
      <c r="C16" s="50">
        <f>+(CasosIncid!C16/BDUA!C16)*100000</f>
        <v>0</v>
      </c>
      <c r="D16" s="50">
        <f>+(CasosIncid!D16/BDUA!D16)*100000</f>
        <v>0</v>
      </c>
      <c r="E16" s="50">
        <f>+(CasosIncid!E16/BDUA!E16)*100000</f>
        <v>0</v>
      </c>
      <c r="F16" s="50">
        <f>+(CasosIncid!F16/BDUA!F16)*100000</f>
        <v>0</v>
      </c>
      <c r="G16" s="50">
        <f>+(CasosIncid!G16/BDUA!G16)*100000</f>
        <v>0</v>
      </c>
      <c r="H16" s="50">
        <f>+(CasosIncid!H16/BDUA!H16)*100000</f>
        <v>0</v>
      </c>
      <c r="I16" s="50">
        <f>+(CasosIncid!I16/BDUA!I16)*100000</f>
        <v>0</v>
      </c>
      <c r="J16" s="50">
        <f>+(CasosIncid!J16/BDUA!J16)*100000</f>
        <v>0</v>
      </c>
      <c r="K16" s="50">
        <f>+(CasosIncid!K16/BDUA!K16)*100000</f>
        <v>0</v>
      </c>
      <c r="L16" s="50">
        <f>+(CasosIncid!L16/BDUA!L16)*100000</f>
        <v>0</v>
      </c>
      <c r="M16" s="50">
        <f>+(CasosIncid!M16/BDUA!M16)*100000</f>
        <v>0</v>
      </c>
      <c r="N16" s="50">
        <f>+(CasosIncid!N16/BDUA!N16)*100000</f>
        <v>32.237266279819472</v>
      </c>
      <c r="O16" s="50">
        <f>+(CasosIncid!O16/BDUA!O16)*100000</f>
        <v>33.812341504649197</v>
      </c>
      <c r="P16" s="50">
        <f>+(CasosIncid!P16/BDUA!P16)*100000</f>
        <v>126.28034236003928</v>
      </c>
      <c r="Q16" s="50">
        <f>+(CasosIncid!Q16/BDUA!Q16)*100000</f>
        <v>71.955387659651024</v>
      </c>
      <c r="R16" s="50">
        <f>+(CasosIncid!R16/BDUA!R16)*100000</f>
        <v>99.820323417847874</v>
      </c>
      <c r="S16" s="50">
        <f>+(CasosIncid!S16/BDUA!S16)*100000</f>
        <v>174.95626093476631</v>
      </c>
      <c r="T16" s="57">
        <f>+(CasosIncid!T16/BDUA!T16)*100000</f>
        <v>81.871345029239762</v>
      </c>
    </row>
    <row r="17" spans="1:20" x14ac:dyDescent="0.25">
      <c r="A17" s="51" t="s">
        <v>55</v>
      </c>
      <c r="B17" s="51" t="s">
        <v>40</v>
      </c>
      <c r="C17" s="50">
        <f>+(CasosIncid!C17/BDUA!C17)*100000</f>
        <v>0</v>
      </c>
      <c r="D17" s="50">
        <f>+(CasosIncid!D17/BDUA!D17)*100000</f>
        <v>0</v>
      </c>
      <c r="E17" s="50">
        <f>+(CasosIncid!E17/BDUA!E17)*100000</f>
        <v>0</v>
      </c>
      <c r="F17" s="50">
        <f>+(CasosIncid!F17/BDUA!F17)*100000</f>
        <v>15.129737499054391</v>
      </c>
      <c r="G17" s="50">
        <f>+(CasosIncid!G17/BDUA!G17)*100000</f>
        <v>8.8519075860848009</v>
      </c>
      <c r="H17" s="50">
        <f>+(CasosIncid!H17/BDUA!H17)*100000</f>
        <v>0</v>
      </c>
      <c r="I17" s="50">
        <f>+(CasosIncid!I17/BDUA!I17)*100000</f>
        <v>6.3047727129436977</v>
      </c>
      <c r="J17" s="50">
        <f>+(CasosIncid!J17/BDUA!J17)*100000</f>
        <v>5.5463117027176922</v>
      </c>
      <c r="K17" s="50">
        <f>+(CasosIncid!K17/BDUA!K17)*100000</f>
        <v>0</v>
      </c>
      <c r="L17" s="50">
        <f>+(CasosIncid!L17/BDUA!L17)*100000</f>
        <v>0</v>
      </c>
      <c r="M17" s="50">
        <f>+(CasosIncid!M17/BDUA!M17)*100000</f>
        <v>6.4566115702479339</v>
      </c>
      <c r="N17" s="50">
        <f>+(CasosIncid!N17/BDUA!N17)*100000</f>
        <v>21.258503401360542</v>
      </c>
      <c r="O17" s="50">
        <f>+(CasosIncid!O17/BDUA!O17)*100000</f>
        <v>8.9070989578694224</v>
      </c>
      <c r="P17" s="50">
        <f>+(CasosIncid!P17/BDUA!P17)*100000</f>
        <v>0</v>
      </c>
      <c r="Q17" s="50">
        <f>+(CasosIncid!Q17/BDUA!Q17)*100000</f>
        <v>18.1422351233672</v>
      </c>
      <c r="R17" s="50">
        <f>+(CasosIncid!R17/BDUA!R17)*100000</f>
        <v>51.961548454143937</v>
      </c>
      <c r="S17" s="50">
        <f>+(CasosIncid!S17/BDUA!S17)*100000</f>
        <v>20.955574182732608</v>
      </c>
      <c r="T17" s="57">
        <f>+(CasosIncid!T17/BDUA!T17)*100000</f>
        <v>7.1133512522038682</v>
      </c>
    </row>
    <row r="18" spans="1:20" x14ac:dyDescent="0.25">
      <c r="A18" s="51" t="s">
        <v>54</v>
      </c>
      <c r="B18" s="51" t="s">
        <v>40</v>
      </c>
      <c r="C18" s="50">
        <f>+(CasosIncid!C18/BDUA!C18)*100000</f>
        <v>0.58741636659480601</v>
      </c>
      <c r="D18" s="50">
        <f>+(CasosIncid!D18/BDUA!D18)*100000</f>
        <v>1.1033995740877645</v>
      </c>
      <c r="E18" s="50">
        <f>+(CasosIncid!E18/BDUA!E18)*100000</f>
        <v>1.6849010401455755</v>
      </c>
      <c r="F18" s="50">
        <f>+(CasosIncid!F18/BDUA!F18)*100000</f>
        <v>2.2758695244001661</v>
      </c>
      <c r="G18" s="50">
        <f>+(CasosIncid!G18/BDUA!G18)*100000</f>
        <v>2.2591314091558079</v>
      </c>
      <c r="H18" s="50">
        <f>+(CasosIncid!H18/BDUA!H18)*100000</f>
        <v>4.3165405517402133</v>
      </c>
      <c r="I18" s="50">
        <f>+(CasosIncid!I18/BDUA!I18)*100000</f>
        <v>2.7599276898945249</v>
      </c>
      <c r="J18" s="50">
        <f>+(CasosIncid!J18/BDUA!J18)*100000</f>
        <v>4.2684651133010707</v>
      </c>
      <c r="K18" s="50">
        <f>+(CasosIncid!K18/BDUA!K18)*100000</f>
        <v>6.7252209235073375</v>
      </c>
      <c r="L18" s="50">
        <f>+(CasosIncid!L18/BDUA!L18)*100000</f>
        <v>15.383488389129001</v>
      </c>
      <c r="M18" s="50">
        <f>+(CasosIncid!M18/BDUA!M18)*100000</f>
        <v>26.509158085707419</v>
      </c>
      <c r="N18" s="50">
        <f>+(CasosIncid!N18/BDUA!N18)*100000</f>
        <v>28.321823053963964</v>
      </c>
      <c r="O18" s="50">
        <f>+(CasosIncid!O18/BDUA!O18)*100000</f>
        <v>43.152606109176091</v>
      </c>
      <c r="P18" s="50">
        <f>+(CasosIncid!P18/BDUA!P18)*100000</f>
        <v>50.945974110182249</v>
      </c>
      <c r="Q18" s="50">
        <f>+(CasosIncid!Q18/BDUA!Q18)*100000</f>
        <v>65.774201036910938</v>
      </c>
      <c r="R18" s="50">
        <f>+(CasosIncid!R18/BDUA!R18)*100000</f>
        <v>58.551437437789097</v>
      </c>
      <c r="S18" s="50">
        <f>+(CasosIncid!S18/BDUA!S18)*100000</f>
        <v>73.731812819504526</v>
      </c>
      <c r="T18" s="57">
        <f>+(CasosIncid!T18/BDUA!T18)*100000</f>
        <v>9.8558801524973454</v>
      </c>
    </row>
    <row r="19" spans="1:20" x14ac:dyDescent="0.25">
      <c r="A19" s="51" t="s">
        <v>53</v>
      </c>
      <c r="B19" s="51" t="s">
        <v>40</v>
      </c>
      <c r="C19" s="50">
        <f>+(CasosIncid!C19/BDUA!C19)*100000</f>
        <v>0.3107336732759719</v>
      </c>
      <c r="D19" s="50">
        <f>+(CasosIncid!D19/BDUA!D19)*100000</f>
        <v>0.26072695890682401</v>
      </c>
      <c r="E19" s="50">
        <f>+(CasosIncid!E19/BDUA!E19)*100000</f>
        <v>1.5041703121905483</v>
      </c>
      <c r="F19" s="50">
        <f>+(CasosIncid!F19/BDUA!F19)*100000</f>
        <v>2.2473032361166601</v>
      </c>
      <c r="G19" s="50">
        <f>+(CasosIncid!G19/BDUA!G19)*100000</f>
        <v>0.92985845229709896</v>
      </c>
      <c r="H19" s="50">
        <f>+(CasosIncid!H19/BDUA!H19)*100000</f>
        <v>0.87215704059672983</v>
      </c>
      <c r="I19" s="50">
        <f>+(CasosIncid!I19/BDUA!I19)*100000</f>
        <v>1.0768296412434368</v>
      </c>
      <c r="J19" s="50">
        <f>+(CasosIncid!J19/BDUA!J19)*100000</f>
        <v>2.4934377252594309</v>
      </c>
      <c r="K19" s="50">
        <f>+(CasosIncid!K19/BDUA!K19)*100000</f>
        <v>3.0048159003930843</v>
      </c>
      <c r="L19" s="50">
        <f>+(CasosIncid!L19/BDUA!L19)*100000</f>
        <v>5.3788182138737657</v>
      </c>
      <c r="M19" s="50">
        <f>+(CasosIncid!M19/BDUA!M19)*100000</f>
        <v>7.1967100753941047</v>
      </c>
      <c r="N19" s="50">
        <f>+(CasosIncid!N19/BDUA!N19)*100000</f>
        <v>11.04079352391215</v>
      </c>
      <c r="O19" s="50">
        <f>+(CasosIncid!O19/BDUA!O19)*100000</f>
        <v>21.06827878014666</v>
      </c>
      <c r="P19" s="50">
        <f>+(CasosIncid!P19/BDUA!P19)*100000</f>
        <v>18.383969178876022</v>
      </c>
      <c r="Q19" s="50">
        <f>+(CasosIncid!Q19/BDUA!Q19)*100000</f>
        <v>32.733224222585925</v>
      </c>
      <c r="R19" s="50">
        <f>+(CasosIncid!R19/BDUA!R19)*100000</f>
        <v>23.759418912497456</v>
      </c>
      <c r="S19" s="50">
        <f>+(CasosIncid!S19/BDUA!S19)*100000</f>
        <v>36.109947568356134</v>
      </c>
      <c r="T19" s="57">
        <f>+(CasosIncid!T19/BDUA!T19)*100000</f>
        <v>4.796396930704006</v>
      </c>
    </row>
    <row r="20" spans="1:20" x14ac:dyDescent="0.25">
      <c r="A20" s="51" t="s">
        <v>52</v>
      </c>
      <c r="B20" s="51" t="s">
        <v>40</v>
      </c>
      <c r="C20" s="50">
        <f>+(CasosIncid!C20/BDUA!C20)*100000</f>
        <v>1.0553644173333052</v>
      </c>
      <c r="D20" s="50">
        <f>+(CasosIncid!D20/BDUA!D20)*100000</f>
        <v>0</v>
      </c>
      <c r="E20" s="50">
        <f>+(CasosIncid!E20/BDUA!E20)*100000</f>
        <v>1.0786090258003278</v>
      </c>
      <c r="F20" s="50">
        <f>+(CasosIncid!F20/BDUA!F20)*100000</f>
        <v>2.0080119677513277</v>
      </c>
      <c r="G20" s="50">
        <f>+(CasosIncid!G20/BDUA!G20)*100000</f>
        <v>3.246357992127582</v>
      </c>
      <c r="H20" s="50">
        <f>+(CasosIncid!H20/BDUA!H20)*100000</f>
        <v>1.4471151758968497</v>
      </c>
      <c r="I20" s="50">
        <f>+(CasosIncid!I20/BDUA!I20)*100000</f>
        <v>5.4621303673965445</v>
      </c>
      <c r="J20" s="50">
        <f>+(CasosIncid!J20/BDUA!J20)*100000</f>
        <v>6.6456467321878208</v>
      </c>
      <c r="K20" s="50">
        <f>+(CasosIncid!K20/BDUA!K20)*100000</f>
        <v>12.101466139166861</v>
      </c>
      <c r="L20" s="50">
        <f>+(CasosIncid!L20/BDUA!L20)*100000</f>
        <v>9.0004500225011252</v>
      </c>
      <c r="M20" s="50">
        <f>+(CasosIncid!M20/BDUA!M20)*100000</f>
        <v>15.383826470437414</v>
      </c>
      <c r="N20" s="50">
        <f>+(CasosIncid!N20/BDUA!N20)*100000</f>
        <v>19.113378170132957</v>
      </c>
      <c r="O20" s="50">
        <f>+(CasosIncid!O20/BDUA!O20)*100000</f>
        <v>36.97240379780532</v>
      </c>
      <c r="P20" s="50">
        <f>+(CasosIncid!P20/BDUA!P20)*100000</f>
        <v>53.75415154831154</v>
      </c>
      <c r="Q20" s="50">
        <f>+(CasosIncid!Q20/BDUA!Q20)*100000</f>
        <v>85.709833255415305</v>
      </c>
      <c r="R20" s="50">
        <f>+(CasosIncid!R20/BDUA!R20)*100000</f>
        <v>92.884392104826674</v>
      </c>
      <c r="S20" s="50">
        <f>+(CasosIncid!S20/BDUA!S20)*100000</f>
        <v>74.891822922445357</v>
      </c>
      <c r="T20" s="57">
        <f>+(CasosIncid!T20/BDUA!T20)*100000</f>
        <v>14.348478444495088</v>
      </c>
    </row>
    <row r="21" spans="1:20" x14ac:dyDescent="0.25">
      <c r="A21" s="51" t="s">
        <v>51</v>
      </c>
      <c r="B21" s="51" t="s">
        <v>40</v>
      </c>
      <c r="C21" s="50">
        <f>+(CasosIncid!C21/BDUA!C21)*100000</f>
        <v>0</v>
      </c>
      <c r="D21" s="50">
        <f>+(CasosIncid!D21/BDUA!D21)*100000</f>
        <v>0</v>
      </c>
      <c r="E21" s="50">
        <f>+(CasosIncid!E21/BDUA!E21)*100000</f>
        <v>2.572314182454245</v>
      </c>
      <c r="F21" s="50">
        <f>+(CasosIncid!F21/BDUA!F21)*100000</f>
        <v>4.5635011180577738</v>
      </c>
      <c r="G21" s="50">
        <f>+(CasosIncid!G21/BDUA!G21)*100000</f>
        <v>2.6169333030932154</v>
      </c>
      <c r="H21" s="50">
        <f>+(CasosIncid!H21/BDUA!H21)*100000</f>
        <v>2.6799113842635602</v>
      </c>
      <c r="I21" s="50">
        <f>+(CasosIncid!I21/BDUA!I21)*100000</f>
        <v>1.8372727523264467</v>
      </c>
      <c r="J21" s="50">
        <f>+(CasosIncid!J21/BDUA!J21)*100000</f>
        <v>2.9561601450489241</v>
      </c>
      <c r="K21" s="50">
        <f>+(CasosIncid!K21/BDUA!K21)*100000</f>
        <v>8.3656006501266802</v>
      </c>
      <c r="L21" s="50">
        <f>+(CasosIncid!L21/BDUA!L21)*100000</f>
        <v>10.182262498727217</v>
      </c>
      <c r="M21" s="50">
        <f>+(CasosIncid!M21/BDUA!M21)*100000</f>
        <v>17.312327709046357</v>
      </c>
      <c r="N21" s="50">
        <f>+(CasosIncid!N21/BDUA!N21)*100000</f>
        <v>22.7147353733329</v>
      </c>
      <c r="O21" s="50">
        <f>+(CasosIncid!O21/BDUA!O21)*100000</f>
        <v>23.714562897488413</v>
      </c>
      <c r="P21" s="50">
        <f>+(CasosIncid!P21/BDUA!P21)*100000</f>
        <v>34.598811059038148</v>
      </c>
      <c r="Q21" s="50">
        <f>+(CasosIncid!Q21/BDUA!Q21)*100000</f>
        <v>60.947737315252169</v>
      </c>
      <c r="R21" s="50">
        <f>+(CasosIncid!R21/BDUA!R21)*100000</f>
        <v>68.555758683729437</v>
      </c>
      <c r="S21" s="50">
        <f>+(CasosIncid!S21/BDUA!S21)*100000</f>
        <v>41.574279379157431</v>
      </c>
      <c r="T21" s="57">
        <f>+(CasosIncid!T21/BDUA!T21)*100000</f>
        <v>9.1557080753345215</v>
      </c>
    </row>
    <row r="22" spans="1:20" x14ac:dyDescent="0.25">
      <c r="A22" s="51" t="s">
        <v>50</v>
      </c>
      <c r="B22" s="51" t="s">
        <v>40</v>
      </c>
      <c r="C22" s="50">
        <f>+(CasosIncid!C22/BDUA!C22)*100000</f>
        <v>0.70670878651034275</v>
      </c>
      <c r="D22" s="50">
        <f>+(CasosIncid!D22/BDUA!D22)*100000</f>
        <v>0.67413155003067304</v>
      </c>
      <c r="E22" s="50">
        <f>+(CasosIncid!E22/BDUA!E22)*100000</f>
        <v>0</v>
      </c>
      <c r="F22" s="50">
        <f>+(CasosIncid!F22/BDUA!F22)*100000</f>
        <v>1.8964656202390813</v>
      </c>
      <c r="G22" s="50">
        <f>+(CasosIncid!G22/BDUA!G22)*100000</f>
        <v>4.2357924461701382</v>
      </c>
      <c r="H22" s="50">
        <f>+(CasosIncid!H22/BDUA!H22)*100000</f>
        <v>3.7181478666093799</v>
      </c>
      <c r="I22" s="50">
        <f>+(CasosIncid!I22/BDUA!I22)*100000</f>
        <v>6.1560379739599584</v>
      </c>
      <c r="J22" s="50">
        <f>+(CasosIncid!J22/BDUA!J22)*100000</f>
        <v>5.4835220163408955</v>
      </c>
      <c r="K22" s="50">
        <f>+(CasosIncid!K22/BDUA!K22)*100000</f>
        <v>9.4897668680606078</v>
      </c>
      <c r="L22" s="50">
        <f>+(CasosIncid!L22/BDUA!L22)*100000</f>
        <v>8.4794406178250892</v>
      </c>
      <c r="M22" s="50">
        <f>+(CasosIncid!M22/BDUA!M22)*100000</f>
        <v>9.7087378640776709</v>
      </c>
      <c r="N22" s="50">
        <f>+(CasosIncid!N22/BDUA!N22)*100000</f>
        <v>12.725537426714538</v>
      </c>
      <c r="O22" s="50">
        <f>+(CasosIncid!O22/BDUA!O22)*100000</f>
        <v>24.530689183257159</v>
      </c>
      <c r="P22" s="50">
        <f>+(CasosIncid!P22/BDUA!P22)*100000</f>
        <v>43.927958148636236</v>
      </c>
      <c r="Q22" s="50">
        <f>+(CasosIncid!Q22/BDUA!Q22)*100000</f>
        <v>45.532897518457084</v>
      </c>
      <c r="R22" s="50">
        <f>+(CasosIncid!R22/BDUA!R22)*100000</f>
        <v>33.59086328518643</v>
      </c>
      <c r="S22" s="50">
        <f>+(CasosIncid!S22/BDUA!S22)*100000</f>
        <v>119.48960867153161</v>
      </c>
      <c r="T22" s="57">
        <f>+(CasosIncid!T22/BDUA!T22)*100000</f>
        <v>8.6321472733316043</v>
      </c>
    </row>
    <row r="23" spans="1:20" x14ac:dyDescent="0.25">
      <c r="A23" s="51" t="s">
        <v>49</v>
      </c>
      <c r="B23" s="51" t="s">
        <v>40</v>
      </c>
      <c r="C23" s="50">
        <f>+(CasosIncid!C23/BDUA!C23)*100000</f>
        <v>0</v>
      </c>
      <c r="D23" s="50">
        <f>+(CasosIncid!D23/BDUA!D23)*100000</f>
        <v>0</v>
      </c>
      <c r="E23" s="50">
        <f>+(CasosIncid!E23/BDUA!E23)*100000</f>
        <v>0</v>
      </c>
      <c r="F23" s="50">
        <f>+(CasosIncid!F23/BDUA!F23)*100000</f>
        <v>0</v>
      </c>
      <c r="G23" s="50">
        <f>+(CasosIncid!G23/BDUA!G23)*100000</f>
        <v>0</v>
      </c>
      <c r="H23" s="50">
        <f>+(CasosIncid!H23/BDUA!H23)*100000</f>
        <v>0</v>
      </c>
      <c r="I23" s="50">
        <f>+(CasosIncid!I23/BDUA!I23)*100000</f>
        <v>8.7692375147980872</v>
      </c>
      <c r="J23" s="50">
        <f>+(CasosIncid!J23/BDUA!J23)*100000</f>
        <v>4.3402777777777777</v>
      </c>
      <c r="K23" s="50">
        <f>+(CasosIncid!K23/BDUA!K23)*100000</f>
        <v>9.8858187929415262</v>
      </c>
      <c r="L23" s="50">
        <f>+(CasosIncid!L23/BDUA!L23)*100000</f>
        <v>5.3341868032218489</v>
      </c>
      <c r="M23" s="50">
        <f>+(CasosIncid!M23/BDUA!M23)*100000</f>
        <v>5.915059742103395</v>
      </c>
      <c r="N23" s="50">
        <f>+(CasosIncid!N23/BDUA!N23)*100000</f>
        <v>30.152268958239105</v>
      </c>
      <c r="O23" s="50">
        <f>+(CasosIncid!O23/BDUA!O23)*100000</f>
        <v>28.840607575466258</v>
      </c>
      <c r="P23" s="50">
        <f>+(CasosIncid!P23/BDUA!P23)*100000</f>
        <v>26.34005004609509</v>
      </c>
      <c r="Q23" s="50">
        <f>+(CasosIncid!Q23/BDUA!Q23)*100000</f>
        <v>22.036139268400177</v>
      </c>
      <c r="R23" s="50">
        <f>+(CasosIncid!R23/BDUA!R23)*100000</f>
        <v>70.621468926553675</v>
      </c>
      <c r="S23" s="50">
        <f>+(CasosIncid!S23/BDUA!S23)*100000</f>
        <v>182.81535648994515</v>
      </c>
      <c r="T23" s="57">
        <f>+(CasosIncid!T23/BDUA!T23)*100000</f>
        <v>9.9268194867437245</v>
      </c>
    </row>
    <row r="24" spans="1:20" x14ac:dyDescent="0.25">
      <c r="A24" s="51" t="s">
        <v>48</v>
      </c>
      <c r="B24" s="51" t="s">
        <v>40</v>
      </c>
      <c r="C24" s="50">
        <f>+(CasosIncid!C24/BDUA!C24)*100000</f>
        <v>0</v>
      </c>
      <c r="D24" s="50">
        <f>+(CasosIncid!D24/BDUA!D24)*100000</f>
        <v>0.47150684156427108</v>
      </c>
      <c r="E24" s="50">
        <f>+(CasosIncid!E24/BDUA!E24)*100000</f>
        <v>1.3904209267618952</v>
      </c>
      <c r="F24" s="50">
        <f>+(CasosIncid!F24/BDUA!F24)*100000</f>
        <v>4.7638783686574921</v>
      </c>
      <c r="G24" s="50">
        <f>+(CasosIncid!G24/BDUA!G24)*100000</f>
        <v>2.2846072303249625</v>
      </c>
      <c r="H24" s="50">
        <f>+(CasosIncid!H24/BDUA!H24)*100000</f>
        <v>1.9967891630258545</v>
      </c>
      <c r="I24" s="50">
        <f>+(CasosIncid!I24/BDUA!I24)*100000</f>
        <v>3.9574608930909925</v>
      </c>
      <c r="J24" s="50">
        <f>+(CasosIncid!J24/BDUA!J24)*100000</f>
        <v>6.5720040359836558</v>
      </c>
      <c r="K24" s="50">
        <f>+(CasosIncid!K24/BDUA!K24)*100000</f>
        <v>8.6121105412233039</v>
      </c>
      <c r="L24" s="50">
        <f>+(CasosIncid!L24/BDUA!L24)*100000</f>
        <v>11.215277246751393</v>
      </c>
      <c r="M24" s="50">
        <f>+(CasosIncid!M24/BDUA!M24)*100000</f>
        <v>17.258368917120858</v>
      </c>
      <c r="N24" s="50">
        <f>+(CasosIncid!N24/BDUA!N24)*100000</f>
        <v>37.32157820983177</v>
      </c>
      <c r="O24" s="50">
        <f>+(CasosIncid!O24/BDUA!O24)*100000</f>
        <v>33.407262367646922</v>
      </c>
      <c r="P24" s="50">
        <f>+(CasosIncid!P24/BDUA!P24)*100000</f>
        <v>51.495294617454327</v>
      </c>
      <c r="Q24" s="50">
        <f>+(CasosIncid!Q24/BDUA!Q24)*100000</f>
        <v>61.408026623350899</v>
      </c>
      <c r="R24" s="50">
        <f>+(CasosIncid!R24/BDUA!R24)*100000</f>
        <v>83.054179009440489</v>
      </c>
      <c r="S24" s="50">
        <f>+(CasosIncid!S24/BDUA!S24)*100000</f>
        <v>63.858470707882972</v>
      </c>
      <c r="T24" s="57">
        <f>+(CasosIncid!T24/BDUA!T24)*100000</f>
        <v>11.846669256673769</v>
      </c>
    </row>
    <row r="25" spans="1:20" x14ac:dyDescent="0.25">
      <c r="A25" s="51" t="s">
        <v>47</v>
      </c>
      <c r="B25" s="51" t="s">
        <v>40</v>
      </c>
      <c r="C25" s="50">
        <f>+(CasosIncid!C25/BDUA!C25)*100000</f>
        <v>0</v>
      </c>
      <c r="D25" s="50">
        <f>+(CasosIncid!D25/BDUA!D25)*100000</f>
        <v>1.441077926288864</v>
      </c>
      <c r="E25" s="50">
        <f>+(CasosIncid!E25/BDUA!E25)*100000</f>
        <v>0.74051584333646814</v>
      </c>
      <c r="F25" s="50">
        <f>+(CasosIncid!F25/BDUA!F25)*100000</f>
        <v>2.0726534108966299</v>
      </c>
      <c r="G25" s="50">
        <f>+(CasosIncid!G25/BDUA!G25)*100000</f>
        <v>4.0821325060211455</v>
      </c>
      <c r="H25" s="50">
        <f>+(CasosIncid!H25/BDUA!H25)*100000</f>
        <v>5.7174548178133024</v>
      </c>
      <c r="I25" s="50">
        <f>+(CasosIncid!I25/BDUA!I25)*100000</f>
        <v>4.4122559864858903</v>
      </c>
      <c r="J25" s="50">
        <f>+(CasosIncid!J25/BDUA!J25)*100000</f>
        <v>7.2868770630970676</v>
      </c>
      <c r="K25" s="50">
        <f>+(CasosIncid!K25/BDUA!K25)*100000</f>
        <v>5.150700924550816</v>
      </c>
      <c r="L25" s="50">
        <f>+(CasosIncid!L25/BDUA!L25)*100000</f>
        <v>11.739208957919452</v>
      </c>
      <c r="M25" s="50">
        <f>+(CasosIncid!M25/BDUA!M25)*100000</f>
        <v>6.9871436556735604</v>
      </c>
      <c r="N25" s="50">
        <f>+(CasosIncid!N25/BDUA!N25)*100000</f>
        <v>33.269455977855849</v>
      </c>
      <c r="O25" s="50">
        <f>+(CasosIncid!O25/BDUA!O25)*100000</f>
        <v>50.08958329319745</v>
      </c>
      <c r="P25" s="50">
        <f>+(CasosIncid!P25/BDUA!P25)*100000</f>
        <v>58.048412375921515</v>
      </c>
      <c r="Q25" s="50">
        <f>+(CasosIncid!Q25/BDUA!Q25)*100000</f>
        <v>67.52845842176346</v>
      </c>
      <c r="R25" s="50">
        <f>+(CasosIncid!R25/BDUA!R25)*100000</f>
        <v>110.83402604599613</v>
      </c>
      <c r="S25" s="50">
        <f>+(CasosIncid!S25/BDUA!S25)*100000</f>
        <v>262.21284842957306</v>
      </c>
      <c r="T25" s="57">
        <f>+(CasosIncid!T25/BDUA!T25)*100000</f>
        <v>12.354529762236206</v>
      </c>
    </row>
    <row r="26" spans="1:20" x14ac:dyDescent="0.25">
      <c r="A26" s="51" t="s">
        <v>46</v>
      </c>
      <c r="B26" s="51" t="s">
        <v>40</v>
      </c>
      <c r="C26" s="50">
        <f>+(CasosIncid!C26/BDUA!C26)*100000</f>
        <v>0</v>
      </c>
      <c r="D26" s="50">
        <f>+(CasosIncid!D26/BDUA!D26)*100000</f>
        <v>1.5314170201687622</v>
      </c>
      <c r="E26" s="50">
        <f>+(CasosIncid!E26/BDUA!E26)*100000</f>
        <v>2.7938423714134051</v>
      </c>
      <c r="F26" s="50">
        <f>+(CasosIncid!F26/BDUA!F26)*100000</f>
        <v>4.1246184727912665</v>
      </c>
      <c r="G26" s="50">
        <f>+(CasosIncid!G26/BDUA!G26)*100000</f>
        <v>6.2446140204073979</v>
      </c>
      <c r="H26" s="50">
        <f>+(CasosIncid!H26/BDUA!H26)*100000</f>
        <v>6.9785293912396194</v>
      </c>
      <c r="I26" s="50">
        <f>+(CasosIncid!I26/BDUA!I26)*100000</f>
        <v>4.4763258317572934</v>
      </c>
      <c r="J26" s="50">
        <f>+(CasosIncid!J26/BDUA!J26)*100000</f>
        <v>14.723203769140163</v>
      </c>
      <c r="K26" s="50">
        <f>+(CasosIncid!K26/BDUA!K26)*100000</f>
        <v>20.44123873906759</v>
      </c>
      <c r="L26" s="50">
        <f>+(CasosIncid!L26/BDUA!L26)*100000</f>
        <v>22.909157553912884</v>
      </c>
      <c r="M26" s="50">
        <f>+(CasosIncid!M26/BDUA!M26)*100000</f>
        <v>52.924505753405946</v>
      </c>
      <c r="N26" s="50">
        <f>+(CasosIncid!N26/BDUA!N26)*100000</f>
        <v>60.408090209414709</v>
      </c>
      <c r="O26" s="50">
        <f>+(CasosIncid!O26/BDUA!O26)*100000</f>
        <v>87.996116033499206</v>
      </c>
      <c r="P26" s="50">
        <f>+(CasosIncid!P26/BDUA!P26)*100000</f>
        <v>144.63677506648625</v>
      </c>
      <c r="Q26" s="50">
        <f>+(CasosIncid!Q26/BDUA!Q26)*100000</f>
        <v>130.31438345007328</v>
      </c>
      <c r="R26" s="50">
        <f>+(CasosIncid!R26/BDUA!R26)*100000</f>
        <v>176.87934301958308</v>
      </c>
      <c r="S26" s="50">
        <f>+(CasosIncid!S26/BDUA!S26)*100000</f>
        <v>526.01486563750711</v>
      </c>
      <c r="T26" s="57">
        <f>+(CasosIncid!T26/BDUA!T26)*100000</f>
        <v>27.807890923547852</v>
      </c>
    </row>
    <row r="27" spans="1:20" x14ac:dyDescent="0.25">
      <c r="A27" s="51" t="s">
        <v>45</v>
      </c>
      <c r="B27" s="51" t="s">
        <v>24</v>
      </c>
      <c r="C27" s="50">
        <f>+(CasosIncid!C27/BDUA!C27)*100000</f>
        <v>0</v>
      </c>
      <c r="D27" s="50">
        <f>+(CasosIncid!D27/BDUA!D27)*100000</f>
        <v>0</v>
      </c>
      <c r="E27" s="50">
        <f>+(CasosIncid!E27/BDUA!E27)*100000</f>
        <v>0</v>
      </c>
      <c r="F27" s="50">
        <f>+(CasosIncid!F27/BDUA!F27)*100000</f>
        <v>3.2646132249481745</v>
      </c>
      <c r="G27" s="50">
        <f>+(CasosIncid!G27/BDUA!G27)*100000</f>
        <v>2.3003312476996687</v>
      </c>
      <c r="H27" s="50">
        <f>+(CasosIncid!H27/BDUA!H27)*100000</f>
        <v>0</v>
      </c>
      <c r="I27" s="50">
        <f>+(CasosIncid!I27/BDUA!I27)*100000</f>
        <v>6.6631130063965882</v>
      </c>
      <c r="J27" s="50">
        <f>+(CasosIncid!J27/BDUA!J27)*100000</f>
        <v>0</v>
      </c>
      <c r="K27" s="50">
        <f>+(CasosIncid!K27/BDUA!K27)*100000</f>
        <v>3.0293850348379281</v>
      </c>
      <c r="L27" s="50">
        <f>+(CasosIncid!L27/BDUA!L27)*100000</f>
        <v>11.174120736374556</v>
      </c>
      <c r="M27" s="50">
        <f>+(CasosIncid!M27/BDUA!M27)*100000</f>
        <v>13.822846400530798</v>
      </c>
      <c r="N27" s="50">
        <f>+(CasosIncid!N27/BDUA!N27)*100000</f>
        <v>9.1689843821632699</v>
      </c>
      <c r="O27" s="50">
        <f>+(CasosIncid!O27/BDUA!O27)*100000</f>
        <v>18.378298904653388</v>
      </c>
      <c r="P27" s="50">
        <f>+(CasosIncid!P27/BDUA!P27)*100000</f>
        <v>36.078289889059256</v>
      </c>
      <c r="Q27" s="50">
        <f>+(CasosIncid!Q27/BDUA!Q27)*100000</f>
        <v>32.815576460293151</v>
      </c>
      <c r="R27" s="50">
        <f>+(CasosIncid!R27/BDUA!R27)*100000</f>
        <v>13.210912213488342</v>
      </c>
      <c r="S27" s="50">
        <f>+(CasosIncid!S27/BDUA!S27)*100000</f>
        <v>15.811109939917783</v>
      </c>
      <c r="T27" s="57">
        <f>+(CasosIncid!T27/BDUA!T27)*100000</f>
        <v>7.2687121745736993</v>
      </c>
    </row>
    <row r="28" spans="1:20" x14ac:dyDescent="0.25">
      <c r="A28" s="51" t="s">
        <v>44</v>
      </c>
      <c r="B28" s="51" t="s">
        <v>40</v>
      </c>
      <c r="C28" s="50">
        <f>+(CasosIncid!C28/BDUA!C28)*100000</f>
        <v>0</v>
      </c>
      <c r="D28" s="50">
        <f>+(CasosIncid!D28/BDUA!D28)*100000</f>
        <v>0</v>
      </c>
      <c r="E28" s="50">
        <f>+(CasosIncid!E28/BDUA!E28)*100000</f>
        <v>0</v>
      </c>
      <c r="F28" s="50">
        <f>+(CasosIncid!F28/BDUA!F28)*100000</f>
        <v>4.0154192097654997</v>
      </c>
      <c r="G28" s="50">
        <f>+(CasosIncid!G28/BDUA!G28)*100000</f>
        <v>0</v>
      </c>
      <c r="H28" s="50">
        <f>+(CasosIncid!H28/BDUA!H28)*100000</f>
        <v>2.472004548488369</v>
      </c>
      <c r="I28" s="50">
        <f>+(CasosIncid!I28/BDUA!I28)*100000</f>
        <v>8.0099323160719287</v>
      </c>
      <c r="J28" s="50">
        <f>+(CasosIncid!J28/BDUA!J28)*100000</f>
        <v>2.0169016357072267</v>
      </c>
      <c r="K28" s="50">
        <f>+(CasosIncid!K28/BDUA!K28)*100000</f>
        <v>2.3335044569935128</v>
      </c>
      <c r="L28" s="50">
        <f>+(CasosIncid!L28/BDUA!L28)*100000</f>
        <v>4.9885263893045995</v>
      </c>
      <c r="M28" s="50">
        <f>+(CasosIncid!M28/BDUA!M28)*100000</f>
        <v>11.245115402996824</v>
      </c>
      <c r="N28" s="50">
        <f>+(CasosIncid!N28/BDUA!N28)*100000</f>
        <v>37.39995512005386</v>
      </c>
      <c r="O28" s="50">
        <f>+(CasosIncid!O28/BDUA!O28)*100000</f>
        <v>31.185031185031185</v>
      </c>
      <c r="P28" s="50">
        <f>+(CasosIncid!P28/BDUA!P28)*100000</f>
        <v>63.186162230471531</v>
      </c>
      <c r="Q28" s="50">
        <f>+(CasosIncid!Q28/BDUA!Q28)*100000</f>
        <v>13.698630136986301</v>
      </c>
      <c r="R28" s="50">
        <f>+(CasosIncid!R28/BDUA!R28)*100000</f>
        <v>93.940817285110384</v>
      </c>
      <c r="S28" s="50">
        <f>+(CasosIncid!S28/BDUA!S28)*100000</f>
        <v>45.81901489117984</v>
      </c>
      <c r="T28" s="57">
        <f>+(CasosIncid!T28/BDUA!T28)*100000</f>
        <v>8.4577169312461162</v>
      </c>
    </row>
    <row r="29" spans="1:20" x14ac:dyDescent="0.25">
      <c r="A29" s="51" t="s">
        <v>43</v>
      </c>
      <c r="B29" s="51" t="s">
        <v>24</v>
      </c>
      <c r="C29" s="50">
        <f>+(CasosIncid!C29/BDUA!C29)*100000</f>
        <v>0</v>
      </c>
      <c r="D29" s="50">
        <f>+(CasosIncid!D29/BDUA!D29)*100000</f>
        <v>0</v>
      </c>
      <c r="E29" s="50">
        <f>+(CasosIncid!E29/BDUA!E29)*100000</f>
        <v>0</v>
      </c>
      <c r="F29" s="50">
        <f>+(CasosIncid!F29/BDUA!F29)*100000</f>
        <v>0</v>
      </c>
      <c r="G29" s="50">
        <f>+(CasosIncid!G29/BDUA!G29)*100000</f>
        <v>0</v>
      </c>
      <c r="H29" s="50">
        <f>+(CasosIncid!H29/BDUA!H29)*100000</f>
        <v>0</v>
      </c>
      <c r="I29" s="50">
        <f>+(CasosIncid!I29/BDUA!I29)*100000</f>
        <v>0</v>
      </c>
      <c r="J29" s="50">
        <f>+(CasosIncid!J29/BDUA!J29)*100000</f>
        <v>0</v>
      </c>
      <c r="K29" s="50">
        <f>+(CasosIncid!K29/BDUA!K29)*100000</f>
        <v>0</v>
      </c>
      <c r="L29" s="50">
        <f>+(CasosIncid!L29/BDUA!L29)*100000</f>
        <v>0</v>
      </c>
      <c r="M29" s="50">
        <f>+(CasosIncid!M29/BDUA!M29)*100000</f>
        <v>0</v>
      </c>
      <c r="N29" s="50">
        <f>+(CasosIncid!N29/BDUA!N29)*100000</f>
        <v>14.021312394840157</v>
      </c>
      <c r="O29" s="50">
        <f>+(CasosIncid!O29/BDUA!O29)*100000</f>
        <v>33.881077418261896</v>
      </c>
      <c r="P29" s="50">
        <f>+(CasosIncid!P29/BDUA!P29)*100000</f>
        <v>20.132876988121605</v>
      </c>
      <c r="Q29" s="50">
        <f>+(CasosIncid!Q29/BDUA!Q29)*100000</f>
        <v>0</v>
      </c>
      <c r="R29" s="50">
        <f>+(CasosIncid!R29/BDUA!R29)*100000</f>
        <v>0</v>
      </c>
      <c r="S29" s="50">
        <f>+(CasosIncid!S29/BDUA!S29)*100000</f>
        <v>0</v>
      </c>
      <c r="T29" s="57">
        <f>+(CasosIncid!T29/BDUA!T29)*100000</f>
        <v>2.2548295630704014</v>
      </c>
    </row>
    <row r="30" spans="1:20" x14ac:dyDescent="0.25">
      <c r="A30" s="51" t="s">
        <v>42</v>
      </c>
      <c r="B30" s="51" t="s">
        <v>40</v>
      </c>
      <c r="C30" s="50">
        <f>+(CasosIncid!C30/BDUA!C30)*100000</f>
        <v>0</v>
      </c>
      <c r="D30" s="50">
        <f>+(CasosIncid!D30/BDUA!D30)*100000</f>
        <v>0</v>
      </c>
      <c r="E30" s="50">
        <f>+(CasosIncid!E30/BDUA!E30)*100000</f>
        <v>0</v>
      </c>
      <c r="F30" s="50">
        <f>+(CasosIncid!F30/BDUA!F30)*100000</f>
        <v>0</v>
      </c>
      <c r="G30" s="50">
        <f>+(CasosIncid!G30/BDUA!G30)*100000</f>
        <v>0</v>
      </c>
      <c r="H30" s="50">
        <f>+(CasosIncid!H30/BDUA!H30)*100000</f>
        <v>0</v>
      </c>
      <c r="I30" s="50">
        <f>+(CasosIncid!I30/BDUA!I30)*100000</f>
        <v>9.7068530382450007</v>
      </c>
      <c r="J30" s="50">
        <f>+(CasosIncid!J30/BDUA!J30)*100000</f>
        <v>0</v>
      </c>
      <c r="K30" s="50">
        <f>+(CasosIncid!K30/BDUA!K30)*100000</f>
        <v>0</v>
      </c>
      <c r="L30" s="50">
        <f>+(CasosIncid!L30/BDUA!L30)*100000</f>
        <v>15.503875968992249</v>
      </c>
      <c r="M30" s="50">
        <f>+(CasosIncid!M30/BDUA!M30)*100000</f>
        <v>19.186492709132771</v>
      </c>
      <c r="N30" s="50">
        <f>+(CasosIncid!N30/BDUA!N30)*100000</f>
        <v>77.841203943954341</v>
      </c>
      <c r="O30" s="50">
        <f>+(CasosIncid!O30/BDUA!O30)*100000</f>
        <v>117.32499022291748</v>
      </c>
      <c r="P30" s="50">
        <f>+(CasosIncid!P30/BDUA!P30)*100000</f>
        <v>58.275058275058278</v>
      </c>
      <c r="Q30" s="50">
        <f>+(CasosIncid!Q30/BDUA!Q30)*100000</f>
        <v>268.81720430107526</v>
      </c>
      <c r="R30" s="50">
        <f>+(CasosIncid!R30/BDUA!R30)*100000</f>
        <v>115.60693641618498</v>
      </c>
      <c r="S30" s="50">
        <f>+(CasosIncid!S30/BDUA!S30)*100000</f>
        <v>85.324232081911262</v>
      </c>
      <c r="T30" s="57">
        <f>+(CasosIncid!T30/BDUA!T30)*100000</f>
        <v>16.71718972895863</v>
      </c>
    </row>
    <row r="31" spans="1:20" x14ac:dyDescent="0.25">
      <c r="A31" s="51" t="s">
        <v>41</v>
      </c>
      <c r="B31" s="51" t="s">
        <v>40</v>
      </c>
      <c r="C31" s="50">
        <f>+(CasosIncid!C31/BDUA!C31)*100000</f>
        <v>0</v>
      </c>
      <c r="D31" s="50">
        <f>+(CasosIncid!D31/BDUA!D31)*100000</f>
        <v>1.7973327581868508</v>
      </c>
      <c r="E31" s="50">
        <f>+(CasosIncid!E31/BDUA!E31)*100000</f>
        <v>0.71460218096585626</v>
      </c>
      <c r="F31" s="50">
        <f>+(CasosIncid!F31/BDUA!F31)*100000</f>
        <v>3.5010152944353861</v>
      </c>
      <c r="G31" s="50">
        <f>+(CasosIncid!G31/BDUA!G31)*100000</f>
        <v>3.6278941525602053</v>
      </c>
      <c r="H31" s="50">
        <f>+(CasosIncid!H31/BDUA!H31)*100000</f>
        <v>3.3897648471700306</v>
      </c>
      <c r="I31" s="50">
        <f>+(CasosIncid!I31/BDUA!I31)*100000</f>
        <v>3.2451517432955166</v>
      </c>
      <c r="J31" s="50">
        <f>+(CasosIncid!J31/BDUA!J31)*100000</f>
        <v>4.2196169994303521</v>
      </c>
      <c r="K31" s="50">
        <f>+(CasosIncid!K31/BDUA!K31)*100000</f>
        <v>5.7158825322629818</v>
      </c>
      <c r="L31" s="50">
        <f>+(CasosIncid!L31/BDUA!L31)*100000</f>
        <v>12.80479096178755</v>
      </c>
      <c r="M31" s="50">
        <f>+(CasosIncid!M31/BDUA!M31)*100000</f>
        <v>21.257870726636536</v>
      </c>
      <c r="N31" s="50">
        <f>+(CasosIncid!N31/BDUA!N31)*100000</f>
        <v>30.192976251067535</v>
      </c>
      <c r="O31" s="50">
        <f>+(CasosIncid!O31/BDUA!O31)*100000</f>
        <v>44.754056118874011</v>
      </c>
      <c r="P31" s="50">
        <f>+(CasosIncid!P31/BDUA!P31)*100000</f>
        <v>51.982998501666508</v>
      </c>
      <c r="Q31" s="50">
        <f>+(CasosIncid!Q31/BDUA!Q31)*100000</f>
        <v>50.461176831293592</v>
      </c>
      <c r="R31" s="50">
        <f>+(CasosIncid!R31/BDUA!R31)*100000</f>
        <v>80.160008716428123</v>
      </c>
      <c r="S31" s="50">
        <f>+(CasosIncid!S31/BDUA!S31)*100000</f>
        <v>64.093389669141203</v>
      </c>
      <c r="T31" s="57">
        <f>+(CasosIncid!T31/BDUA!T31)*100000</f>
        <v>22.398152729671779</v>
      </c>
    </row>
    <row r="32" spans="1:20" x14ac:dyDescent="0.25">
      <c r="A32" s="51" t="s">
        <v>39</v>
      </c>
      <c r="B32" s="51" t="s">
        <v>24</v>
      </c>
      <c r="C32" s="50">
        <f>+(CasosIncid!C32/BDUA!C32)*100000</f>
        <v>0</v>
      </c>
      <c r="D32" s="50">
        <f>+(CasosIncid!D32/BDUA!D32)*100000</f>
        <v>0</v>
      </c>
      <c r="E32" s="50">
        <f>+(CasosIncid!E32/BDUA!E32)*100000</f>
        <v>0</v>
      </c>
      <c r="F32" s="50">
        <f>+(CasosIncid!F32/BDUA!F32)*100000</f>
        <v>3.8713174093143898</v>
      </c>
      <c r="G32" s="50">
        <f>+(CasosIncid!G32/BDUA!G32)*100000</f>
        <v>0</v>
      </c>
      <c r="H32" s="50">
        <f>+(CasosIncid!H32/BDUA!H32)*100000</f>
        <v>0</v>
      </c>
      <c r="I32" s="50">
        <f>+(CasosIncid!I32/BDUA!I32)*100000</f>
        <v>0</v>
      </c>
      <c r="J32" s="50">
        <f>+(CasosIncid!J32/BDUA!J32)*100000</f>
        <v>8.9911886351375649</v>
      </c>
      <c r="K32" s="50">
        <f>+(CasosIncid!K32/BDUA!K32)*100000</f>
        <v>0</v>
      </c>
      <c r="L32" s="50">
        <f>+(CasosIncid!L32/BDUA!L32)*100000</f>
        <v>0</v>
      </c>
      <c r="M32" s="50">
        <f>+(CasosIncid!M32/BDUA!M32)*100000</f>
        <v>0</v>
      </c>
      <c r="N32" s="50">
        <f>+(CasosIncid!N32/BDUA!N32)*100000</f>
        <v>0</v>
      </c>
      <c r="O32" s="50">
        <f>+(CasosIncid!O32/BDUA!O32)*100000</f>
        <v>0</v>
      </c>
      <c r="P32" s="50">
        <f>+(CasosIncid!P32/BDUA!P32)*100000</f>
        <v>95.877277085330775</v>
      </c>
      <c r="Q32" s="50">
        <f>+(CasosIncid!Q32/BDUA!Q32)*100000</f>
        <v>0</v>
      </c>
      <c r="R32" s="50">
        <f>+(CasosIncid!R32/BDUA!R32)*100000</f>
        <v>0</v>
      </c>
      <c r="S32" s="50">
        <f>+(CasosIncid!S32/BDUA!S32)*100000</f>
        <v>42.10526315789474</v>
      </c>
      <c r="T32" s="57">
        <f>+(CasosIncid!T32/BDUA!T32)*100000</f>
        <v>2.9958806640868807</v>
      </c>
    </row>
    <row r="33" spans="1:20" x14ac:dyDescent="0.25">
      <c r="A33" s="51" t="s">
        <v>38</v>
      </c>
      <c r="B33" s="51" t="s">
        <v>24</v>
      </c>
      <c r="C33" s="50">
        <f>+(CasosIncid!C33/BDUA!C33)*100000</f>
        <v>0</v>
      </c>
      <c r="D33" s="50">
        <f>+(CasosIncid!D33/BDUA!D33)*100000</f>
        <v>0</v>
      </c>
      <c r="E33" s="50">
        <f>+(CasosIncid!E33/BDUA!E33)*100000</f>
        <v>0</v>
      </c>
      <c r="F33" s="50">
        <f>+(CasosIncid!F33/BDUA!F33)*100000</f>
        <v>4.1204829205982945</v>
      </c>
      <c r="G33" s="50">
        <f>+(CasosIncid!G33/BDUA!G33)*100000</f>
        <v>0</v>
      </c>
      <c r="H33" s="50">
        <f>+(CasosIncid!H33/BDUA!H33)*100000</f>
        <v>0</v>
      </c>
      <c r="I33" s="50">
        <f>+(CasosIncid!I33/BDUA!I33)*100000</f>
        <v>7.2092855598010237</v>
      </c>
      <c r="J33" s="50">
        <f>+(CasosIncid!J33/BDUA!J33)*100000</f>
        <v>8.2345191040843222</v>
      </c>
      <c r="K33" s="50">
        <f>+(CasosIncid!K33/BDUA!K33)*100000</f>
        <v>0</v>
      </c>
      <c r="L33" s="50">
        <f>+(CasosIncid!L33/BDUA!L33)*100000</f>
        <v>0</v>
      </c>
      <c r="M33" s="50">
        <f>+(CasosIncid!M33/BDUA!M33)*100000</f>
        <v>43.308791684711991</v>
      </c>
      <c r="N33" s="50">
        <f>+(CasosIncid!N33/BDUA!N33)*100000</f>
        <v>40.080160320641284</v>
      </c>
      <c r="O33" s="50">
        <f>+(CasosIncid!O33/BDUA!O33)*100000</f>
        <v>0</v>
      </c>
      <c r="P33" s="50">
        <f>+(CasosIncid!P33/BDUA!P33)*100000</f>
        <v>20.230629172567266</v>
      </c>
      <c r="Q33" s="50">
        <f>+(CasosIncid!Q33/BDUA!Q33)*100000</f>
        <v>27.3224043715847</v>
      </c>
      <c r="R33" s="50">
        <f>+(CasosIncid!R33/BDUA!R33)*100000</f>
        <v>209.0800477897252</v>
      </c>
      <c r="S33" s="50">
        <f>+(CasosIncid!S33/BDUA!S33)*100000</f>
        <v>115.55350127108852</v>
      </c>
      <c r="T33" s="57">
        <f>+(CasosIncid!T33/BDUA!T33)*100000</f>
        <v>11.157652987694039</v>
      </c>
    </row>
    <row r="34" spans="1:20" x14ac:dyDescent="0.25">
      <c r="A34" s="51" t="s">
        <v>37</v>
      </c>
      <c r="B34" s="51" t="s">
        <v>24</v>
      </c>
      <c r="C34" s="50">
        <f>+(CasosIncid!C34/BDUA!C34)*100000</f>
        <v>2.2362359676193031</v>
      </c>
      <c r="D34" s="50">
        <f>+(CasosIncid!D34/BDUA!D34)*100000</f>
        <v>0</v>
      </c>
      <c r="E34" s="50">
        <f>+(CasosIncid!E34/BDUA!E34)*100000</f>
        <v>0</v>
      </c>
      <c r="F34" s="50">
        <f>+(CasosIncid!F34/BDUA!F34)*100000</f>
        <v>0</v>
      </c>
      <c r="G34" s="50">
        <f>+(CasosIncid!G34/BDUA!G34)*100000</f>
        <v>4.9301156112110833</v>
      </c>
      <c r="H34" s="50">
        <f>+(CasosIncid!H34/BDUA!H34)*100000</f>
        <v>6.1654181694873449</v>
      </c>
      <c r="I34" s="50">
        <f>+(CasosIncid!I34/BDUA!I34)*100000</f>
        <v>3.4747558983981373</v>
      </c>
      <c r="J34" s="50">
        <f>+(CasosIncid!J34/BDUA!J34)*100000</f>
        <v>11.61170459823502</v>
      </c>
      <c r="K34" s="50">
        <f>+(CasosIncid!K34/BDUA!K34)*100000</f>
        <v>0</v>
      </c>
      <c r="L34" s="50">
        <f>+(CasosIncid!L34/BDUA!L34)*100000</f>
        <v>15.586034912718205</v>
      </c>
      <c r="M34" s="50">
        <f>+(CasosIncid!M34/BDUA!M34)*100000</f>
        <v>28.96703551358554</v>
      </c>
      <c r="N34" s="50">
        <f>+(CasosIncid!N34/BDUA!N34)*100000</f>
        <v>0</v>
      </c>
      <c r="O34" s="50">
        <f>+(CasosIncid!O34/BDUA!O34)*100000</f>
        <v>24.56801244779297</v>
      </c>
      <c r="P34" s="50">
        <f>+(CasosIncid!P34/BDUA!P34)*100000</f>
        <v>29.388714733542322</v>
      </c>
      <c r="Q34" s="50">
        <f>+(CasosIncid!Q34/BDUA!Q34)*100000</f>
        <v>38.496086231233157</v>
      </c>
      <c r="R34" s="50">
        <f>+(CasosIncid!R34/BDUA!R34)*100000</f>
        <v>15.43924656476764</v>
      </c>
      <c r="S34" s="50">
        <f>+(CasosIncid!S34/BDUA!S34)*100000</f>
        <v>13.564839934888768</v>
      </c>
      <c r="T34" s="57">
        <f>+(CasosIncid!T34/BDUA!T34)*100000</f>
        <v>6.3180459186551587</v>
      </c>
    </row>
    <row r="35" spans="1:20" x14ac:dyDescent="0.25">
      <c r="A35" s="51" t="s">
        <v>36</v>
      </c>
      <c r="B35" s="51" t="s">
        <v>24</v>
      </c>
      <c r="C35" s="50">
        <f>+(CasosIncid!C35/BDUA!C35)*100000</f>
        <v>0</v>
      </c>
      <c r="D35" s="50">
        <f>+(CasosIncid!D35/BDUA!D35)*100000</f>
        <v>0</v>
      </c>
      <c r="E35" s="50">
        <f>+(CasosIncid!E35/BDUA!E35)*100000</f>
        <v>0</v>
      </c>
      <c r="F35" s="50">
        <f>+(CasosIncid!F35/BDUA!F35)*100000</f>
        <v>5.929439667951379</v>
      </c>
      <c r="G35" s="50">
        <f>+(CasosIncid!G35/BDUA!G35)*100000</f>
        <v>0</v>
      </c>
      <c r="H35" s="50">
        <f>+(CasosIncid!H35/BDUA!H35)*100000</f>
        <v>0</v>
      </c>
      <c r="I35" s="50">
        <f>+(CasosIncid!I35/BDUA!I35)*100000</f>
        <v>0</v>
      </c>
      <c r="J35" s="50">
        <f>+(CasosIncid!J35/BDUA!J35)*100000</f>
        <v>0</v>
      </c>
      <c r="K35" s="50">
        <f>+(CasosIncid!K35/BDUA!K35)*100000</f>
        <v>0</v>
      </c>
      <c r="L35" s="50">
        <f>+(CasosIncid!L35/BDUA!L35)*100000</f>
        <v>20.584602717167559</v>
      </c>
      <c r="M35" s="50">
        <f>+(CasosIncid!M35/BDUA!M35)*100000</f>
        <v>0</v>
      </c>
      <c r="N35" s="50">
        <f>+(CasosIncid!N35/BDUA!N35)*100000</f>
        <v>23.282887077997671</v>
      </c>
      <c r="O35" s="50">
        <f>+(CasosIncid!O35/BDUA!O35)*100000</f>
        <v>0</v>
      </c>
      <c r="P35" s="50">
        <f>+(CasosIncid!P35/BDUA!P35)*100000</f>
        <v>102.28435049437435</v>
      </c>
      <c r="Q35" s="50">
        <f>+(CasosIncid!Q35/BDUA!Q35)*100000</f>
        <v>55.928411633109619</v>
      </c>
      <c r="R35" s="50">
        <f>+(CasosIncid!R35/BDUA!R35)*100000</f>
        <v>0</v>
      </c>
      <c r="S35" s="50">
        <f>+(CasosIncid!S35/BDUA!S35)*100000</f>
        <v>0</v>
      </c>
      <c r="T35" s="57">
        <f>+(CasosIncid!T35/BDUA!T35)*100000</f>
        <v>5.2332144646047807</v>
      </c>
    </row>
    <row r="36" spans="1:20" x14ac:dyDescent="0.25">
      <c r="A36" s="51" t="s">
        <v>35</v>
      </c>
      <c r="B36" s="51" t="s">
        <v>24</v>
      </c>
      <c r="C36" s="50">
        <f>+(CasosIncid!C36/BDUA!C36)*100000</f>
        <v>0</v>
      </c>
      <c r="D36" s="50">
        <f>+(CasosIncid!D36/BDUA!D36)*100000</f>
        <v>0</v>
      </c>
      <c r="E36" s="50">
        <f>+(CasosIncid!E36/BDUA!E36)*100000</f>
        <v>0</v>
      </c>
      <c r="F36" s="50">
        <f>+(CasosIncid!F36/BDUA!F36)*100000</f>
        <v>0</v>
      </c>
      <c r="G36" s="50">
        <f>+(CasosIncid!G36/BDUA!G36)*100000</f>
        <v>0</v>
      </c>
      <c r="H36" s="50">
        <f>+(CasosIncid!H36/BDUA!H36)*100000</f>
        <v>4.675956233049658</v>
      </c>
      <c r="I36" s="50">
        <f>+(CasosIncid!I36/BDUA!I36)*100000</f>
        <v>0</v>
      </c>
      <c r="J36" s="50">
        <f>+(CasosIncid!J36/BDUA!J36)*100000</f>
        <v>11.068681166638994</v>
      </c>
      <c r="K36" s="50">
        <f>+(CasosIncid!K36/BDUA!K36)*100000</f>
        <v>0</v>
      </c>
      <c r="L36" s="50">
        <f>+(CasosIncid!L36/BDUA!L36)*100000</f>
        <v>0</v>
      </c>
      <c r="M36" s="50">
        <f>+(CasosIncid!M36/BDUA!M36)*100000</f>
        <v>8.3257014403463501</v>
      </c>
      <c r="N36" s="50">
        <f>+(CasosIncid!N36/BDUA!N36)*100000</f>
        <v>0</v>
      </c>
      <c r="O36" s="50">
        <f>+(CasosIncid!O36/BDUA!O36)*100000</f>
        <v>62.814070351758794</v>
      </c>
      <c r="P36" s="50">
        <f>+(CasosIncid!P36/BDUA!P36)*100000</f>
        <v>14.29388221841052</v>
      </c>
      <c r="Q36" s="50">
        <f>+(CasosIncid!Q36/BDUA!Q36)*100000</f>
        <v>38.03727653100038</v>
      </c>
      <c r="R36" s="50">
        <f>+(CasosIncid!R36/BDUA!R36)*100000</f>
        <v>113.40440009072353</v>
      </c>
      <c r="S36" s="50">
        <f>+(CasosIncid!S36/BDUA!S36)*100000</f>
        <v>17.94043774668102</v>
      </c>
      <c r="T36" s="57">
        <f>+(CasosIncid!T36/BDUA!T36)*100000</f>
        <v>6.5865305450354024</v>
      </c>
    </row>
    <row r="37" spans="1:20" x14ac:dyDescent="0.25">
      <c r="A37" s="51" t="s">
        <v>34</v>
      </c>
      <c r="B37" s="51" t="s">
        <v>24</v>
      </c>
      <c r="C37" s="50">
        <f>+(CasosIncid!C37/BDUA!C37)*100000</f>
        <v>0</v>
      </c>
      <c r="D37" s="50">
        <f>+(CasosIncid!D37/BDUA!D37)*100000</f>
        <v>0</v>
      </c>
      <c r="E37" s="50">
        <f>+(CasosIncid!E37/BDUA!E37)*100000</f>
        <v>0</v>
      </c>
      <c r="F37" s="50">
        <f>+(CasosIncid!F37/BDUA!F37)*100000</f>
        <v>10.324179227751394</v>
      </c>
      <c r="G37" s="50">
        <f>+(CasosIncid!G37/BDUA!G37)*100000</f>
        <v>0</v>
      </c>
      <c r="H37" s="50">
        <f>+(CasosIncid!H37/BDUA!H37)*100000</f>
        <v>0</v>
      </c>
      <c r="I37" s="50">
        <f>+(CasosIncid!I37/BDUA!I37)*100000</f>
        <v>0</v>
      </c>
      <c r="J37" s="50">
        <f>+(CasosIncid!J37/BDUA!J37)*100000</f>
        <v>0</v>
      </c>
      <c r="K37" s="50">
        <f>+(CasosIncid!K37/BDUA!K37)*100000</f>
        <v>0</v>
      </c>
      <c r="L37" s="50">
        <f>+(CasosIncid!L37/BDUA!L37)*100000</f>
        <v>0</v>
      </c>
      <c r="M37" s="50">
        <f>+(CasosIncid!M37/BDUA!M37)*100000</f>
        <v>0</v>
      </c>
      <c r="N37" s="50">
        <f>+(CasosIncid!N37/BDUA!N37)*100000</f>
        <v>36.616623947272068</v>
      </c>
      <c r="O37" s="50">
        <f>+(CasosIncid!O37/BDUA!O37)*100000</f>
        <v>0</v>
      </c>
      <c r="P37" s="50">
        <f>+(CasosIncid!P37/BDUA!P37)*100000</f>
        <v>154.08320493066256</v>
      </c>
      <c r="Q37" s="50">
        <f>+(CasosIncid!Q37/BDUA!Q37)*100000</f>
        <v>0</v>
      </c>
      <c r="R37" s="50">
        <f>+(CasosIncid!R37/BDUA!R37)*100000</f>
        <v>0</v>
      </c>
      <c r="S37" s="50">
        <f>+(CasosIncid!S37/BDUA!S37)*100000</f>
        <v>0</v>
      </c>
      <c r="T37" s="57">
        <f>+(CasosIncid!T37/BDUA!T37)*100000</f>
        <v>6.3307967940845042</v>
      </c>
    </row>
    <row r="38" spans="1:20" x14ac:dyDescent="0.25">
      <c r="A38" s="51" t="s">
        <v>131</v>
      </c>
      <c r="B38" s="51" t="s">
        <v>24</v>
      </c>
      <c r="C38" s="50">
        <f>+(CasosIncid!C38/BDUA!C38)*100000</f>
        <v>0</v>
      </c>
      <c r="D38" s="50">
        <f>+(CasosIncid!D38/BDUA!D38)*100000</f>
        <v>1.093996149133555</v>
      </c>
      <c r="E38" s="50">
        <f>+(CasosIncid!E38/BDUA!E38)*100000</f>
        <v>0</v>
      </c>
      <c r="F38" s="50">
        <f>+(CasosIncid!F38/BDUA!F38)*100000</f>
        <v>8.4757973606367027</v>
      </c>
      <c r="G38" s="50">
        <f>+(CasosIncid!G38/BDUA!G38)*100000</f>
        <v>2.9306605708926794</v>
      </c>
      <c r="H38" s="50">
        <f>+(CasosIncid!H38/BDUA!H38)*100000</f>
        <v>5.0312566821377809</v>
      </c>
      <c r="I38" s="50">
        <f>+(CasosIncid!I38/BDUA!I38)*100000</f>
        <v>4.2860816641426407</v>
      </c>
      <c r="J38" s="50">
        <f>+(CasosIncid!J38/BDUA!J38)*100000</f>
        <v>5.8630393996247658</v>
      </c>
      <c r="K38" s="50">
        <f>+(CasosIncid!K38/BDUA!K38)*100000</f>
        <v>7.5983222904382721</v>
      </c>
      <c r="L38" s="50">
        <f>+(CasosIncid!L38/BDUA!L38)*100000</f>
        <v>17.032148179689163</v>
      </c>
      <c r="M38" s="50">
        <f>+(CasosIncid!M38/BDUA!M38)*100000</f>
        <v>19.961218204631002</v>
      </c>
      <c r="N38" s="50">
        <f>+(CasosIncid!N38/BDUA!N38)*100000</f>
        <v>22.870958783264992</v>
      </c>
      <c r="O38" s="50">
        <f>+(CasosIncid!O38/BDUA!O38)*100000</f>
        <v>49.628776749910671</v>
      </c>
      <c r="P38" s="50">
        <f>+(CasosIncid!P38/BDUA!P38)*100000</f>
        <v>51.300466834248191</v>
      </c>
      <c r="Q38" s="50">
        <f>+(CasosIncid!Q38/BDUA!Q38)*100000</f>
        <v>30.469226081657528</v>
      </c>
      <c r="R38" s="50">
        <f>+(CasosIncid!R38/BDUA!R38)*100000</f>
        <v>25.303643724696357</v>
      </c>
      <c r="S38" s="50">
        <f>+(CasosIncid!S38/BDUA!S38)*100000</f>
        <v>10.404383713671361</v>
      </c>
      <c r="T38" s="57">
        <f>+(CasosIncid!T38/BDUA!T38)*100000</f>
        <v>11.58116919304503</v>
      </c>
    </row>
    <row r="39" spans="1:20" x14ac:dyDescent="0.25">
      <c r="A39" s="51" t="s">
        <v>130</v>
      </c>
      <c r="B39" s="51" t="s">
        <v>24</v>
      </c>
      <c r="C39" s="50">
        <f>+(CasosIncid!C39/BDUA!C39)*100000</f>
        <v>0</v>
      </c>
      <c r="D39" s="50">
        <f>+(CasosIncid!D39/BDUA!D39)*100000</f>
        <v>0.84546576709109045</v>
      </c>
      <c r="E39" s="50">
        <f>+(CasosIncid!E39/BDUA!E39)*100000</f>
        <v>3.6438102595121666</v>
      </c>
      <c r="F39" s="50">
        <f>+(CasosIncid!F39/BDUA!F39)*100000</f>
        <v>2.0268352993635737</v>
      </c>
      <c r="G39" s="50">
        <f>+(CasosIncid!G39/BDUA!G39)*100000</f>
        <v>1.8307474026271224</v>
      </c>
      <c r="H39" s="50">
        <f>+(CasosIncid!H39/BDUA!H39)*100000</f>
        <v>3.4056465619997955</v>
      </c>
      <c r="I39" s="50">
        <f>+(CasosIncid!I39/BDUA!I39)*100000</f>
        <v>2.4509203205803778</v>
      </c>
      <c r="J39" s="50">
        <f>+(CasosIncid!J39/BDUA!J39)*100000</f>
        <v>3.9395411747711786</v>
      </c>
      <c r="K39" s="50">
        <f>+(CasosIncid!K39/BDUA!K39)*100000</f>
        <v>11.227439863025234</v>
      </c>
      <c r="L39" s="50">
        <f>+(CasosIncid!L39/BDUA!L39)*100000</f>
        <v>16.710531812674937</v>
      </c>
      <c r="M39" s="50">
        <f>+(CasosIncid!M39/BDUA!M39)*100000</f>
        <v>22.520831769386685</v>
      </c>
      <c r="N39" s="50">
        <f>+(CasosIncid!N39/BDUA!N39)*100000</f>
        <v>42.116346406949198</v>
      </c>
      <c r="O39" s="50">
        <f>+(CasosIncid!O39/BDUA!O39)*100000</f>
        <v>28.44265523126067</v>
      </c>
      <c r="P39" s="50">
        <f>+(CasosIncid!P39/BDUA!P39)*100000</f>
        <v>60.17505470459519</v>
      </c>
      <c r="Q39" s="50">
        <f>+(CasosIncid!Q39/BDUA!Q39)*100000</f>
        <v>54.569266589057044</v>
      </c>
      <c r="R39" s="50">
        <f>+(CasosIncid!R39/BDUA!R39)*100000</f>
        <v>52.868094105207504</v>
      </c>
      <c r="S39" s="50">
        <f>+(CasosIncid!S39/BDUA!S39)*100000</f>
        <v>30.637254901960784</v>
      </c>
      <c r="T39" s="57">
        <f>+(CasosIncid!T39/BDUA!T39)*100000</f>
        <v>11.529892988664336</v>
      </c>
    </row>
    <row r="40" spans="1:20" x14ac:dyDescent="0.25">
      <c r="A40" s="51" t="s">
        <v>33</v>
      </c>
      <c r="B40" s="51" t="s">
        <v>24</v>
      </c>
      <c r="C40" s="50">
        <f>+(CasosIncid!C40/BDUA!C40)*100000</f>
        <v>0</v>
      </c>
      <c r="D40" s="50">
        <f>+(CasosIncid!D40/BDUA!D40)*100000</f>
        <v>0</v>
      </c>
      <c r="E40" s="50">
        <f>+(CasosIncid!E40/BDUA!E40)*100000</f>
        <v>0.87218176267934233</v>
      </c>
      <c r="F40" s="50">
        <f>+(CasosIncid!F40/BDUA!F40)*100000</f>
        <v>2.3154222558387234</v>
      </c>
      <c r="G40" s="50">
        <f>+(CasosIncid!G40/BDUA!G40)*100000</f>
        <v>5.5360563349092642</v>
      </c>
      <c r="H40" s="50">
        <f>+(CasosIncid!H40/BDUA!H40)*100000</f>
        <v>5.8394160583941606</v>
      </c>
      <c r="I40" s="50">
        <f>+(CasosIncid!I40/BDUA!I40)*100000</f>
        <v>5.9772863120143453</v>
      </c>
      <c r="J40" s="50">
        <f>+(CasosIncid!J40/BDUA!J40)*100000</f>
        <v>10.21167340150841</v>
      </c>
      <c r="K40" s="50">
        <f>+(CasosIncid!K40/BDUA!K40)*100000</f>
        <v>5.5304381489623511</v>
      </c>
      <c r="L40" s="50">
        <f>+(CasosIncid!L40/BDUA!L40)*100000</f>
        <v>18.652242265980973</v>
      </c>
      <c r="M40" s="50">
        <f>+(CasosIncid!M40/BDUA!M40)*100000</f>
        <v>13.660523570612488</v>
      </c>
      <c r="N40" s="50">
        <f>+(CasosIncid!N40/BDUA!N40)*100000</f>
        <v>41.709814750891724</v>
      </c>
      <c r="O40" s="50">
        <f>+(CasosIncid!O40/BDUA!O40)*100000</f>
        <v>52.353185420540498</v>
      </c>
      <c r="P40" s="50">
        <f>+(CasosIncid!P40/BDUA!P40)*100000</f>
        <v>68.043742405832319</v>
      </c>
      <c r="Q40" s="50">
        <f>+(CasosIncid!Q40/BDUA!Q40)*100000</f>
        <v>64.455831641367752</v>
      </c>
      <c r="R40" s="50">
        <f>+(CasosIncid!R40/BDUA!R40)*100000</f>
        <v>52.744755954071486</v>
      </c>
      <c r="S40" s="50">
        <f>+(CasosIncid!S40/BDUA!S40)*100000</f>
        <v>47.774796957112933</v>
      </c>
      <c r="T40" s="57">
        <f>+(CasosIncid!T40/BDUA!T40)*100000</f>
        <v>15.421048814704845</v>
      </c>
    </row>
    <row r="41" spans="1:20" x14ac:dyDescent="0.25">
      <c r="A41" s="51" t="s">
        <v>133</v>
      </c>
      <c r="B41" s="51" t="s">
        <v>24</v>
      </c>
      <c r="C41" s="50">
        <f>+(CasosIncid!C41/BDUA!C41)*100000</f>
        <v>0</v>
      </c>
      <c r="D41" s="50">
        <f>+(CasosIncid!D41/BDUA!D41)*100000</f>
        <v>0.70872224466509326</v>
      </c>
      <c r="E41" s="50">
        <f>+(CasosIncid!E41/BDUA!E41)*100000</f>
        <v>1.7856823985285977</v>
      </c>
      <c r="F41" s="50">
        <f>+(CasosIncid!F41/BDUA!F41)*100000</f>
        <v>4.9587869705117473</v>
      </c>
      <c r="G41" s="50">
        <f>+(CasosIncid!G41/BDUA!G41)*100000</f>
        <v>5.9047998641896031</v>
      </c>
      <c r="H41" s="50">
        <f>+(CasosIncid!H41/BDUA!H41)*100000</f>
        <v>5.502265099132476</v>
      </c>
      <c r="I41" s="50">
        <f>+(CasosIncid!I41/BDUA!I41)*100000</f>
        <v>4.0821741659607911</v>
      </c>
      <c r="J41" s="50">
        <f>+(CasosIncid!J41/BDUA!J41)*100000</f>
        <v>10.499569517649777</v>
      </c>
      <c r="K41" s="50">
        <f>+(CasosIncid!K41/BDUA!K41)*100000</f>
        <v>9.0226242302573709</v>
      </c>
      <c r="L41" s="50">
        <f>+(CasosIncid!L41/BDUA!L41)*100000</f>
        <v>12.169274609822633</v>
      </c>
      <c r="M41" s="50">
        <f>+(CasosIncid!M41/BDUA!M41)*100000</f>
        <v>25.966282301574324</v>
      </c>
      <c r="N41" s="50">
        <f>+(CasosIncid!N41/BDUA!N41)*100000</f>
        <v>39.753314566903754</v>
      </c>
      <c r="O41" s="50">
        <f>+(CasosIncid!O41/BDUA!O41)*100000</f>
        <v>45.451507252189025</v>
      </c>
      <c r="P41" s="50">
        <f>+(CasosIncid!P41/BDUA!P41)*100000</f>
        <v>57.779178485134992</v>
      </c>
      <c r="Q41" s="50">
        <f>+(CasosIncid!Q41/BDUA!Q41)*100000</f>
        <v>48.093438680865681</v>
      </c>
      <c r="R41" s="50">
        <f>+(CasosIncid!R41/BDUA!R41)*100000</f>
        <v>74.208198521772687</v>
      </c>
      <c r="S41" s="50">
        <f>+(CasosIncid!S41/BDUA!S41)*100000</f>
        <v>117.12070459815887</v>
      </c>
      <c r="T41" s="57">
        <f>+(CasosIncid!T41/BDUA!T41)*100000</f>
        <v>17.232012292168768</v>
      </c>
    </row>
    <row r="42" spans="1:20" x14ac:dyDescent="0.25">
      <c r="A42" s="51" t="s">
        <v>134</v>
      </c>
      <c r="B42" s="51" t="s">
        <v>24</v>
      </c>
      <c r="C42" s="50">
        <f>+(CasosIncid!C42/BDUA!C42)*100000</f>
        <v>0</v>
      </c>
      <c r="D42" s="50">
        <f>+(CasosIncid!D42/BDUA!D42)*100000</f>
        <v>0</v>
      </c>
      <c r="E42" s="50">
        <f>+(CasosIncid!E42/BDUA!E42)*100000</f>
        <v>0</v>
      </c>
      <c r="F42" s="50">
        <f>+(CasosIncid!F42/BDUA!F42)*100000</f>
        <v>0</v>
      </c>
      <c r="G42" s="50">
        <f>+(CasosIncid!G42/BDUA!G42)*100000</f>
        <v>0</v>
      </c>
      <c r="H42" s="50">
        <f>+(CasosIncid!H42/BDUA!H42)*100000</f>
        <v>0</v>
      </c>
      <c r="I42" s="50">
        <f>+(CasosIncid!I42/BDUA!I42)*100000</f>
        <v>0</v>
      </c>
      <c r="J42" s="50">
        <f>+(CasosIncid!J42/BDUA!J42)*100000</f>
        <v>0</v>
      </c>
      <c r="K42" s="50">
        <f>+(CasosIncid!K42/BDUA!K42)*100000</f>
        <v>0</v>
      </c>
      <c r="L42" s="50">
        <f>+(CasosIncid!L42/BDUA!L42)*100000</f>
        <v>0</v>
      </c>
      <c r="M42" s="50">
        <f>+(CasosIncid!M42/BDUA!M42)*100000</f>
        <v>0</v>
      </c>
      <c r="N42" s="50">
        <f>+(CasosIncid!N42/BDUA!N42)*100000</f>
        <v>0</v>
      </c>
      <c r="O42" s="50">
        <f>+(CasosIncid!O42/BDUA!O42)*100000</f>
        <v>0</v>
      </c>
      <c r="P42" s="50">
        <f>+(CasosIncid!P42/BDUA!P42)*100000</f>
        <v>0</v>
      </c>
      <c r="Q42" s="50">
        <f>+(CasosIncid!Q42/BDUA!Q42)*100000</f>
        <v>0</v>
      </c>
      <c r="R42" s="50">
        <f>+(CasosIncid!R42/BDUA!R42)*100000</f>
        <v>0</v>
      </c>
      <c r="S42" s="50">
        <f>+(CasosIncid!S42/BDUA!S42)*100000</f>
        <v>0</v>
      </c>
      <c r="T42" s="57">
        <f>+(CasosIncid!T42/BDUA!T42)*100000</f>
        <v>0</v>
      </c>
    </row>
    <row r="43" spans="1:20" x14ac:dyDescent="0.25">
      <c r="A43" s="51" t="s">
        <v>32</v>
      </c>
      <c r="B43" s="51" t="s">
        <v>24</v>
      </c>
      <c r="C43" s="50">
        <f>+(CasosIncid!C43/BDUA!C43)*100000</f>
        <v>0</v>
      </c>
      <c r="D43" s="50">
        <f>+(CasosIncid!D43/BDUA!D43)*100000</f>
        <v>0</v>
      </c>
      <c r="E43" s="50">
        <f>+(CasosIncid!E43/BDUA!E43)*100000</f>
        <v>0</v>
      </c>
      <c r="F43" s="50">
        <f>+(CasosIncid!F43/BDUA!F43)*100000</f>
        <v>0</v>
      </c>
      <c r="G43" s="50">
        <f>+(CasosIncid!G43/BDUA!G43)*100000</f>
        <v>0</v>
      </c>
      <c r="H43" s="50">
        <f>+(CasosIncid!H43/BDUA!H43)*100000</f>
        <v>2.6095352417734401</v>
      </c>
      <c r="I43" s="50">
        <f>+(CasosIncid!I43/BDUA!I43)*100000</f>
        <v>15.728711189405141</v>
      </c>
      <c r="J43" s="50">
        <f>+(CasosIncid!J43/BDUA!J43)*100000</f>
        <v>7.1846822574271654</v>
      </c>
      <c r="K43" s="50">
        <f>+(CasosIncid!K43/BDUA!K43)*100000</f>
        <v>7.7627697562490292</v>
      </c>
      <c r="L43" s="50">
        <f>+(CasosIncid!L43/BDUA!L43)*100000</f>
        <v>15.497268606408122</v>
      </c>
      <c r="M43" s="50">
        <f>+(CasosIncid!M43/BDUA!M43)*100000</f>
        <v>17.225045215743691</v>
      </c>
      <c r="N43" s="50">
        <f>+(CasosIncid!N43/BDUA!N43)*100000</f>
        <v>40.58647455735376</v>
      </c>
      <c r="O43" s="50">
        <f>+(CasosIncid!O43/BDUA!O43)*100000</f>
        <v>32.255983484936451</v>
      </c>
      <c r="P43" s="50">
        <f>+(CasosIncid!P43/BDUA!P43)*100000</f>
        <v>63.346266529416425</v>
      </c>
      <c r="Q43" s="50">
        <f>+(CasosIncid!Q43/BDUA!Q43)*100000</f>
        <v>10.442773600668337</v>
      </c>
      <c r="R43" s="50">
        <f>+(CasosIncid!R43/BDUA!R43)*100000</f>
        <v>23.565453045834804</v>
      </c>
      <c r="S43" s="50">
        <f>+(CasosIncid!S43/BDUA!S43)*100000</f>
        <v>17.591696719148562</v>
      </c>
      <c r="T43" s="57">
        <f>+(CasosIncid!T43/BDUA!T43)*100000</f>
        <v>8.9525696927030456</v>
      </c>
    </row>
    <row r="44" spans="1:20" x14ac:dyDescent="0.25">
      <c r="A44" s="51" t="s">
        <v>31</v>
      </c>
      <c r="B44" s="51" t="s">
        <v>24</v>
      </c>
      <c r="C44" s="50">
        <f>+(CasosIncid!C44/BDUA!C44)*100000</f>
        <v>0</v>
      </c>
      <c r="D44" s="50">
        <f>+(CasosIncid!D44/BDUA!D44)*100000</f>
        <v>0</v>
      </c>
      <c r="E44" s="50">
        <f>+(CasosIncid!E44/BDUA!E44)*100000</f>
        <v>0.50627271898826454</v>
      </c>
      <c r="F44" s="50">
        <f>+(CasosIncid!F44/BDUA!F44)*100000</f>
        <v>1.4521234885814691</v>
      </c>
      <c r="G44" s="50">
        <f>+(CasosIncid!G44/BDUA!G44)*100000</f>
        <v>2.711482041854437</v>
      </c>
      <c r="H44" s="50">
        <f>+(CasosIncid!H44/BDUA!H44)*100000</f>
        <v>3.3658700774150114</v>
      </c>
      <c r="I44" s="50">
        <f>+(CasosIncid!I44/BDUA!I44)*100000</f>
        <v>7.7350288516576171</v>
      </c>
      <c r="J44" s="50">
        <f>+(CasosIncid!J44/BDUA!J44)*100000</f>
        <v>5.735636327881747</v>
      </c>
      <c r="K44" s="50">
        <f>+(CasosIncid!K44/BDUA!K44)*100000</f>
        <v>5.7469612942156836</v>
      </c>
      <c r="L44" s="50">
        <f>+(CasosIncid!L44/BDUA!L44)*100000</f>
        <v>19.719235644865954</v>
      </c>
      <c r="M44" s="50">
        <f>+(CasosIncid!M44/BDUA!M44)*100000</f>
        <v>10.037540401100115</v>
      </c>
      <c r="N44" s="50">
        <f>+(CasosIncid!N44/BDUA!N44)*100000</f>
        <v>25.836890586385081</v>
      </c>
      <c r="O44" s="50">
        <f>+(CasosIncid!O44/BDUA!O44)*100000</f>
        <v>43.458062969234689</v>
      </c>
      <c r="P44" s="50">
        <f>+(CasosIncid!P44/BDUA!P44)*100000</f>
        <v>39.282170029771748</v>
      </c>
      <c r="Q44" s="50">
        <f>+(CasosIncid!Q44/BDUA!Q44)*100000</f>
        <v>47.771595571292082</v>
      </c>
      <c r="R44" s="50">
        <f>+(CasosIncid!R44/BDUA!R44)*100000</f>
        <v>26.475162987722143</v>
      </c>
      <c r="S44" s="50">
        <f>+(CasosIncid!S44/BDUA!S44)*100000</f>
        <v>32.7455919395466</v>
      </c>
      <c r="T44" s="57">
        <f>+(CasosIncid!T44/BDUA!T44)*100000</f>
        <v>9.050824213051289</v>
      </c>
    </row>
    <row r="45" spans="1:20" x14ac:dyDescent="0.25">
      <c r="A45" s="51" t="s">
        <v>30</v>
      </c>
      <c r="B45" s="51" t="s">
        <v>24</v>
      </c>
      <c r="C45" s="50">
        <f>+(CasosIncid!C45/BDUA!C45)*100000</f>
        <v>0</v>
      </c>
      <c r="D45" s="50">
        <f>+(CasosIncid!D45/BDUA!D45)*100000</f>
        <v>1.0394200036379699</v>
      </c>
      <c r="E45" s="50">
        <f>+(CasosIncid!E45/BDUA!E45)*100000</f>
        <v>0</v>
      </c>
      <c r="F45" s="50">
        <f>+(CasosIncid!F45/BDUA!F45)*100000</f>
        <v>2.7098924624341154</v>
      </c>
      <c r="G45" s="50">
        <f>+(CasosIncid!G45/BDUA!G45)*100000</f>
        <v>1.7648616054357735</v>
      </c>
      <c r="H45" s="50">
        <f>+(CasosIncid!H45/BDUA!H45)*100000</f>
        <v>3.0760475864561627</v>
      </c>
      <c r="I45" s="50">
        <f>+(CasosIncid!I45/BDUA!I45)*100000</f>
        <v>2.4986257558342908</v>
      </c>
      <c r="J45" s="50">
        <f>+(CasosIncid!J45/BDUA!J45)*100000</f>
        <v>5.2453971639886001</v>
      </c>
      <c r="K45" s="50">
        <f>+(CasosIncid!K45/BDUA!K45)*100000</f>
        <v>11.666002352643808</v>
      </c>
      <c r="L45" s="50">
        <f>+(CasosIncid!L45/BDUA!L45)*100000</f>
        <v>11.779372355776308</v>
      </c>
      <c r="M45" s="50">
        <f>+(CasosIncid!M45/BDUA!M45)*100000</f>
        <v>14.897949049014251</v>
      </c>
      <c r="N45" s="50">
        <f>+(CasosIncid!N45/BDUA!N45)*100000</f>
        <v>18.371166454250055</v>
      </c>
      <c r="O45" s="50">
        <f>+(CasosIncid!O45/BDUA!O45)*100000</f>
        <v>25.209377888574551</v>
      </c>
      <c r="P45" s="50">
        <f>+(CasosIncid!P45/BDUA!P45)*100000</f>
        <v>26.774717526730093</v>
      </c>
      <c r="Q45" s="50">
        <f>+(CasosIncid!Q45/BDUA!Q45)*100000</f>
        <v>35.322375547496826</v>
      </c>
      <c r="R45" s="50">
        <f>+(CasosIncid!R45/BDUA!R45)*100000</f>
        <v>20.068807339449542</v>
      </c>
      <c r="S45" s="50">
        <f>+(CasosIncid!S45/BDUA!S45)*100000</f>
        <v>18.296587686396485</v>
      </c>
      <c r="T45" s="57">
        <f>+(CasosIncid!T45/BDUA!T45)*100000</f>
        <v>7.2526649713136671</v>
      </c>
    </row>
    <row r="46" spans="1:20" x14ac:dyDescent="0.25">
      <c r="A46" s="51" t="s">
        <v>29</v>
      </c>
      <c r="B46" s="51" t="s">
        <v>24</v>
      </c>
      <c r="C46" s="50">
        <f>+(CasosIncid!C46/BDUA!C46)*100000</f>
        <v>0</v>
      </c>
      <c r="D46" s="50">
        <f>+(CasosIncid!D46/BDUA!D46)*100000</f>
        <v>0.97110949259529</v>
      </c>
      <c r="E46" s="50">
        <f>+(CasosIncid!E46/BDUA!E46)*100000</f>
        <v>1.8973531922967461</v>
      </c>
      <c r="F46" s="50">
        <f>+(CasosIncid!F46/BDUA!F46)*100000</f>
        <v>4.1919581474898555</v>
      </c>
      <c r="G46" s="50">
        <f>+(CasosIncid!G46/BDUA!G46)*100000</f>
        <v>3.2171926776694653</v>
      </c>
      <c r="H46" s="50">
        <f>+(CasosIncid!H46/BDUA!H46)*100000</f>
        <v>1.4287959536498593</v>
      </c>
      <c r="I46" s="50">
        <f>+(CasosIncid!I46/BDUA!I46)*100000</f>
        <v>3.0767810716428472</v>
      </c>
      <c r="J46" s="50">
        <f>+(CasosIncid!J46/BDUA!J46)*100000</f>
        <v>3.6369587750722845</v>
      </c>
      <c r="K46" s="50">
        <f>+(CasosIncid!K46/BDUA!K46)*100000</f>
        <v>8.3075453280441955</v>
      </c>
      <c r="L46" s="50">
        <f>+(CasosIncid!L46/BDUA!L46)*100000</f>
        <v>14.780093325732143</v>
      </c>
      <c r="M46" s="50">
        <f>+(CasosIncid!M46/BDUA!M46)*100000</f>
        <v>12.391061914006029</v>
      </c>
      <c r="N46" s="50">
        <f>+(CasosIncid!N46/BDUA!N46)*100000</f>
        <v>34.884010664540405</v>
      </c>
      <c r="O46" s="50">
        <f>+(CasosIncid!O46/BDUA!O46)*100000</f>
        <v>37.996545768566492</v>
      </c>
      <c r="P46" s="50">
        <f>+(CasosIncid!P46/BDUA!P46)*100000</f>
        <v>43.353854157634615</v>
      </c>
      <c r="Q46" s="50">
        <f>+(CasosIncid!Q46/BDUA!Q46)*100000</f>
        <v>55.737907970520837</v>
      </c>
      <c r="R46" s="50">
        <f>+(CasosIncid!R46/BDUA!R46)*100000</f>
        <v>47.390156387516079</v>
      </c>
      <c r="S46" s="50">
        <f>+(CasosIncid!S46/BDUA!S46)*100000</f>
        <v>20.066218521119698</v>
      </c>
      <c r="T46" s="57">
        <f>+(CasosIncid!T46/BDUA!T46)*100000</f>
        <v>8.9986266868590388</v>
      </c>
    </row>
    <row r="47" spans="1:20" x14ac:dyDescent="0.25">
      <c r="A47" s="51" t="s">
        <v>28</v>
      </c>
      <c r="B47" s="51" t="s">
        <v>24</v>
      </c>
      <c r="C47" s="50">
        <f>+(CasosIncid!C47/BDUA!C47)*100000</f>
        <v>0</v>
      </c>
      <c r="D47" s="50">
        <f>+(CasosIncid!D47/BDUA!D47)*100000</f>
        <v>0</v>
      </c>
      <c r="E47" s="50">
        <f>+(CasosIncid!E47/BDUA!E47)*100000</f>
        <v>3.0908079371947825</v>
      </c>
      <c r="F47" s="50">
        <f>+(CasosIncid!F47/BDUA!F47)*100000</f>
        <v>2.8234231181884915</v>
      </c>
      <c r="G47" s="50">
        <f>+(CasosIncid!G47/BDUA!G47)*100000</f>
        <v>0</v>
      </c>
      <c r="H47" s="50">
        <f>+(CasosIncid!H47/BDUA!H47)*100000</f>
        <v>10.269049086054631</v>
      </c>
      <c r="I47" s="50">
        <f>+(CasosIncid!I47/BDUA!I47)*100000</f>
        <v>11.383687176276396</v>
      </c>
      <c r="J47" s="50">
        <f>+(CasosIncid!J47/BDUA!J47)*100000</f>
        <v>5.7087400810641089</v>
      </c>
      <c r="K47" s="50">
        <f>+(CasosIncid!K47/BDUA!K47)*100000</f>
        <v>5.734602592040372</v>
      </c>
      <c r="L47" s="50">
        <f>+(CasosIncid!L47/BDUA!L47)*100000</f>
        <v>0</v>
      </c>
      <c r="M47" s="50">
        <f>+(CasosIncid!M47/BDUA!M47)*100000</f>
        <v>10.592098294672175</v>
      </c>
      <c r="N47" s="50">
        <f>+(CasosIncid!N47/BDUA!N47)*100000</f>
        <v>0</v>
      </c>
      <c r="O47" s="50">
        <f>+(CasosIncid!O47/BDUA!O47)*100000</f>
        <v>36.477712117895969</v>
      </c>
      <c r="P47" s="50">
        <f>+(CasosIncid!P47/BDUA!P47)*100000</f>
        <v>18.501387604070306</v>
      </c>
      <c r="Q47" s="50">
        <f>+(CasosIncid!Q47/BDUA!Q47)*100000</f>
        <v>46.728971962616825</v>
      </c>
      <c r="R47" s="50">
        <f>+(CasosIncid!R47/BDUA!R47)*100000</f>
        <v>28.864193967383457</v>
      </c>
      <c r="S47" s="50">
        <f>+(CasosIncid!S47/BDUA!S47)*100000</f>
        <v>45.563275999544366</v>
      </c>
      <c r="T47" s="57">
        <f>+(CasosIncid!T47/BDUA!T47)*100000</f>
        <v>8.6376229261707174</v>
      </c>
    </row>
    <row r="48" spans="1:20" x14ac:dyDescent="0.25">
      <c r="A48" s="51" t="s">
        <v>27</v>
      </c>
      <c r="B48" s="51" t="s">
        <v>24</v>
      </c>
      <c r="C48" s="50">
        <f>+(CasosIncid!C48/BDUA!C48)*100000</f>
        <v>0</v>
      </c>
      <c r="D48" s="50">
        <f>+(CasosIncid!D48/BDUA!D48)*100000</f>
        <v>1.3029910158769455</v>
      </c>
      <c r="E48" s="50">
        <f>+(CasosIncid!E48/BDUA!E48)*100000</f>
        <v>0.57833220558553244</v>
      </c>
      <c r="F48" s="50">
        <f>+(CasosIncid!F48/BDUA!F48)*100000</f>
        <v>3.0616618700630704</v>
      </c>
      <c r="G48" s="50">
        <f>+(CasosIncid!G48/BDUA!G48)*100000</f>
        <v>2.2279033758305902</v>
      </c>
      <c r="H48" s="50">
        <f>+(CasosIncid!H48/BDUA!H48)*100000</f>
        <v>4.3585329178198622</v>
      </c>
      <c r="I48" s="50">
        <f>+(CasosIncid!I48/BDUA!I48)*100000</f>
        <v>3.7354411182416536</v>
      </c>
      <c r="J48" s="50">
        <f>+(CasosIncid!J48/BDUA!J48)*100000</f>
        <v>4.8498173235474793</v>
      </c>
      <c r="K48" s="50">
        <f>+(CasosIncid!K48/BDUA!K48)*100000</f>
        <v>12.73792626560396</v>
      </c>
      <c r="L48" s="50">
        <f>+(CasosIncid!L48/BDUA!L48)*100000</f>
        <v>13.185033103850971</v>
      </c>
      <c r="M48" s="50">
        <f>+(CasosIncid!M48/BDUA!M48)*100000</f>
        <v>19.737769632031579</v>
      </c>
      <c r="N48" s="50">
        <f>+(CasosIncid!N48/BDUA!N48)*100000</f>
        <v>20.66258006749776</v>
      </c>
      <c r="O48" s="50">
        <f>+(CasosIncid!O48/BDUA!O48)*100000</f>
        <v>41.798186823481934</v>
      </c>
      <c r="P48" s="50">
        <f>+(CasosIncid!P48/BDUA!P48)*100000</f>
        <v>34.487383365585423</v>
      </c>
      <c r="Q48" s="50">
        <f>+(CasosIncid!Q48/BDUA!Q48)*100000</f>
        <v>48.031953889324271</v>
      </c>
      <c r="R48" s="50">
        <f>+(CasosIncid!R48/BDUA!R48)*100000</f>
        <v>60.840203206278709</v>
      </c>
      <c r="S48" s="50">
        <f>+(CasosIncid!S48/BDUA!S48)*100000</f>
        <v>64.459140067324</v>
      </c>
      <c r="T48" s="57">
        <f>+(CasosIncid!T48/BDUA!T48)*100000</f>
        <v>11.249051865628468</v>
      </c>
    </row>
    <row r="49" spans="1:20" x14ac:dyDescent="0.25">
      <c r="A49" s="51" t="s">
        <v>26</v>
      </c>
      <c r="B49" s="51" t="s">
        <v>24</v>
      </c>
      <c r="C49" s="50">
        <f>+(CasosIncid!C49/BDUA!C49)*100000</f>
        <v>0</v>
      </c>
      <c r="D49" s="50">
        <f>+(CasosIncid!D49/BDUA!D49)*100000</f>
        <v>0</v>
      </c>
      <c r="E49" s="50">
        <f>+(CasosIncid!E49/BDUA!E49)*100000</f>
        <v>2.1877888564974595</v>
      </c>
      <c r="F49" s="50">
        <f>+(CasosIncid!F49/BDUA!F49)*100000</f>
        <v>2.2421223032873998</v>
      </c>
      <c r="G49" s="50">
        <f>+(CasosIncid!G49/BDUA!G49)*100000</f>
        <v>1.2204200685876079</v>
      </c>
      <c r="H49" s="50">
        <f>+(CasosIncid!H49/BDUA!H49)*100000</f>
        <v>0.88165539617185229</v>
      </c>
      <c r="I49" s="50">
        <f>+(CasosIncid!I49/BDUA!I49)*100000</f>
        <v>4.7765376470775545</v>
      </c>
      <c r="J49" s="50">
        <f>+(CasosIncid!J49/BDUA!J49)*100000</f>
        <v>7.4748192028105311</v>
      </c>
      <c r="K49" s="50">
        <f>+(CasosIncid!K49/BDUA!K49)*100000</f>
        <v>6.596161034278051</v>
      </c>
      <c r="L49" s="50">
        <f>+(CasosIncid!L49/BDUA!L49)*100000</f>
        <v>13.946552519498352</v>
      </c>
      <c r="M49" s="50">
        <f>+(CasosIncid!M49/BDUA!M49)*100000</f>
        <v>20.192934308713252</v>
      </c>
      <c r="N49" s="50">
        <f>+(CasosIncid!N49/BDUA!N49)*100000</f>
        <v>21.986669135345306</v>
      </c>
      <c r="O49" s="50">
        <f>+(CasosIncid!O49/BDUA!O49)*100000</f>
        <v>24.013567665731138</v>
      </c>
      <c r="P49" s="50">
        <f>+(CasosIncid!P49/BDUA!P49)*100000</f>
        <v>41.786168778134439</v>
      </c>
      <c r="Q49" s="50">
        <f>+(CasosIncid!Q49/BDUA!Q49)*100000</f>
        <v>31.111456793964376</v>
      </c>
      <c r="R49" s="50">
        <f>+(CasosIncid!R49/BDUA!R49)*100000</f>
        <v>50.466068990084899</v>
      </c>
      <c r="S49" s="50">
        <f>+(CasosIncid!S49/BDUA!S49)*100000</f>
        <v>16.313879032586971</v>
      </c>
      <c r="T49" s="57">
        <f>+(CasosIncid!T49/BDUA!T49)*100000</f>
        <v>8.5851327896082559</v>
      </c>
    </row>
    <row r="50" spans="1:20" x14ac:dyDescent="0.25">
      <c r="A50" s="51" t="s">
        <v>25</v>
      </c>
      <c r="B50" s="51" t="s">
        <v>24</v>
      </c>
      <c r="C50" s="50">
        <f>+(CasosIncid!C50/BDUA!C50)*100000</f>
        <v>0.80007680737350795</v>
      </c>
      <c r="D50" s="50">
        <f>+(CasosIncid!D50/BDUA!D50)*100000</f>
        <v>0</v>
      </c>
      <c r="E50" s="50">
        <f>+(CasosIncid!E50/BDUA!E50)*100000</f>
        <v>0</v>
      </c>
      <c r="F50" s="50">
        <f>+(CasosIncid!F50/BDUA!F50)*100000</f>
        <v>2.9047179881923215</v>
      </c>
      <c r="G50" s="50">
        <f>+(CasosIncid!G50/BDUA!G50)*100000</f>
        <v>5.4053567084981209</v>
      </c>
      <c r="H50" s="50">
        <f>+(CasosIncid!H50/BDUA!H50)*100000</f>
        <v>4.9381252901148605</v>
      </c>
      <c r="I50" s="50">
        <f>+(CasosIncid!I50/BDUA!I50)*100000</f>
        <v>10.854656154096647</v>
      </c>
      <c r="J50" s="50">
        <f>+(CasosIncid!J50/BDUA!J50)*100000</f>
        <v>7.3269914152083926</v>
      </c>
      <c r="K50" s="50">
        <f>+(CasosIncid!K50/BDUA!K50)*100000</f>
        <v>12.642402618382052</v>
      </c>
      <c r="L50" s="50">
        <f>+(CasosIncid!L50/BDUA!L50)*100000</f>
        <v>15.042735042735043</v>
      </c>
      <c r="M50" s="50">
        <f>+(CasosIncid!M50/BDUA!M50)*100000</f>
        <v>19.501794165063188</v>
      </c>
      <c r="N50" s="50">
        <f>+(CasosIncid!N50/BDUA!N50)*100000</f>
        <v>41.600347272464191</v>
      </c>
      <c r="O50" s="50">
        <f>+(CasosIncid!O50/BDUA!O50)*100000</f>
        <v>61.7924761481042</v>
      </c>
      <c r="P50" s="50">
        <f>+(CasosIncid!P50/BDUA!P50)*100000</f>
        <v>52.032520325203251</v>
      </c>
      <c r="Q50" s="50">
        <f>+(CasosIncid!Q50/BDUA!Q50)*100000</f>
        <v>68.778944472465497</v>
      </c>
      <c r="R50" s="50">
        <f>+(CasosIncid!R50/BDUA!R50)*100000</f>
        <v>85.524909129784049</v>
      </c>
      <c r="S50" s="50">
        <f>+(CasosIncid!S50/BDUA!S50)*100000</f>
        <v>95.58706388402102</v>
      </c>
      <c r="T50" s="57">
        <f>+(CasosIncid!T50/BDUA!T50)*100000</f>
        <v>14.135173072722063</v>
      </c>
    </row>
    <row r="51" spans="1:20" x14ac:dyDescent="0.25">
      <c r="A51" s="77" t="s">
        <v>87</v>
      </c>
      <c r="B51" s="77"/>
      <c r="C51" s="50">
        <f>+(CasosIncid!C51/BDUA!C51)*100000</f>
        <v>0.1987193202209494</v>
      </c>
      <c r="D51" s="50">
        <f>+(CasosIncid!D51/BDUA!D51)*100000</f>
        <v>0.53890802485103451</v>
      </c>
      <c r="E51" s="50">
        <f>+(CasosIncid!E51/BDUA!E51)*100000</f>
        <v>1.0449255281576082</v>
      </c>
      <c r="F51" s="50">
        <f>+(CasosIncid!F51/BDUA!F51)*100000</f>
        <v>2.8718351517531695</v>
      </c>
      <c r="G51" s="50">
        <f>+(CasosIncid!G51/BDUA!G51)*100000</f>
        <v>2.6738523202807802</v>
      </c>
      <c r="H51" s="50">
        <f>+(CasosIncid!H51/BDUA!H51)*100000</f>
        <v>3.0286158914023256</v>
      </c>
      <c r="I51" s="50">
        <f>+(CasosIncid!I51/BDUA!I51)*100000</f>
        <v>4.0530596547333584</v>
      </c>
      <c r="J51" s="50">
        <f>+(CasosIncid!J51/BDUA!J51)*100000</f>
        <v>5.42319953834608</v>
      </c>
      <c r="K51" s="50">
        <f>+(CasosIncid!K51/BDUA!K51)*100000</f>
        <v>7.4293271395168494</v>
      </c>
      <c r="L51" s="50">
        <f>+(CasosIncid!L51/BDUA!L51)*100000</f>
        <v>11.711650220003722</v>
      </c>
      <c r="M51" s="50">
        <f>+(CasosIncid!M51/BDUA!M51)*100000</f>
        <v>16.784083186161425</v>
      </c>
      <c r="N51" s="50">
        <f>+(CasosIncid!N51/BDUA!N51)*100000</f>
        <v>26.541551174840116</v>
      </c>
      <c r="O51" s="50">
        <f>+(CasosIncid!O51/BDUA!O51)*100000</f>
        <v>36.673842931339671</v>
      </c>
      <c r="P51" s="50">
        <f>+(CasosIncid!P51/BDUA!P51)*100000</f>
        <v>45.432278861473272</v>
      </c>
      <c r="Q51" s="50">
        <f>+(CasosIncid!Q51/BDUA!Q51)*100000</f>
        <v>47.954514175612445</v>
      </c>
      <c r="R51" s="50">
        <f>+(CasosIncid!R51/BDUA!R51)*100000</f>
        <v>57.544522183209246</v>
      </c>
      <c r="S51" s="50">
        <f>+(CasosIncid!S51/BDUA!S51)*100000</f>
        <v>59.151432007328268</v>
      </c>
      <c r="T51" s="57">
        <f>+(CasosIncid!T51/BDUA!T51)*100000</f>
        <v>10.986961060376942</v>
      </c>
    </row>
  </sheetData>
  <sheetProtection password="DCD8" sheet="1" objects="1" scenarios="1" autoFilter="0"/>
  <autoFilter ref="A3:T3"/>
  <mergeCells count="1">
    <mergeCell ref="A51:B5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3" sqref="A3"/>
    </sheetView>
  </sheetViews>
  <sheetFormatPr baseColWidth="10" defaultRowHeight="15" x14ac:dyDescent="0.25"/>
  <cols>
    <col min="2" max="2" width="4.7109375" bestFit="1" customWidth="1"/>
    <col min="3" max="4" width="7.42578125" style="48" bestFit="1" customWidth="1"/>
    <col min="5" max="6" width="8.42578125" style="48" bestFit="1" customWidth="1"/>
    <col min="7" max="8" width="9.140625" style="48" bestFit="1" customWidth="1"/>
    <col min="9" max="9" width="10.140625" style="48" bestFit="1" customWidth="1"/>
    <col min="10" max="11" width="8.42578125" style="48" bestFit="1" customWidth="1"/>
    <col min="12" max="18" width="9.140625" style="48" bestFit="1" customWidth="1"/>
    <col min="19" max="19" width="10.140625" style="48" bestFit="1" customWidth="1"/>
    <col min="20" max="20" width="15.5703125" style="48" bestFit="1" customWidth="1"/>
  </cols>
  <sheetData>
    <row r="1" spans="1:20" s="55" customFormat="1" ht="26.25" x14ac:dyDescent="0.4">
      <c r="A1" s="55" t="s">
        <v>132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3" spans="1:20" ht="30" x14ac:dyDescent="0.25">
      <c r="A3" s="52" t="s">
        <v>127</v>
      </c>
      <c r="B3" s="52" t="s">
        <v>81</v>
      </c>
      <c r="C3" s="52" t="s">
        <v>126</v>
      </c>
      <c r="D3" s="52" t="s">
        <v>125</v>
      </c>
      <c r="E3" s="52" t="s">
        <v>124</v>
      </c>
      <c r="F3" s="52" t="s">
        <v>123</v>
      </c>
      <c r="G3" s="52" t="s">
        <v>122</v>
      </c>
      <c r="H3" s="52" t="s">
        <v>121</v>
      </c>
      <c r="I3" s="52" t="s">
        <v>120</v>
      </c>
      <c r="J3" s="52" t="s">
        <v>119</v>
      </c>
      <c r="K3" s="52" t="s">
        <v>118</v>
      </c>
      <c r="L3" s="52" t="s">
        <v>117</v>
      </c>
      <c r="M3" s="52" t="s">
        <v>116</v>
      </c>
      <c r="N3" s="52" t="s">
        <v>115</v>
      </c>
      <c r="O3" s="52" t="s">
        <v>114</v>
      </c>
      <c r="P3" s="52" t="s">
        <v>113</v>
      </c>
      <c r="Q3" s="52" t="s">
        <v>112</v>
      </c>
      <c r="R3" s="52" t="s">
        <v>111</v>
      </c>
      <c r="S3" s="52" t="s">
        <v>110</v>
      </c>
      <c r="T3" s="52" t="s">
        <v>139</v>
      </c>
    </row>
    <row r="4" spans="1:20" x14ac:dyDescent="0.25">
      <c r="A4" s="51" t="s">
        <v>68</v>
      </c>
      <c r="B4" s="51" t="s">
        <v>24</v>
      </c>
      <c r="C4" s="50">
        <f>('Incid Cruda'!C4*BDUA!$C$51)/100000</f>
        <v>0</v>
      </c>
      <c r="D4" s="50">
        <f>('Incid Cruda'!D4*BDUA!$D$51)/100000</f>
        <v>0</v>
      </c>
      <c r="E4" s="50">
        <f>('Incid Cruda'!E4*BDUA!$E$51)/100000</f>
        <v>0</v>
      </c>
      <c r="F4" s="50">
        <f>('Incid Cruda'!F4*BDUA!$F$51)/100000</f>
        <v>344.67428087986463</v>
      </c>
      <c r="G4" s="50">
        <f>('Incid Cruda'!G4*BDUA!$G$51)/100000</f>
        <v>0</v>
      </c>
      <c r="H4" s="50">
        <f>('Incid Cruda'!H4*BDUA!$H$51)/100000</f>
        <v>0</v>
      </c>
      <c r="I4" s="50">
        <f>('Incid Cruda'!I4*BDUA!$I$51)/100000</f>
        <v>0</v>
      </c>
      <c r="J4" s="50">
        <f>('Incid Cruda'!J4*BDUA!$J$51)/100000</f>
        <v>0</v>
      </c>
      <c r="K4" s="50">
        <f>('Incid Cruda'!K4*BDUA!$K$51)/100000</f>
        <v>245.10726580902337</v>
      </c>
      <c r="L4" s="50">
        <f>('Incid Cruda'!L4*BDUA!$L$51)/100000</f>
        <v>462.456403622251</v>
      </c>
      <c r="M4" s="50">
        <f>('Incid Cruda'!M4*BDUA!$M$51)/100000</f>
        <v>697.38952850877183</v>
      </c>
      <c r="N4" s="50">
        <f>('Incid Cruda'!N4*BDUA!$N$51)/100000</f>
        <v>1134.1641759180188</v>
      </c>
      <c r="O4" s="50">
        <f>('Incid Cruda'!O4*BDUA!$O$51)/100000</f>
        <v>236.4246767847105</v>
      </c>
      <c r="P4" s="50">
        <f>('Incid Cruda'!P4*BDUA!$P$51)/100000</f>
        <v>0</v>
      </c>
      <c r="Q4" s="50">
        <f>('Incid Cruda'!Q4*BDUA!$Q$51)/100000</f>
        <v>222.28680688336522</v>
      </c>
      <c r="R4" s="50">
        <f>('Incid Cruda'!R4*BDUA!$R$51)/100000</f>
        <v>194.00448667194513</v>
      </c>
      <c r="S4" s="50">
        <f>('Incid Cruda'!S4*BDUA!$S$51)/100000</f>
        <v>0</v>
      </c>
      <c r="T4" s="57">
        <f>100000*((SUM(C4:S4))/BDUA!$T$51)</f>
        <v>8.0629739710432808</v>
      </c>
    </row>
    <row r="5" spans="1:20" x14ac:dyDescent="0.25">
      <c r="A5" s="51" t="s">
        <v>67</v>
      </c>
      <c r="B5" s="51" t="s">
        <v>24</v>
      </c>
      <c r="C5" s="50">
        <f>('Incid Cruda'!C5*BDUA!$C$51)/100000</f>
        <v>0</v>
      </c>
      <c r="D5" s="50">
        <f>('Incid Cruda'!D5*BDUA!$D$51)/100000</f>
        <v>0</v>
      </c>
      <c r="E5" s="50">
        <f>('Incid Cruda'!E5*BDUA!$E$51)/100000</f>
        <v>0</v>
      </c>
      <c r="F5" s="50">
        <f>('Incid Cruda'!F5*BDUA!$F$51)/100000</f>
        <v>0</v>
      </c>
      <c r="G5" s="50">
        <f>('Incid Cruda'!G5*BDUA!$G$51)/100000</f>
        <v>0</v>
      </c>
      <c r="H5" s="50">
        <f>('Incid Cruda'!H5*BDUA!$H$51)/100000</f>
        <v>0</v>
      </c>
      <c r="I5" s="50">
        <f>('Incid Cruda'!I5*BDUA!$I$51)/100000</f>
        <v>613.97548387096765</v>
      </c>
      <c r="J5" s="50">
        <f>('Incid Cruda'!J5*BDUA!$J$51)/100000</f>
        <v>0</v>
      </c>
      <c r="K5" s="50">
        <f>('Incid Cruda'!K5*BDUA!$K$51)/100000</f>
        <v>1226.610548586973</v>
      </c>
      <c r="L5" s="50">
        <f>('Incid Cruda'!L5*BDUA!$L$51)/100000</f>
        <v>0</v>
      </c>
      <c r="M5" s="50">
        <f>('Incid Cruda'!M5*BDUA!$M$51)/100000</f>
        <v>0</v>
      </c>
      <c r="N5" s="50">
        <f>('Incid Cruda'!N5*BDUA!$N$51)/100000</f>
        <v>376.83454513211558</v>
      </c>
      <c r="O5" s="50">
        <f>('Incid Cruda'!O5*BDUA!$O$51)/100000</f>
        <v>365.34158523344195</v>
      </c>
      <c r="P5" s="50">
        <f>('Incid Cruda'!P5*BDUA!$P$51)/100000</f>
        <v>666.78722308088618</v>
      </c>
      <c r="Q5" s="50">
        <f>('Incid Cruda'!Q5*BDUA!$Q$51)/100000</f>
        <v>304.43469721767593</v>
      </c>
      <c r="R5" s="50">
        <f>('Incid Cruda'!R5*BDUA!$R$51)/100000</f>
        <v>566.31972265023114</v>
      </c>
      <c r="S5" s="50">
        <f>('Incid Cruda'!S5*BDUA!$S$51)/100000</f>
        <v>0</v>
      </c>
      <c r="T5" s="57">
        <f>100000*((SUM(C5:S5))/BDUA!$T$51)</f>
        <v>9.3939857794030051</v>
      </c>
    </row>
    <row r="6" spans="1:20" x14ac:dyDescent="0.25">
      <c r="A6" s="51" t="s">
        <v>66</v>
      </c>
      <c r="B6" s="51" t="s">
        <v>24</v>
      </c>
      <c r="C6" s="50">
        <f>('Incid Cruda'!C6*BDUA!$C$51)/100000</f>
        <v>0</v>
      </c>
      <c r="D6" s="50">
        <f>('Incid Cruda'!D6*BDUA!$D$51)/100000</f>
        <v>59.280492315970008</v>
      </c>
      <c r="E6" s="50">
        <f>('Incid Cruda'!E6*BDUA!$E$51)/100000</f>
        <v>0</v>
      </c>
      <c r="F6" s="50">
        <f>('Incid Cruda'!F6*BDUA!$F$51)/100000</f>
        <v>0</v>
      </c>
      <c r="G6" s="50">
        <f>('Incid Cruda'!G6*BDUA!$G$51)/100000</f>
        <v>68.205673005418035</v>
      </c>
      <c r="H6" s="50">
        <f>('Incid Cruda'!H6*BDUA!$H$51)/100000</f>
        <v>141.30737540996719</v>
      </c>
      <c r="I6" s="50">
        <f>('Incid Cruda'!I6*BDUA!$I$51)/100000</f>
        <v>83.537745786516851</v>
      </c>
      <c r="J6" s="50">
        <f>('Incid Cruda'!J6*BDUA!$J$51)/100000</f>
        <v>171.24220770193241</v>
      </c>
      <c r="K6" s="50">
        <f>('Incid Cruda'!K6*BDUA!$K$51)/100000</f>
        <v>322.98621142481943</v>
      </c>
      <c r="L6" s="50">
        <f>('Incid Cruda'!L6*BDUA!$L$51)/100000</f>
        <v>434.66578399848686</v>
      </c>
      <c r="M6" s="50">
        <f>('Incid Cruda'!M6*BDUA!$M$51)/100000</f>
        <v>552.0601084990958</v>
      </c>
      <c r="N6" s="50">
        <f>('Incid Cruda'!N6*BDUA!$N$51)/100000</f>
        <v>978.18337797120853</v>
      </c>
      <c r="O6" s="50">
        <f>('Incid Cruda'!O6*BDUA!$O$51)/100000</f>
        <v>620.0266399915763</v>
      </c>
      <c r="P6" s="50">
        <f>('Incid Cruda'!P6*BDUA!$P$51)/100000</f>
        <v>525.75517941773865</v>
      </c>
      <c r="Q6" s="50">
        <f>('Incid Cruda'!Q6*BDUA!$Q$51)/100000</f>
        <v>251.74988721465309</v>
      </c>
      <c r="R6" s="50">
        <f>('Incid Cruda'!R6*BDUA!$R$51)/100000</f>
        <v>153.91185092127301</v>
      </c>
      <c r="S6" s="50">
        <f>('Incid Cruda'!S6*BDUA!$S$51)/100000</f>
        <v>0</v>
      </c>
      <c r="T6" s="57">
        <f>100000*((SUM(C6:S6))/BDUA!$T$51)</f>
        <v>9.9471156084536556</v>
      </c>
    </row>
    <row r="7" spans="1:20" x14ac:dyDescent="0.25">
      <c r="A7" s="51" t="s">
        <v>65</v>
      </c>
      <c r="B7" s="51" t="s">
        <v>24</v>
      </c>
      <c r="C7" s="50">
        <f>('Incid Cruda'!C7*BDUA!$C$51)/100000</f>
        <v>0</v>
      </c>
      <c r="D7" s="50">
        <f>('Incid Cruda'!D7*BDUA!$D$51)/100000</f>
        <v>0</v>
      </c>
      <c r="E7" s="50">
        <f>('Incid Cruda'!E7*BDUA!$E$51)/100000</f>
        <v>0</v>
      </c>
      <c r="F7" s="50">
        <f>('Incid Cruda'!F7*BDUA!$F$51)/100000</f>
        <v>240.35693215339236</v>
      </c>
      <c r="G7" s="50">
        <f>('Incid Cruda'!G7*BDUA!$G$51)/100000</f>
        <v>0</v>
      </c>
      <c r="H7" s="50">
        <f>('Incid Cruda'!H7*BDUA!$H$51)/100000</f>
        <v>0</v>
      </c>
      <c r="I7" s="50">
        <f>('Incid Cruda'!I7*BDUA!$I$51)/100000</f>
        <v>0</v>
      </c>
      <c r="J7" s="50">
        <f>('Incid Cruda'!J7*BDUA!$J$51)/100000</f>
        <v>419.70328472127574</v>
      </c>
      <c r="K7" s="50">
        <f>('Incid Cruda'!K7*BDUA!$K$51)/100000</f>
        <v>0</v>
      </c>
      <c r="L7" s="50">
        <f>('Incid Cruda'!L7*BDUA!$L$51)/100000</f>
        <v>0</v>
      </c>
      <c r="M7" s="50">
        <f>('Incid Cruda'!M7*BDUA!$M$51)/100000</f>
        <v>476.50814759318223</v>
      </c>
      <c r="N7" s="50">
        <f>('Incid Cruda'!N7*BDUA!$N$51)/100000</f>
        <v>872.4984602750975</v>
      </c>
      <c r="O7" s="50">
        <f>('Incid Cruda'!O7*BDUA!$O$51)/100000</f>
        <v>489.63853317811407</v>
      </c>
      <c r="P7" s="50">
        <f>('Incid Cruda'!P7*BDUA!$P$51)/100000</f>
        <v>443.38266529633438</v>
      </c>
      <c r="Q7" s="50">
        <f>('Incid Cruda'!Q7*BDUA!$Q$51)/100000</f>
        <v>0</v>
      </c>
      <c r="R7" s="50">
        <f>('Incid Cruda'!R7*BDUA!$R$51)/100000</f>
        <v>0</v>
      </c>
      <c r="S7" s="50">
        <f>('Incid Cruda'!S7*BDUA!$S$51)/100000</f>
        <v>260.64045261669025</v>
      </c>
      <c r="T7" s="57">
        <f>100000*((SUM(C7:S7))/BDUA!$T$51)</f>
        <v>7.3019823720584149</v>
      </c>
    </row>
    <row r="8" spans="1:20" x14ac:dyDescent="0.25">
      <c r="A8" s="51" t="s">
        <v>64</v>
      </c>
      <c r="B8" s="51" t="s">
        <v>24</v>
      </c>
      <c r="C8" s="50">
        <f>('Incid Cruda'!C8*BDUA!$C$51)/100000</f>
        <v>0</v>
      </c>
      <c r="D8" s="50">
        <f>('Incid Cruda'!D8*BDUA!$D$51)/100000</f>
        <v>0</v>
      </c>
      <c r="E8" s="50">
        <f>('Incid Cruda'!E8*BDUA!$E$51)/100000</f>
        <v>126.72219279661016</v>
      </c>
      <c r="F8" s="50">
        <f>('Incid Cruda'!F8*BDUA!$F$51)/100000</f>
        <v>63.890631370950047</v>
      </c>
      <c r="G8" s="50">
        <f>('Incid Cruda'!G8*BDUA!$G$51)/100000</f>
        <v>87.312042430698796</v>
      </c>
      <c r="H8" s="50">
        <f>('Incid Cruda'!H8*BDUA!$H$51)/100000</f>
        <v>101.42586053455057</v>
      </c>
      <c r="I8" s="50">
        <f>('Incid Cruda'!I8*BDUA!$I$51)/100000</f>
        <v>102.83790793170522</v>
      </c>
      <c r="J8" s="50">
        <f>('Incid Cruda'!J8*BDUA!$J$51)/100000</f>
        <v>302.16494946521436</v>
      </c>
      <c r="K8" s="50">
        <f>('Incid Cruda'!K8*BDUA!$K$51)/100000</f>
        <v>278.93607808096772</v>
      </c>
      <c r="L8" s="50">
        <f>('Incid Cruda'!L8*BDUA!$L$51)/100000</f>
        <v>465.43486563433095</v>
      </c>
      <c r="M8" s="50">
        <f>('Incid Cruda'!M8*BDUA!$M$51)/100000</f>
        <v>753.63311856624455</v>
      </c>
      <c r="N8" s="50">
        <f>('Incid Cruda'!N8*BDUA!$N$51)/100000</f>
        <v>189.67019235060476</v>
      </c>
      <c r="O8" s="50">
        <f>('Incid Cruda'!O8*BDUA!$O$51)/100000</f>
        <v>657.51694489419913</v>
      </c>
      <c r="P8" s="50">
        <f>('Incid Cruda'!P8*BDUA!$P$51)/100000</f>
        <v>722.9347856444632</v>
      </c>
      <c r="Q8" s="50">
        <f>('Incid Cruda'!Q8*BDUA!$Q$51)/100000</f>
        <v>755.45415162454879</v>
      </c>
      <c r="R8" s="50">
        <f>('Incid Cruda'!R8*BDUA!$R$51)/100000</f>
        <v>787.70145735105007</v>
      </c>
      <c r="S8" s="50">
        <f>('Incid Cruda'!S8*BDUA!$S$51)/100000</f>
        <v>977.83390819846113</v>
      </c>
      <c r="T8" s="57">
        <f>100000*((SUM(C8:S8))/BDUA!$T$51)</f>
        <v>14.53103479497975</v>
      </c>
    </row>
    <row r="9" spans="1:20" x14ac:dyDescent="0.25">
      <c r="A9" s="51" t="s">
        <v>63</v>
      </c>
      <c r="B9" s="51" t="s">
        <v>24</v>
      </c>
      <c r="C9" s="50">
        <f>('Incid Cruda'!C9*BDUA!$C$51)/100000</f>
        <v>0</v>
      </c>
      <c r="D9" s="50">
        <f>('Incid Cruda'!D9*BDUA!$D$51)/100000</f>
        <v>0</v>
      </c>
      <c r="E9" s="50">
        <f>('Incid Cruda'!E9*BDUA!$E$51)/100000</f>
        <v>201.87870477797702</v>
      </c>
      <c r="F9" s="50">
        <f>('Incid Cruda'!F9*BDUA!$F$51)/100000</f>
        <v>0</v>
      </c>
      <c r="G9" s="50">
        <f>('Incid Cruda'!G9*BDUA!$G$51)/100000</f>
        <v>0</v>
      </c>
      <c r="H9" s="50">
        <f>('Incid Cruda'!H9*BDUA!$H$51)/100000</f>
        <v>0</v>
      </c>
      <c r="I9" s="50">
        <f>('Incid Cruda'!I9*BDUA!$I$51)/100000</f>
        <v>0</v>
      </c>
      <c r="J9" s="50">
        <f>('Incid Cruda'!J9*BDUA!$J$51)/100000</f>
        <v>243.40866334677099</v>
      </c>
      <c r="K9" s="50">
        <f>('Incid Cruda'!K9*BDUA!$K$51)/100000</f>
        <v>247.39337966349669</v>
      </c>
      <c r="L9" s="50">
        <f>('Incid Cruda'!L9*BDUA!$L$51)/100000</f>
        <v>751.49705689993459</v>
      </c>
      <c r="M9" s="50">
        <f>('Incid Cruda'!M9*BDUA!$M$51)/100000</f>
        <v>0</v>
      </c>
      <c r="N9" s="50">
        <f>('Incid Cruda'!N9*BDUA!$N$51)/100000</f>
        <v>580.03821482189176</v>
      </c>
      <c r="O9" s="50">
        <f>('Incid Cruda'!O9*BDUA!$O$51)/100000</f>
        <v>1138.8715518700287</v>
      </c>
      <c r="P9" s="50">
        <f>('Incid Cruda'!P9*BDUA!$P$51)/100000</f>
        <v>1045.6344172894362</v>
      </c>
      <c r="Q9" s="50">
        <f>('Incid Cruda'!Q9*BDUA!$Q$51)/100000</f>
        <v>919.47404844290645</v>
      </c>
      <c r="R9" s="50">
        <f>('Incid Cruda'!R9*BDUA!$R$51)/100000</f>
        <v>229.21203617087622</v>
      </c>
      <c r="S9" s="50">
        <f>('Incid Cruda'!S9*BDUA!$S$51)/100000</f>
        <v>0</v>
      </c>
      <c r="T9" s="57">
        <f>100000*((SUM(C9:S9))/BDUA!$T$51)</f>
        <v>12.214491364538883</v>
      </c>
    </row>
    <row r="10" spans="1:20" x14ac:dyDescent="0.25">
      <c r="A10" s="51" t="s">
        <v>62</v>
      </c>
      <c r="B10" s="51" t="s">
        <v>24</v>
      </c>
      <c r="C10" s="50">
        <f>('Incid Cruda'!C10*BDUA!$C$51)/100000</f>
        <v>0</v>
      </c>
      <c r="D10" s="50">
        <f>('Incid Cruda'!D10*BDUA!$D$51)/100000</f>
        <v>0</v>
      </c>
      <c r="E10" s="50">
        <f>('Incid Cruda'!E10*BDUA!$E$51)/100000</f>
        <v>0</v>
      </c>
      <c r="F10" s="50">
        <f>('Incid Cruda'!F10*BDUA!$F$51)/100000</f>
        <v>0</v>
      </c>
      <c r="G10" s="50">
        <f>('Incid Cruda'!G10*BDUA!$G$51)/100000</f>
        <v>0</v>
      </c>
      <c r="H10" s="50">
        <f>('Incid Cruda'!H10*BDUA!$H$51)/100000</f>
        <v>0</v>
      </c>
      <c r="I10" s="50">
        <f>('Incid Cruda'!I10*BDUA!$I$51)/100000</f>
        <v>0</v>
      </c>
      <c r="J10" s="50">
        <f>('Incid Cruda'!J10*BDUA!$J$51)/100000</f>
        <v>542.52343199436223</v>
      </c>
      <c r="K10" s="50">
        <f>('Incid Cruda'!K10*BDUA!$K$51)/100000</f>
        <v>490.48114575779556</v>
      </c>
      <c r="L10" s="50">
        <f>('Incid Cruda'!L10*BDUA!$L$51)/100000</f>
        <v>0</v>
      </c>
      <c r="M10" s="50">
        <f>('Incid Cruda'!M10*BDUA!$M$51)/100000</f>
        <v>0</v>
      </c>
      <c r="N10" s="50">
        <f>('Incid Cruda'!N10*BDUA!$N$51)/100000</f>
        <v>488.16218699747304</v>
      </c>
      <c r="O10" s="50">
        <f>('Incid Cruda'!O10*BDUA!$O$51)/100000</f>
        <v>1503.9314660309892</v>
      </c>
      <c r="P10" s="50">
        <f>('Incid Cruda'!P10*BDUA!$P$51)/100000</f>
        <v>0</v>
      </c>
      <c r="Q10" s="50">
        <f>('Incid Cruda'!Q10*BDUA!$Q$51)/100000</f>
        <v>432.78175895765474</v>
      </c>
      <c r="R10" s="50">
        <f>('Incid Cruda'!R10*BDUA!$R$51)/100000</f>
        <v>742.13326602725897</v>
      </c>
      <c r="S10" s="50">
        <f>('Incid Cruda'!S10*BDUA!$S$51)/100000</f>
        <v>552.21096793527124</v>
      </c>
      <c r="T10" s="57">
        <f>100000*((SUM(C10:S10))/BDUA!$T$51)</f>
        <v>10.834717264158702</v>
      </c>
    </row>
    <row r="11" spans="1:20" x14ac:dyDescent="0.25">
      <c r="A11" s="51" t="s">
        <v>61</v>
      </c>
      <c r="B11" s="51" t="s">
        <v>24</v>
      </c>
      <c r="C11" s="50">
        <f>('Incid Cruda'!C11*BDUA!$C$51)/100000</f>
        <v>0</v>
      </c>
      <c r="D11" s="50">
        <f>('Incid Cruda'!D11*BDUA!$D$51)/100000</f>
        <v>0</v>
      </c>
      <c r="E11" s="50">
        <f>('Incid Cruda'!E11*BDUA!$E$51)/100000</f>
        <v>0</v>
      </c>
      <c r="F11" s="50">
        <f>('Incid Cruda'!F11*BDUA!$F$51)/100000</f>
        <v>333.99327758648963</v>
      </c>
      <c r="G11" s="50">
        <f>('Incid Cruda'!G11*BDUA!$G$51)/100000</f>
        <v>0</v>
      </c>
      <c r="H11" s="50">
        <f>('Incid Cruda'!H11*BDUA!$H$51)/100000</f>
        <v>501.69937517750634</v>
      </c>
      <c r="I11" s="50">
        <f>('Incid Cruda'!I11*BDUA!$I$51)/100000</f>
        <v>0</v>
      </c>
      <c r="J11" s="50">
        <f>('Incid Cruda'!J11*BDUA!$J$51)/100000</f>
        <v>0</v>
      </c>
      <c r="K11" s="50">
        <f>('Incid Cruda'!K11*BDUA!$K$51)/100000</f>
        <v>0</v>
      </c>
      <c r="L11" s="50">
        <f>('Incid Cruda'!L11*BDUA!$L$51)/100000</f>
        <v>424.08905409680477</v>
      </c>
      <c r="M11" s="50">
        <f>('Incid Cruda'!M11*BDUA!$M$51)/100000</f>
        <v>0</v>
      </c>
      <c r="N11" s="50">
        <f>('Incid Cruda'!N11*BDUA!$N$51)/100000</f>
        <v>425.24914948969376</v>
      </c>
      <c r="O11" s="50">
        <f>('Incid Cruda'!O11*BDUA!$O$51)/100000</f>
        <v>414.99703996053285</v>
      </c>
      <c r="P11" s="50">
        <f>('Incid Cruda'!P11*BDUA!$P$51)/100000</f>
        <v>789.88953310955139</v>
      </c>
      <c r="Q11" s="50">
        <f>('Incid Cruda'!Q11*BDUA!$Q$51)/100000</f>
        <v>0</v>
      </c>
      <c r="R11" s="50">
        <f>('Incid Cruda'!R11*BDUA!$R$51)/100000</f>
        <v>0</v>
      </c>
      <c r="S11" s="50">
        <f>('Incid Cruda'!S11*BDUA!$S$51)/100000</f>
        <v>0</v>
      </c>
      <c r="T11" s="57">
        <f>100000*((SUM(C11:S11))/BDUA!$T$51)</f>
        <v>6.5887964857332486</v>
      </c>
    </row>
    <row r="12" spans="1:20" x14ac:dyDescent="0.25">
      <c r="A12" s="51" t="s">
        <v>60</v>
      </c>
      <c r="B12" s="51" t="s">
        <v>24</v>
      </c>
      <c r="C12" s="50">
        <f>('Incid Cruda'!C12*BDUA!$C$51)/100000</f>
        <v>0</v>
      </c>
      <c r="D12" s="50">
        <f>('Incid Cruda'!D12*BDUA!$D$51)/100000</f>
        <v>0</v>
      </c>
      <c r="E12" s="50">
        <f>('Incid Cruda'!E12*BDUA!$E$51)/100000</f>
        <v>0</v>
      </c>
      <c r="F12" s="50">
        <f>('Incid Cruda'!F12*BDUA!$F$51)/100000</f>
        <v>276.84493068768688</v>
      </c>
      <c r="G12" s="50">
        <f>('Incid Cruda'!G12*BDUA!$G$51)/100000</f>
        <v>811.74164998419553</v>
      </c>
      <c r="H12" s="50">
        <f>('Incid Cruda'!H12*BDUA!$H$51)/100000</f>
        <v>0</v>
      </c>
      <c r="I12" s="50">
        <f>('Incid Cruda'!I12*BDUA!$I$51)/100000</f>
        <v>0</v>
      </c>
      <c r="J12" s="50">
        <f>('Incid Cruda'!J12*BDUA!$J$51)/100000</f>
        <v>0</v>
      </c>
      <c r="K12" s="50">
        <f>('Incid Cruda'!K12*BDUA!$K$51)/100000</f>
        <v>0</v>
      </c>
      <c r="L12" s="50">
        <f>('Incid Cruda'!L12*BDUA!$L$51)/100000</f>
        <v>561.95577447076084</v>
      </c>
      <c r="M12" s="50">
        <f>('Incid Cruda'!M12*BDUA!$M$51)/100000</f>
        <v>407.11745879340691</v>
      </c>
      <c r="N12" s="50">
        <f>('Incid Cruda'!N12*BDUA!$N$51)/100000</f>
        <v>678.68732034493769</v>
      </c>
      <c r="O12" s="50">
        <f>('Incid Cruda'!O12*BDUA!$O$51)/100000</f>
        <v>1121.8479662147145</v>
      </c>
      <c r="P12" s="50">
        <f>('Incid Cruda'!P12*BDUA!$P$51)/100000</f>
        <v>768.54750593824224</v>
      </c>
      <c r="Q12" s="50">
        <f>('Incid Cruda'!Q12*BDUA!$Q$51)/100000</f>
        <v>369.35980937251782</v>
      </c>
      <c r="R12" s="50">
        <f>('Incid Cruda'!R12*BDUA!$R$51)/100000</f>
        <v>1100.9730404393408</v>
      </c>
      <c r="S12" s="50">
        <f>('Incid Cruda'!S12*BDUA!$S$51)/100000</f>
        <v>979.13283740701365</v>
      </c>
      <c r="T12" s="57">
        <f>100000*((SUM(C12:S12))/BDUA!$T$51)</f>
        <v>16.13322784342807</v>
      </c>
    </row>
    <row r="13" spans="1:20" x14ac:dyDescent="0.25">
      <c r="A13" s="51" t="s">
        <v>59</v>
      </c>
      <c r="B13" s="51" t="s">
        <v>24</v>
      </c>
      <c r="C13" s="50">
        <f>('Incid Cruda'!C13*BDUA!$C$51)/100000</f>
        <v>0</v>
      </c>
      <c r="D13" s="50">
        <f>('Incid Cruda'!D13*BDUA!$D$51)/100000</f>
        <v>0</v>
      </c>
      <c r="E13" s="50">
        <f>('Incid Cruda'!E13*BDUA!$E$51)/100000</f>
        <v>0</v>
      </c>
      <c r="F13" s="50">
        <f>('Incid Cruda'!F13*BDUA!$F$51)/100000</f>
        <v>51.907983589429961</v>
      </c>
      <c r="G13" s="50">
        <f>('Incid Cruda'!G13*BDUA!$G$51)/100000</f>
        <v>57.863097652201347</v>
      </c>
      <c r="H13" s="50">
        <f>('Incid Cruda'!H13*BDUA!$H$51)/100000</f>
        <v>58.224842611819774</v>
      </c>
      <c r="I13" s="50">
        <f>('Incid Cruda'!I13*BDUA!$I$51)/100000</f>
        <v>70.072306138763835</v>
      </c>
      <c r="J13" s="50">
        <f>('Incid Cruda'!J13*BDUA!$J$51)/100000</f>
        <v>0</v>
      </c>
      <c r="K13" s="50">
        <f>('Incid Cruda'!K13*BDUA!$K$51)/100000</f>
        <v>140.84512468113905</v>
      </c>
      <c r="L13" s="50">
        <f>('Incid Cruda'!L13*BDUA!$L$51)/100000</f>
        <v>257.25919351356538</v>
      </c>
      <c r="M13" s="50">
        <f>('Incid Cruda'!M13*BDUA!$M$51)/100000</f>
        <v>794.85018902115155</v>
      </c>
      <c r="N13" s="50">
        <f>('Incid Cruda'!N13*BDUA!$N$51)/100000</f>
        <v>886.54593036486392</v>
      </c>
      <c r="O13" s="50">
        <f>('Incid Cruda'!O13*BDUA!$O$51)/100000</f>
        <v>879.27145395630805</v>
      </c>
      <c r="P13" s="50">
        <f>('Incid Cruda'!P13*BDUA!$P$51)/100000</f>
        <v>453.57608467091887</v>
      </c>
      <c r="Q13" s="50">
        <f>('Incid Cruda'!Q13*BDUA!$Q$51)/100000</f>
        <v>270.04878048780489</v>
      </c>
      <c r="R13" s="50">
        <f>('Incid Cruda'!R13*BDUA!$R$51)/100000</f>
        <v>486.64879179079776</v>
      </c>
      <c r="S13" s="50">
        <f>('Incid Cruda'!S13*BDUA!$S$51)/100000</f>
        <v>222.71307710901621</v>
      </c>
      <c r="T13" s="57">
        <f>100000*((SUM(C13:S13))/BDUA!$T$51)</f>
        <v>10.555660381537738</v>
      </c>
    </row>
    <row r="14" spans="1:20" x14ac:dyDescent="0.25">
      <c r="A14" s="51" t="s">
        <v>58</v>
      </c>
      <c r="B14" s="51" t="s">
        <v>24</v>
      </c>
      <c r="C14" s="50">
        <f>('Incid Cruda'!C14*BDUA!$C$51)/100000</f>
        <v>0</v>
      </c>
      <c r="D14" s="50">
        <f>('Incid Cruda'!D14*BDUA!$D$51)/100000</f>
        <v>0</v>
      </c>
      <c r="E14" s="50">
        <f>('Incid Cruda'!E14*BDUA!$E$51)/100000</f>
        <v>0</v>
      </c>
      <c r="F14" s="50">
        <f>('Incid Cruda'!F14*BDUA!$F$51)/100000</f>
        <v>0</v>
      </c>
      <c r="G14" s="50">
        <f>('Incid Cruda'!G14*BDUA!$G$51)/100000</f>
        <v>267.00769390725725</v>
      </c>
      <c r="H14" s="50">
        <f>('Incid Cruda'!H14*BDUA!$H$51)/100000</f>
        <v>0</v>
      </c>
      <c r="I14" s="50">
        <f>('Incid Cruda'!I14*BDUA!$I$51)/100000</f>
        <v>0</v>
      </c>
      <c r="J14" s="50">
        <f>('Incid Cruda'!J14*BDUA!$J$51)/100000</f>
        <v>0</v>
      </c>
      <c r="K14" s="50">
        <f>('Incid Cruda'!K14*BDUA!$K$51)/100000</f>
        <v>0</v>
      </c>
      <c r="L14" s="50">
        <f>('Incid Cruda'!L14*BDUA!$L$51)/100000</f>
        <v>965.46308966510628</v>
      </c>
      <c r="M14" s="50">
        <f>('Incid Cruda'!M14*BDUA!$M$51)/100000</f>
        <v>0</v>
      </c>
      <c r="N14" s="50">
        <f>('Incid Cruda'!N14*BDUA!$N$51)/100000</f>
        <v>0</v>
      </c>
      <c r="O14" s="50">
        <f>('Incid Cruda'!O14*BDUA!$O$51)/100000</f>
        <v>536.47895408163254</v>
      </c>
      <c r="P14" s="50">
        <f>('Incid Cruda'!P14*BDUA!$P$51)/100000</f>
        <v>529.33905930470348</v>
      </c>
      <c r="Q14" s="50">
        <f>('Incid Cruda'!Q14*BDUA!$Q$51)/100000</f>
        <v>0</v>
      </c>
      <c r="R14" s="50">
        <f>('Incid Cruda'!R14*BDUA!$R$51)/100000</f>
        <v>318.08005192557334</v>
      </c>
      <c r="S14" s="50">
        <f>('Incid Cruda'!S14*BDUA!$S$51)/100000</f>
        <v>0</v>
      </c>
      <c r="T14" s="57">
        <f>100000*((SUM(C14:S14))/BDUA!$T$51)</f>
        <v>5.9651260971725977</v>
      </c>
    </row>
    <row r="15" spans="1:20" x14ac:dyDescent="0.25">
      <c r="A15" s="51" t="s">
        <v>57</v>
      </c>
      <c r="B15" s="51" t="s">
        <v>40</v>
      </c>
      <c r="C15" s="50">
        <f>('Incid Cruda'!C15*BDUA!$C$51)/100000</f>
        <v>0</v>
      </c>
      <c r="D15" s="50">
        <f>('Incid Cruda'!D15*BDUA!$D$51)/100000</f>
        <v>0</v>
      </c>
      <c r="E15" s="50">
        <f>('Incid Cruda'!E15*BDUA!$E$51)/100000</f>
        <v>0</v>
      </c>
      <c r="F15" s="50">
        <f>('Incid Cruda'!F15*BDUA!$F$51)/100000</f>
        <v>0</v>
      </c>
      <c r="G15" s="50">
        <f>('Incid Cruda'!G15*BDUA!$G$51)/100000</f>
        <v>0</v>
      </c>
      <c r="H15" s="50">
        <f>('Incid Cruda'!H15*BDUA!$H$51)/100000</f>
        <v>0</v>
      </c>
      <c r="I15" s="50">
        <f>('Incid Cruda'!I15*BDUA!$I$51)/100000</f>
        <v>0</v>
      </c>
      <c r="J15" s="50">
        <f>('Incid Cruda'!J15*BDUA!$J$51)/100000</f>
        <v>0</v>
      </c>
      <c r="K15" s="50">
        <f>('Incid Cruda'!K15*BDUA!$K$51)/100000</f>
        <v>0</v>
      </c>
      <c r="L15" s="50">
        <f>('Incid Cruda'!L15*BDUA!$L$51)/100000</f>
        <v>0</v>
      </c>
      <c r="M15" s="50">
        <f>('Incid Cruda'!M15*BDUA!$M$51)/100000</f>
        <v>0</v>
      </c>
      <c r="N15" s="50">
        <f>('Incid Cruda'!N15*BDUA!$N$51)/100000</f>
        <v>1229.7280092592594</v>
      </c>
      <c r="O15" s="50">
        <f>('Incid Cruda'!O15*BDUA!$O$51)/100000</f>
        <v>0</v>
      </c>
      <c r="P15" s="50">
        <f>('Incid Cruda'!P15*BDUA!$P$51)/100000</f>
        <v>2606.715005035247</v>
      </c>
      <c r="Q15" s="50">
        <f>('Incid Cruda'!Q15*BDUA!$Q$51)/100000</f>
        <v>0</v>
      </c>
      <c r="R15" s="50">
        <f>('Incid Cruda'!R15*BDUA!$R$51)/100000</f>
        <v>0</v>
      </c>
      <c r="S15" s="50">
        <f>('Incid Cruda'!S15*BDUA!$S$51)/100000</f>
        <v>0</v>
      </c>
      <c r="T15" s="57">
        <f>100000*((SUM(C15:S15))/BDUA!$T$51)</f>
        <v>8.7468043179931279</v>
      </c>
    </row>
    <row r="16" spans="1:20" x14ac:dyDescent="0.25">
      <c r="A16" s="51" t="s">
        <v>56</v>
      </c>
      <c r="B16" s="51" t="s">
        <v>40</v>
      </c>
      <c r="C16" s="50">
        <f>('Incid Cruda'!C16*BDUA!$C$51)/100000</f>
        <v>0</v>
      </c>
      <c r="D16" s="50">
        <f>('Incid Cruda'!D16*BDUA!$D$51)/100000</f>
        <v>0</v>
      </c>
      <c r="E16" s="50">
        <f>('Incid Cruda'!E16*BDUA!$E$51)/100000</f>
        <v>0</v>
      </c>
      <c r="F16" s="50">
        <f>('Incid Cruda'!F16*BDUA!$F$51)/100000</f>
        <v>0</v>
      </c>
      <c r="G16" s="50">
        <f>('Incid Cruda'!G16*BDUA!$G$51)/100000</f>
        <v>0</v>
      </c>
      <c r="H16" s="50">
        <f>('Incid Cruda'!H16*BDUA!$H$51)/100000</f>
        <v>0</v>
      </c>
      <c r="I16" s="50">
        <f>('Incid Cruda'!I16*BDUA!$I$51)/100000</f>
        <v>0</v>
      </c>
      <c r="J16" s="50">
        <f>('Incid Cruda'!J16*BDUA!$J$51)/100000</f>
        <v>0</v>
      </c>
      <c r="K16" s="50">
        <f>('Incid Cruda'!K16*BDUA!$K$51)/100000</f>
        <v>0</v>
      </c>
      <c r="L16" s="50">
        <f>('Incid Cruda'!L16*BDUA!$L$51)/100000</f>
        <v>0</v>
      </c>
      <c r="M16" s="50">
        <f>('Incid Cruda'!M16*BDUA!$M$51)/100000</f>
        <v>0</v>
      </c>
      <c r="N16" s="50">
        <f>('Incid Cruda'!N16*BDUA!$N$51)/100000</f>
        <v>685.03223726627994</v>
      </c>
      <c r="O16" s="50">
        <f>('Incid Cruda'!O16*BDUA!$O$51)/100000</f>
        <v>568.85815722738801</v>
      </c>
      <c r="P16" s="50">
        <f>('Incid Cruda'!P16*BDUA!$P$51)/100000</f>
        <v>1634.363126140031</v>
      </c>
      <c r="Q16" s="50">
        <f>('Incid Cruda'!Q16*BDUA!$Q$51)/100000</f>
        <v>669.21964382083115</v>
      </c>
      <c r="R16" s="50">
        <f>('Incid Cruda'!R16*BDUA!$R$51)/100000</f>
        <v>733.76222798961862</v>
      </c>
      <c r="S16" s="50">
        <f>('Incid Cruda'!S16*BDUA!$S$51)/100000</f>
        <v>1611.9840039990002</v>
      </c>
      <c r="T16" s="57">
        <f>100000*((SUM(C16:S16))/BDUA!$T$51)</f>
        <v>13.458900526993721</v>
      </c>
    </row>
    <row r="17" spans="1:20" x14ac:dyDescent="0.25">
      <c r="A17" s="51" t="s">
        <v>55</v>
      </c>
      <c r="B17" s="51" t="s">
        <v>40</v>
      </c>
      <c r="C17" s="50">
        <f>('Incid Cruda'!C17*BDUA!$C$51)/100000</f>
        <v>0</v>
      </c>
      <c r="D17" s="50">
        <f>('Incid Cruda'!D17*BDUA!$D$51)/100000</f>
        <v>0</v>
      </c>
      <c r="E17" s="50">
        <f>('Incid Cruda'!E17*BDUA!$E$51)/100000</f>
        <v>0</v>
      </c>
      <c r="F17" s="50">
        <f>('Incid Cruda'!F17*BDUA!$F$51)/100000</f>
        <v>616.39307058022541</v>
      </c>
      <c r="G17" s="50">
        <f>('Incid Cruda'!G17*BDUA!$G$51)/100000</f>
        <v>340.98610250508989</v>
      </c>
      <c r="H17" s="50">
        <f>('Incid Cruda'!H17*BDUA!$H$51)/100000</f>
        <v>0</v>
      </c>
      <c r="I17" s="50">
        <f>('Incid Cruda'!I17*BDUA!$I$51)/100000</f>
        <v>210.00044133408989</v>
      </c>
      <c r="J17" s="50">
        <f>('Incid Cruda'!J17*BDUA!$J$51)/100000</f>
        <v>170.79107043815861</v>
      </c>
      <c r="K17" s="50">
        <f>('Incid Cruda'!K17*BDUA!$K$51)/100000</f>
        <v>0</v>
      </c>
      <c r="L17" s="50">
        <f>('Incid Cruda'!L17*BDUA!$L$51)/100000</f>
        <v>0</v>
      </c>
      <c r="M17" s="50">
        <f>('Incid Cruda'!M17*BDUA!$M$51)/100000</f>
        <v>164.26116993801654</v>
      </c>
      <c r="N17" s="50">
        <f>('Incid Cruda'!N17*BDUA!$N$51)/100000</f>
        <v>451.73681972789109</v>
      </c>
      <c r="O17" s="50">
        <f>('Incid Cruda'!O17*BDUA!$O$51)/100000</f>
        <v>149.85285472521602</v>
      </c>
      <c r="P17" s="50">
        <f>('Incid Cruda'!P17*BDUA!$P$51)/100000</f>
        <v>0</v>
      </c>
      <c r="Q17" s="50">
        <f>('Incid Cruda'!Q17*BDUA!$Q$51)/100000</f>
        <v>168.73149492017419</v>
      </c>
      <c r="R17" s="50">
        <f>('Incid Cruda'!R17*BDUA!$R$51)/100000</f>
        <v>381.96050922317488</v>
      </c>
      <c r="S17" s="50">
        <f>('Incid Cruda'!S17*BDUA!$S$51)/100000</f>
        <v>193.07711651299246</v>
      </c>
      <c r="T17" s="57">
        <f>100000*((SUM(C17:S17))/BDUA!$T$51)</f>
        <v>6.4927505662195664</v>
      </c>
    </row>
    <row r="18" spans="1:20" x14ac:dyDescent="0.25">
      <c r="A18" s="51" t="s">
        <v>54</v>
      </c>
      <c r="B18" s="51" t="s">
        <v>40</v>
      </c>
      <c r="C18" s="50">
        <f>('Incid Cruda'!C18*BDUA!$C$51)/100000</f>
        <v>17.73606207816162</v>
      </c>
      <c r="D18" s="50">
        <f>('Incid Cruda'!D18*BDUA!$D$51)/100000</f>
        <v>38.901985015833787</v>
      </c>
      <c r="E18" s="50">
        <f>('Incid Cruda'!E18*BDUA!$E$51)/100000</f>
        <v>64.498416193022265</v>
      </c>
      <c r="F18" s="50">
        <f>('Incid Cruda'!F18*BDUA!$F$51)/100000</f>
        <v>92.720062358824961</v>
      </c>
      <c r="G18" s="50">
        <f>('Incid Cruda'!G18*BDUA!$G$51)/100000</f>
        <v>87.024452838372696</v>
      </c>
      <c r="H18" s="50">
        <f>('Incid Cruda'!H18*BDUA!$H$51)/100000</f>
        <v>152.50195323459965</v>
      </c>
      <c r="I18" s="50">
        <f>('Incid Cruda'!I18*BDUA!$I$51)/100000</f>
        <v>91.928140682714115</v>
      </c>
      <c r="J18" s="50">
        <f>('Incid Cruda'!J18*BDUA!$J$51)/100000</f>
        <v>131.44153536690126</v>
      </c>
      <c r="K18" s="50">
        <f>('Incid Cruda'!K18*BDUA!$K$51)/100000</f>
        <v>181.95044857223559</v>
      </c>
      <c r="L18" s="50">
        <f>('Incid Cruda'!L18*BDUA!$L$51)/100000</f>
        <v>412.44532268698259</v>
      </c>
      <c r="M18" s="50">
        <f>('Incid Cruda'!M18*BDUA!$M$51)/100000</f>
        <v>674.41339375212272</v>
      </c>
      <c r="N18" s="50">
        <f>('Incid Cruda'!N18*BDUA!$N$51)/100000</f>
        <v>601.83024334981803</v>
      </c>
      <c r="O18" s="50">
        <f>('Incid Cruda'!O18*BDUA!$O$51)/100000</f>
        <v>725.99858212865638</v>
      </c>
      <c r="P18" s="50">
        <f>('Incid Cruda'!P18*BDUA!$P$51)/100000</f>
        <v>659.36011856517609</v>
      </c>
      <c r="Q18" s="50">
        <f>('Incid Cruda'!Q18*BDUA!$Q$51)/100000</f>
        <v>611.73164125976939</v>
      </c>
      <c r="R18" s="50">
        <f>('Incid Cruda'!R18*BDUA!$R$51)/100000</f>
        <v>430.40166286082319</v>
      </c>
      <c r="S18" s="50">
        <f>('Incid Cruda'!S18*BDUA!$S$51)/100000</f>
        <v>679.33837986629965</v>
      </c>
      <c r="T18" s="57">
        <f>100000*((SUM(C18:S18))/BDUA!$T$51)</f>
        <v>12.891205923306483</v>
      </c>
    </row>
    <row r="19" spans="1:20" x14ac:dyDescent="0.25">
      <c r="A19" s="51" t="s">
        <v>53</v>
      </c>
      <c r="B19" s="51" t="s">
        <v>40</v>
      </c>
      <c r="C19" s="50">
        <f>('Incid Cruda'!C19*BDUA!$C$51)/100000</f>
        <v>9.382087446670333</v>
      </c>
      <c r="D19" s="50">
        <f>('Incid Cruda'!D19*BDUA!$D$51)/100000</f>
        <v>9.1923148121592622</v>
      </c>
      <c r="E19" s="50">
        <f>('Incid Cruda'!E19*BDUA!$E$51)/100000</f>
        <v>57.580000551529118</v>
      </c>
      <c r="F19" s="50">
        <f>('Incid Cruda'!F19*BDUA!$F$51)/100000</f>
        <v>91.556257491010783</v>
      </c>
      <c r="G19" s="50">
        <f>('Incid Cruda'!G19*BDUA!$G$51)/100000</f>
        <v>35.819263412627009</v>
      </c>
      <c r="H19" s="50">
        <f>('Incid Cruda'!H19*BDUA!$H$51)/100000</f>
        <v>30.813020432459069</v>
      </c>
      <c r="I19" s="50">
        <f>('Incid Cruda'!I19*BDUA!$I$51)/100000</f>
        <v>35.867224751575407</v>
      </c>
      <c r="J19" s="50">
        <f>('Incid Cruda'!J19*BDUA!$J$51)/100000</f>
        <v>76.78199873968056</v>
      </c>
      <c r="K19" s="50">
        <f>('Incid Cruda'!K19*BDUA!$K$51)/100000</f>
        <v>81.295113896180879</v>
      </c>
      <c r="L19" s="50">
        <f>('Incid Cruda'!L19*BDUA!$L$51)/100000</f>
        <v>144.21101103853027</v>
      </c>
      <c r="M19" s="50">
        <f>('Incid Cruda'!M19*BDUA!$M$51)/100000</f>
        <v>183.08984578478407</v>
      </c>
      <c r="N19" s="50">
        <f>('Incid Cruda'!N19*BDUA!$N$51)/100000</f>
        <v>234.61355014507603</v>
      </c>
      <c r="O19" s="50">
        <f>('Incid Cruda'!O19*BDUA!$O$51)/100000</f>
        <v>354.45230083161181</v>
      </c>
      <c r="P19" s="50">
        <f>('Incid Cruda'!P19*BDUA!$P$51)/100000</f>
        <v>237.93157966253429</v>
      </c>
      <c r="Q19" s="50">
        <f>('Incid Cruda'!Q19*BDUA!$Q$51)/100000</f>
        <v>304.43469721767593</v>
      </c>
      <c r="R19" s="50">
        <f>('Incid Cruda'!R19*BDUA!$R$51)/100000</f>
        <v>174.65144932455368</v>
      </c>
      <c r="S19" s="50">
        <f>('Incid Cruda'!S19*BDUA!$S$51)/100000</f>
        <v>332.7040573137088</v>
      </c>
      <c r="T19" s="57">
        <f>100000*((SUM(C19:S19))/BDUA!$T$51)</f>
        <v>5.4589984188086529</v>
      </c>
    </row>
    <row r="20" spans="1:20" x14ac:dyDescent="0.25">
      <c r="A20" s="51" t="s">
        <v>52</v>
      </c>
      <c r="B20" s="51" t="s">
        <v>40</v>
      </c>
      <c r="C20" s="50">
        <f>('Incid Cruda'!C20*BDUA!$C$51)/100000</f>
        <v>31.864976676446375</v>
      </c>
      <c r="D20" s="50">
        <f>('Incid Cruda'!D20*BDUA!$D$51)/100000</f>
        <v>0</v>
      </c>
      <c r="E20" s="50">
        <f>('Incid Cruda'!E20*BDUA!$E$51)/100000</f>
        <v>41.28941237380274</v>
      </c>
      <c r="F20" s="50">
        <f>('Incid Cruda'!F20*BDUA!$F$51)/100000</f>
        <v>81.807411572172967</v>
      </c>
      <c r="G20" s="50">
        <f>('Incid Cruda'!G20*BDUA!$G$51)/100000</f>
        <v>125.05360548634501</v>
      </c>
      <c r="H20" s="50">
        <f>('Incid Cruda'!H20*BDUA!$H$51)/100000</f>
        <v>51.126101616427654</v>
      </c>
      <c r="I20" s="50">
        <f>('Incid Cruda'!I20*BDUA!$I$51)/100000</f>
        <v>181.93356683940655</v>
      </c>
      <c r="J20" s="50">
        <f>('Incid Cruda'!J20*BDUA!$J$51)/100000</f>
        <v>204.64358658170084</v>
      </c>
      <c r="K20" s="50">
        <f>('Incid Cruda'!K20*BDUA!$K$51)/100000</f>
        <v>327.40444030719107</v>
      </c>
      <c r="L20" s="50">
        <f>('Incid Cruda'!L20*BDUA!$L$51)/100000</f>
        <v>241.31025551277563</v>
      </c>
      <c r="M20" s="50">
        <f>('Incid Cruda'!M20*BDUA!$M$51)/100000</f>
        <v>391.37639095431007</v>
      </c>
      <c r="N20" s="50">
        <f>('Incid Cruda'!N20*BDUA!$N$51)/100000</f>
        <v>406.15355210187425</v>
      </c>
      <c r="O20" s="50">
        <f>('Incid Cruda'!O20*BDUA!$O$51)/100000</f>
        <v>622.02298204620081</v>
      </c>
      <c r="P20" s="50">
        <f>('Incid Cruda'!P20*BDUA!$P$51)/100000</f>
        <v>695.7045057497744</v>
      </c>
      <c r="Q20" s="50">
        <f>('Incid Cruda'!Q20*BDUA!$Q$51)/100000</f>
        <v>797.1425899953249</v>
      </c>
      <c r="R20" s="50">
        <f>('Incid Cruda'!R20*BDUA!$R$51)/100000</f>
        <v>682.77737601592298</v>
      </c>
      <c r="S20" s="50">
        <f>('Incid Cruda'!S20*BDUA!$S$51)/100000</f>
        <v>690.02629535115943</v>
      </c>
      <c r="T20" s="57">
        <f>100000*((SUM(C20:S20))/BDUA!$T$51)</f>
        <v>12.702917472899632</v>
      </c>
    </row>
    <row r="21" spans="1:20" x14ac:dyDescent="0.25">
      <c r="A21" s="51" t="s">
        <v>51</v>
      </c>
      <c r="B21" s="51" t="s">
        <v>40</v>
      </c>
      <c r="C21" s="50">
        <f>('Incid Cruda'!C21*BDUA!$C$51)/100000</f>
        <v>0</v>
      </c>
      <c r="D21" s="50">
        <f>('Incid Cruda'!D21*BDUA!$D$51)/100000</f>
        <v>0</v>
      </c>
      <c r="E21" s="50">
        <f>('Incid Cruda'!E21*BDUA!$E$51)/100000</f>
        <v>98.468804259752289</v>
      </c>
      <c r="F21" s="50">
        <f>('Incid Cruda'!F21*BDUA!$F$51)/100000</f>
        <v>185.91931730023273</v>
      </c>
      <c r="G21" s="50">
        <f>('Incid Cruda'!G21*BDUA!$G$51)/100000</f>
        <v>100.80741115511437</v>
      </c>
      <c r="H21" s="50">
        <f>('Incid Cruda'!H21*BDUA!$H$51)/100000</f>
        <v>94.680384835274779</v>
      </c>
      <c r="I21" s="50">
        <f>('Incid Cruda'!I21*BDUA!$I$51)/100000</f>
        <v>61.196193170857178</v>
      </c>
      <c r="J21" s="50">
        <f>('Incid Cruda'!J21*BDUA!$J$51)/100000</f>
        <v>91.030901727382897</v>
      </c>
      <c r="K21" s="50">
        <f>('Incid Cruda'!K21*BDUA!$K$51)/100000</f>
        <v>226.33082365313831</v>
      </c>
      <c r="L21" s="50">
        <f>('Incid Cruda'!L21*BDUA!$L$51)/100000</f>
        <v>272.99572344975053</v>
      </c>
      <c r="M21" s="50">
        <f>('Incid Cruda'!M21*BDUA!$M$51)/100000</f>
        <v>440.43894741047529</v>
      </c>
      <c r="N21" s="50">
        <f>('Incid Cruda'!N21*BDUA!$N$51)/100000</f>
        <v>482.68131226271214</v>
      </c>
      <c r="O21" s="50">
        <f>('Incid Cruda'!O21*BDUA!$O$51)/100000</f>
        <v>398.97333189608707</v>
      </c>
      <c r="P21" s="50">
        <f>('Incid Cruda'!P21*BDUA!$P$51)/100000</f>
        <v>447.78957632183182</v>
      </c>
      <c r="Q21" s="50">
        <f>('Incid Cruda'!Q21*BDUA!$Q$51)/100000</f>
        <v>566.84321194575648</v>
      </c>
      <c r="R21" s="50">
        <f>('Incid Cruda'!R21*BDUA!$R$51)/100000</f>
        <v>503.94172760511884</v>
      </c>
      <c r="S21" s="50">
        <f>('Incid Cruda'!S21*BDUA!$S$51)/100000</f>
        <v>383.05044345898011</v>
      </c>
      <c r="T21" s="57">
        <f>100000*((SUM(C21:S21))/BDUA!$T$51)</f>
        <v>9.9294133018708131</v>
      </c>
    </row>
    <row r="22" spans="1:20" x14ac:dyDescent="0.25">
      <c r="A22" s="51" t="s">
        <v>50</v>
      </c>
      <c r="B22" s="51" t="s">
        <v>40</v>
      </c>
      <c r="C22" s="50">
        <f>('Incid Cruda'!C22*BDUA!$C$51)/100000</f>
        <v>21.337898672094191</v>
      </c>
      <c r="D22" s="50">
        <f>('Incid Cruda'!D22*BDUA!$D$51)/100000</f>
        <v>23.767505511025423</v>
      </c>
      <c r="E22" s="50">
        <f>('Incid Cruda'!E22*BDUA!$E$51)/100000</f>
        <v>0</v>
      </c>
      <c r="F22" s="50">
        <f>('Incid Cruda'!F22*BDUA!$F$51)/100000</f>
        <v>77.262957601350294</v>
      </c>
      <c r="G22" s="50">
        <f>('Incid Cruda'!G22*BDUA!$G$51)/100000</f>
        <v>163.16780797740913</v>
      </c>
      <c r="H22" s="50">
        <f>('Incid Cruda'!H22*BDUA!$H$51)/100000</f>
        <v>131.36093713851341</v>
      </c>
      <c r="I22" s="50">
        <f>('Incid Cruda'!I22*BDUA!$I$51)/100000</f>
        <v>205.04635936311388</v>
      </c>
      <c r="J22" s="50">
        <f>('Incid Cruda'!J22*BDUA!$J$51)/100000</f>
        <v>168.85754806805548</v>
      </c>
      <c r="K22" s="50">
        <f>('Incid Cruda'!K22*BDUA!$K$51)/100000</f>
        <v>256.74507322936768</v>
      </c>
      <c r="L22" s="50">
        <f>('Incid Cruda'!L22*BDUA!$L$51)/100000</f>
        <v>227.34151925485287</v>
      </c>
      <c r="M22" s="50">
        <f>('Incid Cruda'!M22*BDUA!$M$51)/100000</f>
        <v>246.9977669902913</v>
      </c>
      <c r="N22" s="50">
        <f>('Incid Cruda'!N22*BDUA!$N$51)/100000</f>
        <v>270.41385265645596</v>
      </c>
      <c r="O22" s="50">
        <f>('Incid Cruda'!O22*BDUA!$O$51)/100000</f>
        <v>412.7038242053348</v>
      </c>
      <c r="P22" s="50">
        <f>('Incid Cruda'!P22*BDUA!$P$51)/100000</f>
        <v>568.53056986542072</v>
      </c>
      <c r="Q22" s="50">
        <f>('Incid Cruda'!Q22*BDUA!$Q$51)/100000</f>
        <v>423.47780271245972</v>
      </c>
      <c r="R22" s="50">
        <f>('Incid Cruda'!R22*BDUA!$R$51)/100000</f>
        <v>246.92072556264694</v>
      </c>
      <c r="S22" s="50">
        <f>('Incid Cruda'!S22*BDUA!$S$51)/100000</f>
        <v>1100.9342380403705</v>
      </c>
      <c r="T22" s="57">
        <f>100000*((SUM(C22:S22))/BDUA!$T$51)</f>
        <v>10.361956841029963</v>
      </c>
    </row>
    <row r="23" spans="1:20" x14ac:dyDescent="0.25">
      <c r="A23" s="51" t="s">
        <v>49</v>
      </c>
      <c r="B23" s="51" t="s">
        <v>40</v>
      </c>
      <c r="C23" s="50">
        <f>('Incid Cruda'!C23*BDUA!$C$51)/100000</f>
        <v>0</v>
      </c>
      <c r="D23" s="50">
        <f>('Incid Cruda'!D23*BDUA!$D$51)/100000</f>
        <v>0</v>
      </c>
      <c r="E23" s="50">
        <f>('Incid Cruda'!E23*BDUA!$E$51)/100000</f>
        <v>0</v>
      </c>
      <c r="F23" s="50">
        <f>('Incid Cruda'!F23*BDUA!$F$51)/100000</f>
        <v>0</v>
      </c>
      <c r="G23" s="50">
        <f>('Incid Cruda'!G23*BDUA!$G$51)/100000</f>
        <v>0</v>
      </c>
      <c r="H23" s="50">
        <f>('Incid Cruda'!H23*BDUA!$H$51)/100000</f>
        <v>0</v>
      </c>
      <c r="I23" s="50">
        <f>('Incid Cruda'!I23*BDUA!$I$51)/100000</f>
        <v>292.08725391327221</v>
      </c>
      <c r="J23" s="50">
        <f>('Incid Cruda'!J23*BDUA!$J$51)/100000</f>
        <v>133.6529079861111</v>
      </c>
      <c r="K23" s="50">
        <f>('Incid Cruda'!K23*BDUA!$K$51)/100000</f>
        <v>267.46023429390544</v>
      </c>
      <c r="L23" s="50">
        <f>('Incid Cruda'!L23*BDUA!$L$51)/100000</f>
        <v>143.0144023043687</v>
      </c>
      <c r="M23" s="50">
        <f>('Incid Cruda'!M23*BDUA!$M$51)/100000</f>
        <v>150.48367443511179</v>
      </c>
      <c r="N23" s="50">
        <f>('Incid Cruda'!N23*BDUA!$N$51)/100000</f>
        <v>640.72666968189355</v>
      </c>
      <c r="O23" s="50">
        <f>('Incid Cruda'!O23*BDUA!$O$51)/100000</f>
        <v>485.21380503749282</v>
      </c>
      <c r="P23" s="50">
        <f>('Incid Cruda'!P23*BDUA!$P$51)/100000</f>
        <v>340.90188331357831</v>
      </c>
      <c r="Q23" s="50">
        <f>('Incid Cruda'!Q23*BDUA!$Q$51)/100000</f>
        <v>204.94667254297048</v>
      </c>
      <c r="R23" s="50">
        <f>('Incid Cruda'!R23*BDUA!$R$51)/100000</f>
        <v>519.12641242937855</v>
      </c>
      <c r="S23" s="50">
        <f>('Incid Cruda'!S23*BDUA!$S$51)/100000</f>
        <v>1684.3948811700184</v>
      </c>
      <c r="T23" s="57">
        <f>100000*((SUM(C23:S23))/BDUA!$T$51)</f>
        <v>11.085017914305217</v>
      </c>
    </row>
    <row r="24" spans="1:20" x14ac:dyDescent="0.25">
      <c r="A24" s="51" t="s">
        <v>48</v>
      </c>
      <c r="B24" s="51" t="s">
        <v>40</v>
      </c>
      <c r="C24" s="50">
        <f>('Incid Cruda'!C24*BDUA!$C$51)/100000</f>
        <v>0</v>
      </c>
      <c r="D24" s="50">
        <f>('Incid Cruda'!D24*BDUA!$D$51)/100000</f>
        <v>16.623671529473892</v>
      </c>
      <c r="E24" s="50">
        <f>('Incid Cruda'!E24*BDUA!$E$51)/100000</f>
        <v>53.225646777467773</v>
      </c>
      <c r="F24" s="50">
        <f>('Incid Cruda'!F24*BDUA!$F$51)/100000</f>
        <v>194.08278667829055</v>
      </c>
      <c r="G24" s="50">
        <f>('Incid Cruda'!G24*BDUA!$G$51)/100000</f>
        <v>88.005812040793955</v>
      </c>
      <c r="H24" s="50">
        <f>('Incid Cruda'!H24*BDUA!$H$51)/100000</f>
        <v>70.545902189279644</v>
      </c>
      <c r="I24" s="50">
        <f>('Incid Cruda'!I24*BDUA!$I$51)/100000</f>
        <v>131.81578019542661</v>
      </c>
      <c r="J24" s="50">
        <f>('Incid Cruda'!J24*BDUA!$J$51)/100000</f>
        <v>202.37586064258738</v>
      </c>
      <c r="K24" s="50">
        <f>('Incid Cruda'!K24*BDUA!$K$51)/100000</f>
        <v>233.00013396616404</v>
      </c>
      <c r="L24" s="50">
        <f>('Incid Cruda'!L24*BDUA!$L$51)/100000</f>
        <v>300.69178888769937</v>
      </c>
      <c r="M24" s="50">
        <f>('Incid Cruda'!M24*BDUA!$M$51)/100000</f>
        <v>439.06619419562077</v>
      </c>
      <c r="N24" s="50">
        <f>('Incid Cruda'!N24*BDUA!$N$51)/100000</f>
        <v>793.07234048546206</v>
      </c>
      <c r="O24" s="50">
        <f>('Incid Cruda'!O24*BDUA!$O$51)/100000</f>
        <v>562.04311392804448</v>
      </c>
      <c r="P24" s="50">
        <f>('Incid Cruda'!P24*BDUA!$P$51)/100000</f>
        <v>666.46961133926379</v>
      </c>
      <c r="Q24" s="50">
        <f>('Incid Cruda'!Q24*BDUA!$Q$51)/100000</f>
        <v>571.12412344994254</v>
      </c>
      <c r="R24" s="50">
        <f>('Incid Cruda'!R24*BDUA!$R$51)/100000</f>
        <v>610.51715068796545</v>
      </c>
      <c r="S24" s="50">
        <f>('Incid Cruda'!S24*BDUA!$S$51)/100000</f>
        <v>588.36896005297888</v>
      </c>
      <c r="T24" s="57">
        <f>100000*((SUM(C24:S24))/BDUA!$T$51)</f>
        <v>12.587534609945235</v>
      </c>
    </row>
    <row r="25" spans="1:20" x14ac:dyDescent="0.25">
      <c r="A25" s="51" t="s">
        <v>47</v>
      </c>
      <c r="B25" s="51" t="s">
        <v>40</v>
      </c>
      <c r="C25" s="50">
        <f>('Incid Cruda'!C25*BDUA!$C$51)/100000</f>
        <v>0</v>
      </c>
      <c r="D25" s="50">
        <f>('Incid Cruda'!D25*BDUA!$D$51)/100000</f>
        <v>50.807335086644805</v>
      </c>
      <c r="E25" s="50">
        <f>('Incid Cruda'!E25*BDUA!$E$51)/100000</f>
        <v>28.347124206722402</v>
      </c>
      <c r="F25" s="50">
        <f>('Incid Cruda'!F25*BDUA!$F$51)/100000</f>
        <v>84.440936286634155</v>
      </c>
      <c r="G25" s="50">
        <f>('Incid Cruda'!G25*BDUA!$G$51)/100000</f>
        <v>157.24864269094175</v>
      </c>
      <c r="H25" s="50">
        <f>('Incid Cruda'!H25*BDUA!$H$51)/100000</f>
        <v>201.99579195325407</v>
      </c>
      <c r="I25" s="50">
        <f>('Incid Cruda'!I25*BDUA!$I$51)/100000</f>
        <v>146.96417248138974</v>
      </c>
      <c r="J25" s="50">
        <f>('Incid Cruda'!J25*BDUA!$J$51)/100000</f>
        <v>224.38939613649774</v>
      </c>
      <c r="K25" s="50">
        <f>('Incid Cruda'!K25*BDUA!$K$51)/100000</f>
        <v>139.35190447166684</v>
      </c>
      <c r="L25" s="50">
        <f>('Incid Cruda'!L25*BDUA!$L$51)/100000</f>
        <v>314.73887484197223</v>
      </c>
      <c r="M25" s="50">
        <f>('Incid Cruda'!M25*BDUA!$M$51)/100000</f>
        <v>177.75831470095022</v>
      </c>
      <c r="N25" s="50">
        <f>('Incid Cruda'!N25*BDUA!$N$51)/100000</f>
        <v>706.96595869264354</v>
      </c>
      <c r="O25" s="50">
        <f>('Incid Cruda'!O25*BDUA!$O$51)/100000</f>
        <v>842.70614753308803</v>
      </c>
      <c r="P25" s="50">
        <f>('Incid Cruda'!P25*BDUA!$P$51)/100000</f>
        <v>751.28228942938404</v>
      </c>
      <c r="Q25" s="50">
        <f>('Incid Cruda'!Q25*BDUA!$Q$51)/100000</f>
        <v>628.04707698244272</v>
      </c>
      <c r="R25" s="50">
        <f>('Incid Cruda'!R25*BDUA!$R$51)/100000</f>
        <v>814.72208367968972</v>
      </c>
      <c r="S25" s="50">
        <f>('Incid Cruda'!S25*BDUA!$S$51)/100000</f>
        <v>2415.9347888046514</v>
      </c>
      <c r="T25" s="57">
        <f>100000*((SUM(C25:S25))/BDUA!$T$51)</f>
        <v>17.522825446892927</v>
      </c>
    </row>
    <row r="26" spans="1:20" x14ac:dyDescent="0.25">
      <c r="A26" s="51" t="s">
        <v>46</v>
      </c>
      <c r="B26" s="51" t="s">
        <v>40</v>
      </c>
      <c r="C26" s="50">
        <f>('Incid Cruda'!C26*BDUA!$C$51)/100000</f>
        <v>0</v>
      </c>
      <c r="D26" s="50">
        <f>('Incid Cruda'!D26*BDUA!$D$51)/100000</f>
        <v>53.992373543239559</v>
      </c>
      <c r="E26" s="50">
        <f>('Incid Cruda'!E26*BDUA!$E$51)/100000</f>
        <v>106.9489564998743</v>
      </c>
      <c r="F26" s="50">
        <f>('Incid Cruda'!F26*BDUA!$F$51)/100000</f>
        <v>168.0390188907526</v>
      </c>
      <c r="G26" s="50">
        <f>('Incid Cruda'!G26*BDUA!$G$51)/100000</f>
        <v>240.55002560291746</v>
      </c>
      <c r="H26" s="50">
        <f>('Incid Cruda'!H26*BDUA!$H$51)/100000</f>
        <v>246.54914047779664</v>
      </c>
      <c r="I26" s="50">
        <f>('Incid Cruda'!I26*BDUA!$I$51)/100000</f>
        <v>149.09822177956335</v>
      </c>
      <c r="J26" s="50">
        <f>('Incid Cruda'!J26*BDUA!$J$51)/100000</f>
        <v>453.38088928150756</v>
      </c>
      <c r="K26" s="50">
        <f>('Incid Cruda'!K26*BDUA!$K$51)/100000</f>
        <v>553.03648761114937</v>
      </c>
      <c r="L26" s="50">
        <f>('Incid Cruda'!L26*BDUA!$L$51)/100000</f>
        <v>614.21536135377846</v>
      </c>
      <c r="M26" s="50">
        <f>('Incid Cruda'!M26*BDUA!$M$51)/100000</f>
        <v>1346.4401782360774</v>
      </c>
      <c r="N26" s="50">
        <f>('Incid Cruda'!N26*BDUA!$N$51)/100000</f>
        <v>1283.6537945229998</v>
      </c>
      <c r="O26" s="50">
        <f>('Incid Cruda'!O26*BDUA!$O$51)/100000</f>
        <v>1480.44489622527</v>
      </c>
      <c r="P26" s="50">
        <f>('Incid Cruda'!P26*BDUA!$P$51)/100000</f>
        <v>1871.9383194139878</v>
      </c>
      <c r="Q26" s="50">
        <f>('Incid Cruda'!Q26*BDUA!$Q$51)/100000</f>
        <v>1211.9863169897376</v>
      </c>
      <c r="R26" s="50">
        <f>('Incid Cruda'!R26*BDUA!$R$51)/100000</f>
        <v>1300.2099810486418</v>
      </c>
      <c r="S26" s="50">
        <f>('Incid Cruda'!S26*BDUA!$S$51)/100000</f>
        <v>4846.5116066323608</v>
      </c>
      <c r="T26" s="57">
        <f>100000*((SUM(C26:S26))/BDUA!$T$51)</f>
        <v>36.312363584896637</v>
      </c>
    </row>
    <row r="27" spans="1:20" x14ac:dyDescent="0.25">
      <c r="A27" s="51" t="s">
        <v>45</v>
      </c>
      <c r="B27" s="51" t="s">
        <v>24</v>
      </c>
      <c r="C27" s="50">
        <f>('Incid Cruda'!C27*BDUA!$C$51)/100000</f>
        <v>0</v>
      </c>
      <c r="D27" s="50">
        <f>('Incid Cruda'!D27*BDUA!$D$51)/100000</f>
        <v>0</v>
      </c>
      <c r="E27" s="50">
        <f>('Incid Cruda'!E27*BDUA!$E$51)/100000</f>
        <v>0</v>
      </c>
      <c r="F27" s="50">
        <f>('Incid Cruda'!F27*BDUA!$F$51)/100000</f>
        <v>133.0019750910011</v>
      </c>
      <c r="G27" s="50">
        <f>('Incid Cruda'!G27*BDUA!$G$51)/100000</f>
        <v>88.611520058888473</v>
      </c>
      <c r="H27" s="50">
        <f>('Incid Cruda'!H27*BDUA!$H$51)/100000</f>
        <v>0</v>
      </c>
      <c r="I27" s="50">
        <f>('Incid Cruda'!I27*BDUA!$I$51)/100000</f>
        <v>221.93610074626864</v>
      </c>
      <c r="J27" s="50">
        <f>('Incid Cruda'!J27*BDUA!$J$51)/100000</f>
        <v>0</v>
      </c>
      <c r="K27" s="50">
        <f>('Incid Cruda'!K27*BDUA!$K$51)/100000</f>
        <v>81.959830354438054</v>
      </c>
      <c r="L27" s="50">
        <f>('Incid Cruda'!L27*BDUA!$L$51)/100000</f>
        <v>299.58834539207191</v>
      </c>
      <c r="M27" s="50">
        <f>('Incid Cruda'!M27*BDUA!$M$51)/100000</f>
        <v>351.66385602123194</v>
      </c>
      <c r="N27" s="50">
        <f>('Incid Cruda'!N27*BDUA!$N$51)/100000</f>
        <v>194.83816742565483</v>
      </c>
      <c r="O27" s="50">
        <f>('Incid Cruda'!O27*BDUA!$O$51)/100000</f>
        <v>309.19613320591048</v>
      </c>
      <c r="P27" s="50">
        <f>('Incid Cruda'!P27*BDUA!$P$51)/100000</f>
        <v>466.93749436276721</v>
      </c>
      <c r="Q27" s="50">
        <f>('Incid Cruda'!Q27*BDUA!$Q$51)/100000</f>
        <v>305.20061255742723</v>
      </c>
      <c r="R27" s="50">
        <f>('Incid Cruda'!R27*BDUA!$R$51)/100000</f>
        <v>97.111169826276509</v>
      </c>
      <c r="S27" s="50">
        <f>('Incid Cruda'!S27*BDUA!$S$51)/100000</f>
        <v>145.67787498682407</v>
      </c>
      <c r="T27" s="57">
        <f>100000*((SUM(C27:S27))/BDUA!$T$51)</f>
        <v>6.1460478335412709</v>
      </c>
    </row>
    <row r="28" spans="1:20" x14ac:dyDescent="0.25">
      <c r="A28" s="51" t="s">
        <v>44</v>
      </c>
      <c r="B28" s="51" t="s">
        <v>40</v>
      </c>
      <c r="C28" s="50">
        <f>('Incid Cruda'!C28*BDUA!$C$51)/100000</f>
        <v>0</v>
      </c>
      <c r="D28" s="50">
        <f>('Incid Cruda'!D28*BDUA!$D$51)/100000</f>
        <v>0</v>
      </c>
      <c r="E28" s="50">
        <f>('Incid Cruda'!E28*BDUA!$E$51)/100000</f>
        <v>0</v>
      </c>
      <c r="F28" s="50">
        <f>('Incid Cruda'!F28*BDUA!$F$51)/100000</f>
        <v>163.59018631545135</v>
      </c>
      <c r="G28" s="50">
        <f>('Incid Cruda'!G28*BDUA!$G$51)/100000</f>
        <v>0</v>
      </c>
      <c r="H28" s="50">
        <f>('Incid Cruda'!H28*BDUA!$H$51)/100000</f>
        <v>87.335104936593083</v>
      </c>
      <c r="I28" s="50">
        <f>('Incid Cruda'!I28*BDUA!$I$51)/100000</f>
        <v>266.79618727221754</v>
      </c>
      <c r="J28" s="50">
        <f>('Incid Cruda'!J28*BDUA!$J$51)/100000</f>
        <v>62.107722716363128</v>
      </c>
      <c r="K28" s="50">
        <f>('Incid Cruda'!K28*BDUA!$K$51)/100000</f>
        <v>63.132823073692073</v>
      </c>
      <c r="L28" s="50">
        <f>('Incid Cruda'!L28*BDUA!$L$51)/100000</f>
        <v>133.74693205627057</v>
      </c>
      <c r="M28" s="50">
        <f>('Incid Cruda'!M28*BDUA!$M$51)/100000</f>
        <v>286.08439459109951</v>
      </c>
      <c r="N28" s="50">
        <f>('Incid Cruda'!N28*BDUA!$N$51)/100000</f>
        <v>794.73782631460847</v>
      </c>
      <c r="O28" s="50">
        <f>('Incid Cruda'!O28*BDUA!$O$51)/100000</f>
        <v>524.65634095634096</v>
      </c>
      <c r="P28" s="50">
        <f>('Incid Cruda'!P28*BDUA!$P$51)/100000</f>
        <v>817.77679488192098</v>
      </c>
      <c r="Q28" s="50">
        <f>('Incid Cruda'!Q28*BDUA!$Q$51)/100000</f>
        <v>127.40383561643836</v>
      </c>
      <c r="R28" s="50">
        <f>('Incid Cruda'!R28*BDUA!$R$51)/100000</f>
        <v>690.54297792390798</v>
      </c>
      <c r="S28" s="50">
        <f>('Incid Cruda'!S28*BDUA!$S$51)/100000</f>
        <v>422.15990836197028</v>
      </c>
      <c r="T28" s="57">
        <f>100000*((SUM(C28:S28))/BDUA!$T$51)</f>
        <v>10.123031244456929</v>
      </c>
    </row>
    <row r="29" spans="1:20" x14ac:dyDescent="0.25">
      <c r="A29" s="51" t="s">
        <v>43</v>
      </c>
      <c r="B29" s="51" t="s">
        <v>24</v>
      </c>
      <c r="C29" s="50">
        <f>('Incid Cruda'!C29*BDUA!$C$51)/100000</f>
        <v>0</v>
      </c>
      <c r="D29" s="50">
        <f>('Incid Cruda'!D29*BDUA!$D$51)/100000</f>
        <v>0</v>
      </c>
      <c r="E29" s="50">
        <f>('Incid Cruda'!E29*BDUA!$E$51)/100000</f>
        <v>0</v>
      </c>
      <c r="F29" s="50">
        <f>('Incid Cruda'!F29*BDUA!$F$51)/100000</f>
        <v>0</v>
      </c>
      <c r="G29" s="50">
        <f>('Incid Cruda'!G29*BDUA!$G$51)/100000</f>
        <v>0</v>
      </c>
      <c r="H29" s="50">
        <f>('Incid Cruda'!H29*BDUA!$H$51)/100000</f>
        <v>0</v>
      </c>
      <c r="I29" s="50">
        <f>('Incid Cruda'!I29*BDUA!$I$51)/100000</f>
        <v>0</v>
      </c>
      <c r="J29" s="50">
        <f>('Incid Cruda'!J29*BDUA!$J$51)/100000</f>
        <v>0</v>
      </c>
      <c r="K29" s="50">
        <f>('Incid Cruda'!K29*BDUA!$K$51)/100000</f>
        <v>0</v>
      </c>
      <c r="L29" s="50">
        <f>('Incid Cruda'!L29*BDUA!$L$51)/100000</f>
        <v>0</v>
      </c>
      <c r="M29" s="50">
        <f>('Incid Cruda'!M29*BDUA!$M$51)/100000</f>
        <v>0</v>
      </c>
      <c r="N29" s="50">
        <f>('Incid Cruda'!N29*BDUA!$N$51)/100000</f>
        <v>297.94868199663489</v>
      </c>
      <c r="O29" s="50">
        <f>('Incid Cruda'!O29*BDUA!$O$51)/100000</f>
        <v>570.01456886328981</v>
      </c>
      <c r="P29" s="50">
        <f>('Incid Cruda'!P29*BDUA!$P$51)/100000</f>
        <v>260.56653915844578</v>
      </c>
      <c r="Q29" s="50">
        <f>('Incid Cruda'!Q29*BDUA!$Q$51)/100000</f>
        <v>0</v>
      </c>
      <c r="R29" s="50">
        <f>('Incid Cruda'!R29*BDUA!$R$51)/100000</f>
        <v>0</v>
      </c>
      <c r="S29" s="50">
        <f>('Incid Cruda'!S29*BDUA!$S$51)/100000</f>
        <v>0</v>
      </c>
      <c r="T29" s="57">
        <f>100000*((SUM(C29:S29))/BDUA!$T$51)</f>
        <v>2.5729638635416481</v>
      </c>
    </row>
    <row r="30" spans="1:20" x14ac:dyDescent="0.25">
      <c r="A30" s="51" t="s">
        <v>42</v>
      </c>
      <c r="B30" s="51" t="s">
        <v>40</v>
      </c>
      <c r="C30" s="50">
        <f>('Incid Cruda'!C30*BDUA!$C$51)/100000</f>
        <v>0</v>
      </c>
      <c r="D30" s="50">
        <f>('Incid Cruda'!D30*BDUA!$D$51)/100000</f>
        <v>0</v>
      </c>
      <c r="E30" s="50">
        <f>('Incid Cruda'!E30*BDUA!$E$51)/100000</f>
        <v>0</v>
      </c>
      <c r="F30" s="50">
        <f>('Incid Cruda'!F30*BDUA!$F$51)/100000</f>
        <v>0</v>
      </c>
      <c r="G30" s="50">
        <f>('Incid Cruda'!G30*BDUA!$G$51)/100000</f>
        <v>0</v>
      </c>
      <c r="H30" s="50">
        <f>('Incid Cruda'!H30*BDUA!$H$51)/100000</f>
        <v>0</v>
      </c>
      <c r="I30" s="50">
        <f>('Incid Cruda'!I30*BDUA!$I$51)/100000</f>
        <v>323.31751116288098</v>
      </c>
      <c r="J30" s="50">
        <f>('Incid Cruda'!J30*BDUA!$J$51)/100000</f>
        <v>0</v>
      </c>
      <c r="K30" s="50">
        <f>('Incid Cruda'!K30*BDUA!$K$51)/100000</f>
        <v>0</v>
      </c>
      <c r="L30" s="50">
        <f>('Incid Cruda'!L30*BDUA!$L$51)/100000</f>
        <v>415.67302325581392</v>
      </c>
      <c r="M30" s="50">
        <f>('Incid Cruda'!M30*BDUA!$M$51)/100000</f>
        <v>488.11914811972372</v>
      </c>
      <c r="N30" s="50">
        <f>('Incid Cruda'!N30*BDUA!$N$51)/100000</f>
        <v>1654.1022314478466</v>
      </c>
      <c r="O30" s="50">
        <f>('Incid Cruda'!O30*BDUA!$O$51)/100000</f>
        <v>1973.8732890105593</v>
      </c>
      <c r="P30" s="50">
        <f>('Incid Cruda'!P30*BDUA!$P$51)/100000</f>
        <v>754.21561771561767</v>
      </c>
      <c r="Q30" s="50">
        <f>('Incid Cruda'!Q30*BDUA!$Q$51)/100000</f>
        <v>2500.1290322580644</v>
      </c>
      <c r="R30" s="50">
        <f>('Incid Cruda'!R30*BDUA!$R$51)/100000</f>
        <v>849.80693641618507</v>
      </c>
      <c r="S30" s="50">
        <f>('Incid Cruda'!S30*BDUA!$S$51)/100000</f>
        <v>786.14675767918095</v>
      </c>
      <c r="T30" s="57">
        <f>100000*((SUM(C30:S30))/BDUA!$T$51)</f>
        <v>22.21874860968061</v>
      </c>
    </row>
    <row r="31" spans="1:20" x14ac:dyDescent="0.25">
      <c r="A31" s="51" t="s">
        <v>41</v>
      </c>
      <c r="B31" s="51" t="s">
        <v>40</v>
      </c>
      <c r="C31" s="50">
        <f>('Incid Cruda'!C31*BDUA!$C$51)/100000</f>
        <v>0</v>
      </c>
      <c r="D31" s="50">
        <f>('Incid Cruda'!D31*BDUA!$D$51)/100000</f>
        <v>63.367626442359537</v>
      </c>
      <c r="E31" s="50">
        <f>('Incid Cruda'!E31*BDUA!$E$51)/100000</f>
        <v>27.355142991896411</v>
      </c>
      <c r="F31" s="50">
        <f>('Incid Cruda'!F31*BDUA!$F$51)/100000</f>
        <v>142.63311360294486</v>
      </c>
      <c r="G31" s="50">
        <f>('Incid Cruda'!G31*BDUA!$G$51)/100000</f>
        <v>139.75083622960219</v>
      </c>
      <c r="H31" s="50">
        <f>('Incid Cruda'!H31*BDUA!$H$51)/100000</f>
        <v>119.75927342811761</v>
      </c>
      <c r="I31" s="50">
        <f>('Incid Cruda'!I31*BDUA!$I$51)/100000</f>
        <v>108.09006594148343</v>
      </c>
      <c r="J31" s="50">
        <f>('Incid Cruda'!J31*BDUA!$J$51)/100000</f>
        <v>129.93732462216846</v>
      </c>
      <c r="K31" s="50">
        <f>('Incid Cruda'!K31*BDUA!$K$51)/100000</f>
        <v>154.64285895742304</v>
      </c>
      <c r="L31" s="50">
        <f>('Incid Cruda'!L31*BDUA!$L$51)/100000</f>
        <v>343.3080980452994</v>
      </c>
      <c r="M31" s="50">
        <f>('Incid Cruda'!M31*BDUA!$M$51)/100000</f>
        <v>540.81659984609303</v>
      </c>
      <c r="N31" s="50">
        <f>('Incid Cruda'!N31*BDUA!$N$51)/100000</f>
        <v>641.59168744230976</v>
      </c>
      <c r="O31" s="50">
        <f>('Incid Cruda'!O31*BDUA!$O$51)/100000</f>
        <v>752.94134506281409</v>
      </c>
      <c r="P31" s="50">
        <f>('Incid Cruda'!P31*BDUA!$P$51)/100000</f>
        <v>672.78164082805858</v>
      </c>
      <c r="Q31" s="50">
        <f>('Incid Cruda'!Q31*BDUA!$Q$51)/100000</f>
        <v>469.31316589590944</v>
      </c>
      <c r="R31" s="50">
        <f>('Incid Cruda'!R31*BDUA!$R$51)/100000</f>
        <v>589.24259687298138</v>
      </c>
      <c r="S31" s="50">
        <f>('Incid Cruda'!S31*BDUA!$S$51)/100000</f>
        <v>590.53341879118614</v>
      </c>
      <c r="T31" s="57">
        <f>100000*((SUM(C31:S31))/BDUA!$T$51)</f>
        <v>12.507819107154372</v>
      </c>
    </row>
    <row r="32" spans="1:20" x14ac:dyDescent="0.25">
      <c r="A32" s="51" t="s">
        <v>39</v>
      </c>
      <c r="B32" s="51" t="s">
        <v>24</v>
      </c>
      <c r="C32" s="50">
        <f>('Incid Cruda'!C32*BDUA!$C$51)/100000</f>
        <v>0</v>
      </c>
      <c r="D32" s="50">
        <f>('Incid Cruda'!D32*BDUA!$D$51)/100000</f>
        <v>0</v>
      </c>
      <c r="E32" s="50">
        <f>('Incid Cruda'!E32*BDUA!$E$51)/100000</f>
        <v>0</v>
      </c>
      <c r="F32" s="50">
        <f>('Incid Cruda'!F32*BDUA!$F$51)/100000</f>
        <v>157.71940691417291</v>
      </c>
      <c r="G32" s="50">
        <f>('Incid Cruda'!G32*BDUA!$G$51)/100000</f>
        <v>0</v>
      </c>
      <c r="H32" s="50">
        <f>('Incid Cruda'!H32*BDUA!$H$51)/100000</f>
        <v>0</v>
      </c>
      <c r="I32" s="50">
        <f>('Incid Cruda'!I32*BDUA!$I$51)/100000</f>
        <v>0</v>
      </c>
      <c r="J32" s="50">
        <f>('Incid Cruda'!J32*BDUA!$J$51)/100000</f>
        <v>276.87133609063119</v>
      </c>
      <c r="K32" s="50">
        <f>('Incid Cruda'!K32*BDUA!$K$51)/100000</f>
        <v>0</v>
      </c>
      <c r="L32" s="50">
        <f>('Incid Cruda'!L32*BDUA!$L$51)/100000</f>
        <v>0</v>
      </c>
      <c r="M32" s="50">
        <f>('Incid Cruda'!M32*BDUA!$M$51)/100000</f>
        <v>0</v>
      </c>
      <c r="N32" s="50">
        <f>('Incid Cruda'!N32*BDUA!$N$51)/100000</f>
        <v>0</v>
      </c>
      <c r="O32" s="50">
        <f>('Incid Cruda'!O32*BDUA!$O$51)/100000</f>
        <v>0</v>
      </c>
      <c r="P32" s="50">
        <f>('Incid Cruda'!P32*BDUA!$P$51)/100000</f>
        <v>1240.8763183125598</v>
      </c>
      <c r="Q32" s="50">
        <f>('Incid Cruda'!Q32*BDUA!$Q$51)/100000</f>
        <v>0</v>
      </c>
      <c r="R32" s="50">
        <f>('Incid Cruda'!R32*BDUA!$R$51)/100000</f>
        <v>0</v>
      </c>
      <c r="S32" s="50">
        <f>('Incid Cruda'!S32*BDUA!$S$51)/100000</f>
        <v>387.94273684210532</v>
      </c>
      <c r="T32" s="57">
        <f>100000*((SUM(C32:S32))/BDUA!$T$51)</f>
        <v>4.7044206482627784</v>
      </c>
    </row>
    <row r="33" spans="1:20" x14ac:dyDescent="0.25">
      <c r="A33" s="51" t="s">
        <v>38</v>
      </c>
      <c r="B33" s="51" t="s">
        <v>24</v>
      </c>
      <c r="C33" s="50">
        <f>('Incid Cruda'!C33*BDUA!$C$51)/100000</f>
        <v>0</v>
      </c>
      <c r="D33" s="50">
        <f>('Incid Cruda'!D33*BDUA!$D$51)/100000</f>
        <v>0</v>
      </c>
      <c r="E33" s="50">
        <f>('Incid Cruda'!E33*BDUA!$E$51)/100000</f>
        <v>0</v>
      </c>
      <c r="F33" s="50">
        <f>('Incid Cruda'!F33*BDUA!$F$51)/100000</f>
        <v>167.87053442663483</v>
      </c>
      <c r="G33" s="50">
        <f>('Incid Cruda'!G33*BDUA!$G$51)/100000</f>
        <v>0</v>
      </c>
      <c r="H33" s="50">
        <f>('Incid Cruda'!H33*BDUA!$H$51)/100000</f>
        <v>0</v>
      </c>
      <c r="I33" s="50">
        <f>('Incid Cruda'!I33*BDUA!$I$51)/100000</f>
        <v>240.12810900439766</v>
      </c>
      <c r="J33" s="50">
        <f>('Incid Cruda'!J33*BDUA!$J$51)/100000</f>
        <v>253.57073451910409</v>
      </c>
      <c r="K33" s="50">
        <f>('Incid Cruda'!K33*BDUA!$K$51)/100000</f>
        <v>0</v>
      </c>
      <c r="L33" s="50">
        <f>('Incid Cruda'!L33*BDUA!$L$51)/100000</f>
        <v>0</v>
      </c>
      <c r="M33" s="50">
        <f>('Incid Cruda'!M33*BDUA!$M$51)/100000</f>
        <v>1101.8090082286703</v>
      </c>
      <c r="N33" s="50">
        <f>('Incid Cruda'!N33*BDUA!$N$51)/100000</f>
        <v>851.6913827655311</v>
      </c>
      <c r="O33" s="50">
        <f>('Incid Cruda'!O33*BDUA!$O$51)/100000</f>
        <v>0</v>
      </c>
      <c r="P33" s="50">
        <f>('Incid Cruda'!P33*BDUA!$P$51)/100000</f>
        <v>261.83168116528424</v>
      </c>
      <c r="Q33" s="50">
        <f>('Incid Cruda'!Q33*BDUA!$Q$51)/100000</f>
        <v>254.11147540983606</v>
      </c>
      <c r="R33" s="50">
        <f>('Incid Cruda'!R33*BDUA!$R$51)/100000</f>
        <v>1536.9118876941457</v>
      </c>
      <c r="S33" s="50">
        <f>('Incid Cruda'!S33*BDUA!$S$51)/100000</f>
        <v>1064.668361451352</v>
      </c>
      <c r="T33" s="57">
        <f>100000*((SUM(C33:S33))/BDUA!$T$51)</f>
        <v>13.069885450306392</v>
      </c>
    </row>
    <row r="34" spans="1:20" x14ac:dyDescent="0.25">
      <c r="A34" s="51" t="s">
        <v>37</v>
      </c>
      <c r="B34" s="51" t="s">
        <v>24</v>
      </c>
      <c r="C34" s="50">
        <f>('Incid Cruda'!C34*BDUA!$C$51)/100000</f>
        <v>67.519432890558605</v>
      </c>
      <c r="D34" s="50">
        <f>('Incid Cruda'!D34*BDUA!$D$51)/100000</f>
        <v>0</v>
      </c>
      <c r="E34" s="50">
        <f>('Incid Cruda'!E34*BDUA!$E$51)/100000</f>
        <v>0</v>
      </c>
      <c r="F34" s="50">
        <f>('Incid Cruda'!F34*BDUA!$F$51)/100000</f>
        <v>0</v>
      </c>
      <c r="G34" s="50">
        <f>('Incid Cruda'!G34*BDUA!$G$51)/100000</f>
        <v>189.91396948258438</v>
      </c>
      <c r="H34" s="50">
        <f>('Incid Cruda'!H34*BDUA!$H$51)/100000</f>
        <v>217.82218933999195</v>
      </c>
      <c r="I34" s="50">
        <f>('Incid Cruda'!I34*BDUA!$I$51)/100000</f>
        <v>115.73776017234789</v>
      </c>
      <c r="J34" s="50">
        <f>('Incid Cruda'!J34*BDUA!$J$51)/100000</f>
        <v>357.5665350673479</v>
      </c>
      <c r="K34" s="50">
        <f>('Incid Cruda'!K34*BDUA!$K$51)/100000</f>
        <v>0</v>
      </c>
      <c r="L34" s="50">
        <f>('Incid Cruda'!L34*BDUA!$L$51)/100000</f>
        <v>417.87577930174569</v>
      </c>
      <c r="M34" s="50">
        <f>('Incid Cruda'!M34*BDUA!$M$51)/100000</f>
        <v>736.94368808296156</v>
      </c>
      <c r="N34" s="50">
        <f>('Incid Cruda'!N34*BDUA!$N$51)/100000</f>
        <v>0</v>
      </c>
      <c r="O34" s="50">
        <f>('Incid Cruda'!O34*BDUA!$O$51)/100000</f>
        <v>413.33175006142</v>
      </c>
      <c r="P34" s="50">
        <f>('Incid Cruda'!P34*BDUA!$P$51)/100000</f>
        <v>380.35873824451414</v>
      </c>
      <c r="Q34" s="50">
        <f>('Incid Cruda'!Q34*BDUA!$Q$51)/100000</f>
        <v>358.03208007185935</v>
      </c>
      <c r="R34" s="50">
        <f>('Incid Cruda'!R34*BDUA!$R$51)/100000</f>
        <v>113.4912768256909</v>
      </c>
      <c r="S34" s="50">
        <f>('Incid Cruda'!S34*BDUA!$S$51)/100000</f>
        <v>124.98155181768855</v>
      </c>
      <c r="T34" s="57">
        <f>100000*((SUM(C34:S34))/BDUA!$T$51)</f>
        <v>7.9650902167865141</v>
      </c>
    </row>
    <row r="35" spans="1:20" x14ac:dyDescent="0.25">
      <c r="A35" s="51" t="s">
        <v>36</v>
      </c>
      <c r="B35" s="51" t="s">
        <v>24</v>
      </c>
      <c r="C35" s="50">
        <f>('Incid Cruda'!C35*BDUA!$C$51)/100000</f>
        <v>0</v>
      </c>
      <c r="D35" s="50">
        <f>('Incid Cruda'!D35*BDUA!$D$51)/100000</f>
        <v>0</v>
      </c>
      <c r="E35" s="50">
        <f>('Incid Cruda'!E35*BDUA!$E$51)/100000</f>
        <v>0</v>
      </c>
      <c r="F35" s="50">
        <f>('Incid Cruda'!F35*BDUA!$F$51)/100000</f>
        <v>241.56833679217317</v>
      </c>
      <c r="G35" s="50">
        <f>('Incid Cruda'!G35*BDUA!$G$51)/100000</f>
        <v>0</v>
      </c>
      <c r="H35" s="50">
        <f>('Incid Cruda'!H35*BDUA!$H$51)/100000</f>
        <v>0</v>
      </c>
      <c r="I35" s="50">
        <f>('Incid Cruda'!I35*BDUA!$I$51)/100000</f>
        <v>0</v>
      </c>
      <c r="J35" s="50">
        <f>('Incid Cruda'!J35*BDUA!$J$51)/100000</f>
        <v>0</v>
      </c>
      <c r="K35" s="50">
        <f>('Incid Cruda'!K35*BDUA!$K$51)/100000</f>
        <v>0</v>
      </c>
      <c r="L35" s="50">
        <f>('Incid Cruda'!L35*BDUA!$L$51)/100000</f>
        <v>551.89193083573491</v>
      </c>
      <c r="M35" s="50">
        <f>('Incid Cruda'!M35*BDUA!$M$51)/100000</f>
        <v>0</v>
      </c>
      <c r="N35" s="50">
        <f>('Incid Cruda'!N35*BDUA!$N$51)/100000</f>
        <v>494.75436554132716</v>
      </c>
      <c r="O35" s="50">
        <f>('Incid Cruda'!O35*BDUA!$O$51)/100000</f>
        <v>0</v>
      </c>
      <c r="P35" s="50">
        <f>('Incid Cruda'!P35*BDUA!$P$51)/100000</f>
        <v>1323.798840777361</v>
      </c>
      <c r="Q35" s="50">
        <f>('Incid Cruda'!Q35*BDUA!$Q$51)/100000</f>
        <v>520.16107382550331</v>
      </c>
      <c r="R35" s="50">
        <f>('Incid Cruda'!R35*BDUA!$R$51)/100000</f>
        <v>0</v>
      </c>
      <c r="S35" s="50">
        <f>('Incid Cruda'!S35*BDUA!$S$51)/100000</f>
        <v>0</v>
      </c>
      <c r="T35" s="57">
        <f>100000*((SUM(C35:S35))/BDUA!$T$51)</f>
        <v>7.1411246712338272</v>
      </c>
    </row>
    <row r="36" spans="1:20" x14ac:dyDescent="0.25">
      <c r="A36" s="51" t="s">
        <v>35</v>
      </c>
      <c r="B36" s="51" t="s">
        <v>24</v>
      </c>
      <c r="C36" s="50">
        <f>('Incid Cruda'!C36*BDUA!$C$51)/100000</f>
        <v>0</v>
      </c>
      <c r="D36" s="50">
        <f>('Incid Cruda'!D36*BDUA!$D$51)/100000</f>
        <v>0</v>
      </c>
      <c r="E36" s="50">
        <f>('Incid Cruda'!E36*BDUA!$E$51)/100000</f>
        <v>0</v>
      </c>
      <c r="F36" s="50">
        <f>('Incid Cruda'!F36*BDUA!$F$51)/100000</f>
        <v>0</v>
      </c>
      <c r="G36" s="50">
        <f>('Incid Cruda'!G36*BDUA!$G$51)/100000</f>
        <v>0</v>
      </c>
      <c r="H36" s="50">
        <f>('Incid Cruda'!H36*BDUA!$H$51)/100000</f>
        <v>165.19999064808749</v>
      </c>
      <c r="I36" s="50">
        <f>('Incid Cruda'!I36*BDUA!$I$51)/100000</f>
        <v>0</v>
      </c>
      <c r="J36" s="50">
        <f>('Incid Cruda'!J36*BDUA!$J$51)/100000</f>
        <v>340.84487243344955</v>
      </c>
      <c r="K36" s="50">
        <f>('Incid Cruda'!K36*BDUA!$K$51)/100000</f>
        <v>0</v>
      </c>
      <c r="L36" s="50">
        <f>('Incid Cruda'!L36*BDUA!$L$51)/100000</f>
        <v>0</v>
      </c>
      <c r="M36" s="50">
        <f>('Incid Cruda'!M36*BDUA!$M$51)/100000</f>
        <v>211.8122554325202</v>
      </c>
      <c r="N36" s="50">
        <f>('Incid Cruda'!N36*BDUA!$N$51)/100000</f>
        <v>0</v>
      </c>
      <c r="O36" s="50">
        <f>('Incid Cruda'!O36*BDUA!$O$51)/100000</f>
        <v>1056.7826633165828</v>
      </c>
      <c r="P36" s="50">
        <f>('Incid Cruda'!P36*BDUA!$P$51)/100000</f>
        <v>184.99628359062322</v>
      </c>
      <c r="Q36" s="50">
        <f>('Incid Cruda'!Q36*BDUA!$Q$51)/100000</f>
        <v>353.7649296310384</v>
      </c>
      <c r="R36" s="50">
        <f>('Incid Cruda'!R36*BDUA!$R$51)/100000</f>
        <v>833.61646631889323</v>
      </c>
      <c r="S36" s="50">
        <f>('Incid Cruda'!S36*BDUA!$S$51)/100000</f>
        <v>165.29673484033012</v>
      </c>
      <c r="T36" s="57">
        <f>100000*((SUM(C36:S36))/BDUA!$T$51)</f>
        <v>7.5518296521082746</v>
      </c>
    </row>
    <row r="37" spans="1:20" x14ac:dyDescent="0.25">
      <c r="A37" s="51" t="s">
        <v>34</v>
      </c>
      <c r="B37" s="51" t="s">
        <v>24</v>
      </c>
      <c r="C37" s="50">
        <f>('Incid Cruda'!C37*BDUA!$C$51)/100000</f>
        <v>0</v>
      </c>
      <c r="D37" s="50">
        <f>('Incid Cruda'!D37*BDUA!$D$51)/100000</f>
        <v>0</v>
      </c>
      <c r="E37" s="50">
        <f>('Incid Cruda'!E37*BDUA!$E$51)/100000</f>
        <v>0</v>
      </c>
      <c r="F37" s="50">
        <f>('Incid Cruda'!F37*BDUA!$F$51)/100000</f>
        <v>420.61222382820569</v>
      </c>
      <c r="G37" s="50">
        <f>('Incid Cruda'!G37*BDUA!$G$51)/100000</f>
        <v>0</v>
      </c>
      <c r="H37" s="50">
        <f>('Incid Cruda'!H37*BDUA!$H$51)/100000</f>
        <v>0</v>
      </c>
      <c r="I37" s="50">
        <f>('Incid Cruda'!I37*BDUA!$I$51)/100000</f>
        <v>0</v>
      </c>
      <c r="J37" s="50">
        <f>('Incid Cruda'!J37*BDUA!$J$51)/100000</f>
        <v>0</v>
      </c>
      <c r="K37" s="50">
        <f>('Incid Cruda'!K37*BDUA!$K$51)/100000</f>
        <v>0</v>
      </c>
      <c r="L37" s="50">
        <f>('Incid Cruda'!L37*BDUA!$L$51)/100000</f>
        <v>0</v>
      </c>
      <c r="M37" s="50">
        <f>('Incid Cruda'!M37*BDUA!$M$51)/100000</f>
        <v>0</v>
      </c>
      <c r="N37" s="50">
        <f>('Incid Cruda'!N37*BDUA!$N$51)/100000</f>
        <v>778.09227389234718</v>
      </c>
      <c r="O37" s="50">
        <f>('Incid Cruda'!O37*BDUA!$O$51)/100000</f>
        <v>0</v>
      </c>
      <c r="P37" s="50">
        <f>('Incid Cruda'!P37*BDUA!$P$51)/100000</f>
        <v>1994.1972265023112</v>
      </c>
      <c r="Q37" s="50">
        <f>('Incid Cruda'!Q37*BDUA!$Q$51)/100000</f>
        <v>0</v>
      </c>
      <c r="R37" s="50">
        <f>('Incid Cruda'!R37*BDUA!$R$51)/100000</f>
        <v>0</v>
      </c>
      <c r="S37" s="50">
        <f>('Incid Cruda'!S37*BDUA!$S$51)/100000</f>
        <v>0</v>
      </c>
      <c r="T37" s="57">
        <f>100000*((SUM(C37:S37))/BDUA!$T$51)</f>
        <v>7.2795781103230963</v>
      </c>
    </row>
    <row r="38" spans="1:20" x14ac:dyDescent="0.25">
      <c r="A38" s="51" t="s">
        <v>131</v>
      </c>
      <c r="B38" s="51" t="s">
        <v>24</v>
      </c>
      <c r="C38" s="50">
        <f>('Incid Cruda'!C38*BDUA!$C$51)/100000</f>
        <v>0</v>
      </c>
      <c r="D38" s="50">
        <f>('Incid Cruda'!D38*BDUA!$D$51)/100000</f>
        <v>38.570453352004201</v>
      </c>
      <c r="E38" s="50">
        <f>('Incid Cruda'!E38*BDUA!$E$51)/100000</f>
        <v>0</v>
      </c>
      <c r="F38" s="50">
        <f>('Incid Cruda'!F38*BDUA!$F$51)/100000</f>
        <v>345.30822237101955</v>
      </c>
      <c r="G38" s="50">
        <f>('Incid Cruda'!G38*BDUA!$G$51)/100000</f>
        <v>112.89256198347108</v>
      </c>
      <c r="H38" s="50">
        <f>('Incid Cruda'!H38*BDUA!$H$51)/100000</f>
        <v>177.75263826522269</v>
      </c>
      <c r="I38" s="50">
        <f>('Incid Cruda'!I38*BDUA!$I$51)/100000</f>
        <v>142.76153670314599</v>
      </c>
      <c r="J38" s="50">
        <f>('Incid Cruda'!J38*BDUA!$J$51)/100000</f>
        <v>180.54426594746715</v>
      </c>
      <c r="K38" s="50">
        <f>('Incid Cruda'!K38*BDUA!$K$51)/100000</f>
        <v>205.57215366847001</v>
      </c>
      <c r="L38" s="50">
        <f>('Incid Cruda'!L38*BDUA!$L$51)/100000</f>
        <v>456.64739195230999</v>
      </c>
      <c r="M38" s="50">
        <f>('Incid Cruda'!M38*BDUA!$M$51)/100000</f>
        <v>507.8287612638303</v>
      </c>
      <c r="N38" s="50">
        <f>('Incid Cruda'!N38*BDUA!$N$51)/100000</f>
        <v>486.00101285674612</v>
      </c>
      <c r="O38" s="50">
        <f>('Incid Cruda'!O38*BDUA!$O$51)/100000</f>
        <v>834.95354746496218</v>
      </c>
      <c r="P38" s="50">
        <f>('Incid Cruda'!P38*BDUA!$P$51)/100000</f>
        <v>663.94808392756374</v>
      </c>
      <c r="Q38" s="50">
        <f>('Incid Cruda'!Q38*BDUA!$Q$51)/100000</f>
        <v>283.37842778793419</v>
      </c>
      <c r="R38" s="50">
        <f>('Incid Cruda'!R38*BDUA!$R$51)/100000</f>
        <v>186.00278340080973</v>
      </c>
      <c r="S38" s="50">
        <f>('Incid Cruda'!S38*BDUA!$S$51)/100000</f>
        <v>95.862245959630997</v>
      </c>
      <c r="T38" s="57">
        <f>100000*((SUM(C38:S38))/BDUA!$T$51)</f>
        <v>10.756743499635025</v>
      </c>
    </row>
    <row r="39" spans="1:20" x14ac:dyDescent="0.25">
      <c r="A39" s="51" t="s">
        <v>130</v>
      </c>
      <c r="B39" s="51" t="s">
        <v>24</v>
      </c>
      <c r="C39" s="50">
        <f>('Incid Cruda'!C39*BDUA!$C$51)/100000</f>
        <v>0</v>
      </c>
      <c r="D39" s="50">
        <f>('Incid Cruda'!D39*BDUA!$D$51)/100000</f>
        <v>29.80814690813169</v>
      </c>
      <c r="E39" s="50">
        <f>('Incid Cruda'!E39*BDUA!$E$51)/100000</f>
        <v>139.48593124858803</v>
      </c>
      <c r="F39" s="50">
        <f>('Incid Cruda'!F39*BDUA!$F$51)/100000</f>
        <v>82.574283513721682</v>
      </c>
      <c r="G39" s="50">
        <f>('Incid Cruda'!G39*BDUA!$G$51)/100000</f>
        <v>70.522586846079903</v>
      </c>
      <c r="H39" s="50">
        <f>('Incid Cruda'!H39*BDUA!$H$51)/100000</f>
        <v>120.32036917208731</v>
      </c>
      <c r="I39" s="50">
        <f>('Incid Cruda'!I39*BDUA!$I$51)/100000</f>
        <v>81.63567069434572</v>
      </c>
      <c r="J39" s="50">
        <f>('Incid Cruda'!J39*BDUA!$J$51)/100000</f>
        <v>121.31277330566901</v>
      </c>
      <c r="K39" s="50">
        <f>('Incid Cruda'!K39*BDUA!$K$51)/100000</f>
        <v>303.7577118477559</v>
      </c>
      <c r="L39" s="50">
        <f>('Incid Cruda'!L39*BDUA!$L$51)/100000</f>
        <v>448.02456448176457</v>
      </c>
      <c r="M39" s="50">
        <f>('Incid Cruda'!M39*BDUA!$M$51)/100000</f>
        <v>572.9473012536597</v>
      </c>
      <c r="N39" s="50">
        <f>('Incid Cruda'!N39*BDUA!$N$51)/100000</f>
        <v>894.95972624374838</v>
      </c>
      <c r="O39" s="50">
        <f>('Incid Cruda'!O39*BDUA!$O$51)/100000</f>
        <v>478.5186627576249</v>
      </c>
      <c r="P39" s="50">
        <f>('Incid Cruda'!P39*BDUA!$P$51)/100000</f>
        <v>778.80601750547055</v>
      </c>
      <c r="Q39" s="50">
        <f>('Incid Cruda'!Q39*BDUA!$Q$51)/100000</f>
        <v>507.52037252619328</v>
      </c>
      <c r="R39" s="50">
        <f>('Incid Cruda'!R39*BDUA!$R$51)/100000</f>
        <v>388.62437219138252</v>
      </c>
      <c r="S39" s="50">
        <f>('Incid Cruda'!S39*BDUA!$S$51)/100000</f>
        <v>282.28063725490193</v>
      </c>
      <c r="T39" s="57">
        <f>100000*((SUM(C39:S39))/BDUA!$T$51)</f>
        <v>12.086111162855321</v>
      </c>
    </row>
    <row r="40" spans="1:20" x14ac:dyDescent="0.25">
      <c r="A40" s="51" t="s">
        <v>33</v>
      </c>
      <c r="B40" s="51" t="s">
        <v>24</v>
      </c>
      <c r="C40" s="50">
        <f>('Incid Cruda'!C40*BDUA!$C$51)/100000</f>
        <v>0</v>
      </c>
      <c r="D40" s="50">
        <f>('Incid Cruda'!D40*BDUA!$D$51)/100000</f>
        <v>0</v>
      </c>
      <c r="E40" s="50">
        <f>('Incid Cruda'!E40*BDUA!$E$51)/100000</f>
        <v>33.387327198988267</v>
      </c>
      <c r="F40" s="50">
        <f>('Incid Cruda'!F40*BDUA!$F$51)/100000</f>
        <v>94.331460413997505</v>
      </c>
      <c r="G40" s="50">
        <f>('Incid Cruda'!G40*BDUA!$G$51)/100000</f>
        <v>213.25553328830674</v>
      </c>
      <c r="H40" s="50">
        <f>('Incid Cruda'!H40*BDUA!$H$51)/100000</f>
        <v>206.3046423357664</v>
      </c>
      <c r="I40" s="50">
        <f>('Incid Cruda'!I40*BDUA!$I$51)/100000</f>
        <v>199.09246861924686</v>
      </c>
      <c r="J40" s="50">
        <f>('Incid Cruda'!J40*BDUA!$J$51)/100000</f>
        <v>314.4544924068914</v>
      </c>
      <c r="K40" s="50">
        <f>('Incid Cruda'!K40*BDUA!$K$51)/100000</f>
        <v>149.62567229388748</v>
      </c>
      <c r="L40" s="50">
        <f>('Incid Cruda'!L40*BDUA!$L$51)/100000</f>
        <v>500.08358869141193</v>
      </c>
      <c r="M40" s="50">
        <f>('Incid Cruda'!M40*BDUA!$M$51)/100000</f>
        <v>347.53423823953108</v>
      </c>
      <c r="N40" s="50">
        <f>('Incid Cruda'!N40*BDUA!$N$51)/100000</f>
        <v>886.32105051202382</v>
      </c>
      <c r="O40" s="50">
        <f>('Incid Cruda'!O40*BDUA!$O$51)/100000</f>
        <v>880.78894445146489</v>
      </c>
      <c r="P40" s="50">
        <f>('Incid Cruda'!P40*BDUA!$P$51)/100000</f>
        <v>880.64524908869987</v>
      </c>
      <c r="Q40" s="50">
        <f>('Incid Cruda'!Q40*BDUA!$Q$51)/100000</f>
        <v>599.47017306390796</v>
      </c>
      <c r="R40" s="50">
        <f>('Incid Cruda'!R40*BDUA!$R$51)/100000</f>
        <v>387.71773440986732</v>
      </c>
      <c r="S40" s="50">
        <f>('Incid Cruda'!S40*BDUA!$S$51)/100000</f>
        <v>440.17978023593406</v>
      </c>
      <c r="T40" s="57">
        <f>100000*((SUM(C40:S40))/BDUA!$T$51)</f>
        <v>13.983221743708752</v>
      </c>
    </row>
    <row r="41" spans="1:20" x14ac:dyDescent="0.25">
      <c r="A41" s="51" t="s">
        <v>133</v>
      </c>
      <c r="B41" s="51" t="s">
        <v>24</v>
      </c>
      <c r="C41" s="50">
        <f>('Incid Cruda'!C41*BDUA!$C$51)/100000</f>
        <v>0</v>
      </c>
      <c r="D41" s="50">
        <f>('Incid Cruda'!D41*BDUA!$D$51)/100000</f>
        <v>24.987051644589965</v>
      </c>
      <c r="E41" s="50">
        <f>('Incid Cruda'!E41*BDUA!$E$51)/100000</f>
        <v>68.356350779450366</v>
      </c>
      <c r="F41" s="50">
        <f>('Incid Cruda'!F41*BDUA!$F$51)/100000</f>
        <v>202.02346057213384</v>
      </c>
      <c r="G41" s="50">
        <f>('Incid Cruda'!G41*BDUA!$G$51)/100000</f>
        <v>227.45997652842053</v>
      </c>
      <c r="H41" s="50">
        <f>('Incid Cruda'!H41*BDUA!$H$51)/100000</f>
        <v>194.39321020486764</v>
      </c>
      <c r="I41" s="50">
        <f>('Incid Cruda'!I41*BDUA!$I$51)/100000</f>
        <v>135.96975108943025</v>
      </c>
      <c r="J41" s="50">
        <f>('Incid Cruda'!J41*BDUA!$J$51)/100000</f>
        <v>323.31985888578566</v>
      </c>
      <c r="K41" s="50">
        <f>('Incid Cruda'!K41*BDUA!$K$51)/100000</f>
        <v>244.10655719215936</v>
      </c>
      <c r="L41" s="50">
        <f>('Incid Cruda'!L41*BDUA!$L$51)/100000</f>
        <v>326.26932632923973</v>
      </c>
      <c r="M41" s="50">
        <f>('Incid Cruda'!M41*BDUA!$M$51)/100000</f>
        <v>660.60221578942298</v>
      </c>
      <c r="N41" s="50">
        <f>('Incid Cruda'!N41*BDUA!$N$51)/100000</f>
        <v>844.74600855233473</v>
      </c>
      <c r="O41" s="50">
        <f>('Incid Cruda'!O41*BDUA!$O$51)/100000</f>
        <v>764.67524898068314</v>
      </c>
      <c r="P41" s="50">
        <f>('Incid Cruda'!P41*BDUA!$P$51)/100000</f>
        <v>747.79777287530203</v>
      </c>
      <c r="Q41" s="50">
        <f>('Incid Cruda'!Q41*BDUA!$Q$51)/100000</f>
        <v>447.29206458261768</v>
      </c>
      <c r="R41" s="50">
        <f>('Incid Cruda'!R41*BDUA!$R$51)/100000</f>
        <v>545.49185193980236</v>
      </c>
      <c r="S41" s="50">
        <f>('Incid Cruda'!S41*BDUA!$S$51)/100000</f>
        <v>1079.1080087137805</v>
      </c>
      <c r="T41" s="57">
        <f>100000*((SUM(C41:S41))/BDUA!$T$51)</f>
        <v>15.586935850465387</v>
      </c>
    </row>
    <row r="42" spans="1:20" x14ac:dyDescent="0.25">
      <c r="A42" s="51" t="s">
        <v>134</v>
      </c>
      <c r="B42" s="51" t="s">
        <v>24</v>
      </c>
      <c r="C42" s="50">
        <f>('Incid Cruda'!C42*BDUA!$C$51)/100000</f>
        <v>0</v>
      </c>
      <c r="D42" s="50">
        <f>('Incid Cruda'!D42*BDUA!$D$51)/100000</f>
        <v>0</v>
      </c>
      <c r="E42" s="50">
        <f>('Incid Cruda'!E42*BDUA!$E$51)/100000</f>
        <v>0</v>
      </c>
      <c r="F42" s="50">
        <f>('Incid Cruda'!F42*BDUA!$F$51)/100000</f>
        <v>0</v>
      </c>
      <c r="G42" s="50">
        <f>('Incid Cruda'!G42*BDUA!$G$51)/100000</f>
        <v>0</v>
      </c>
      <c r="H42" s="50">
        <f>('Incid Cruda'!H42*BDUA!$H$51)/100000</f>
        <v>0</v>
      </c>
      <c r="I42" s="50">
        <f>('Incid Cruda'!I42*BDUA!$I$51)/100000</f>
        <v>0</v>
      </c>
      <c r="J42" s="50">
        <f>('Incid Cruda'!J42*BDUA!$J$51)/100000</f>
        <v>0</v>
      </c>
      <c r="K42" s="50">
        <f>('Incid Cruda'!K42*BDUA!$K$51)/100000</f>
        <v>0</v>
      </c>
      <c r="L42" s="50">
        <f>('Incid Cruda'!L42*BDUA!$L$51)/100000</f>
        <v>0</v>
      </c>
      <c r="M42" s="50">
        <f>('Incid Cruda'!M42*BDUA!$M$51)/100000</f>
        <v>0</v>
      </c>
      <c r="N42" s="50">
        <f>('Incid Cruda'!N42*BDUA!$N$51)/100000</f>
        <v>0</v>
      </c>
      <c r="O42" s="50">
        <f>('Incid Cruda'!O42*BDUA!$O$51)/100000</f>
        <v>0</v>
      </c>
      <c r="P42" s="50">
        <f>('Incid Cruda'!P42*BDUA!$P$51)/100000</f>
        <v>0</v>
      </c>
      <c r="Q42" s="50">
        <f>('Incid Cruda'!Q42*BDUA!$Q$51)/100000</f>
        <v>0</v>
      </c>
      <c r="R42" s="50">
        <f>('Incid Cruda'!R42*BDUA!$R$51)/100000</f>
        <v>0</v>
      </c>
      <c r="S42" s="50">
        <f>('Incid Cruda'!S42*BDUA!$S$51)/100000</f>
        <v>0</v>
      </c>
      <c r="T42" s="57">
        <f>100000*((SUM(C42:S42))/BDUA!$T$51)</f>
        <v>0</v>
      </c>
    </row>
    <row r="43" spans="1:20" x14ac:dyDescent="0.25">
      <c r="A43" s="51" t="s">
        <v>32</v>
      </c>
      <c r="B43" s="51" t="s">
        <v>24</v>
      </c>
      <c r="C43" s="50">
        <f>('Incid Cruda'!C43*BDUA!$C$51)/100000</f>
        <v>0</v>
      </c>
      <c r="D43" s="50">
        <f>('Incid Cruda'!D43*BDUA!$D$51)/100000</f>
        <v>0</v>
      </c>
      <c r="E43" s="50">
        <f>('Incid Cruda'!E43*BDUA!$E$51)/100000</f>
        <v>0</v>
      </c>
      <c r="F43" s="50">
        <f>('Incid Cruda'!F43*BDUA!$F$51)/100000</f>
        <v>0</v>
      </c>
      <c r="G43" s="50">
        <f>('Incid Cruda'!G43*BDUA!$G$51)/100000</f>
        <v>0</v>
      </c>
      <c r="H43" s="50">
        <f>('Incid Cruda'!H43*BDUA!$H$51)/100000</f>
        <v>92.194018945225849</v>
      </c>
      <c r="I43" s="50">
        <f>('Incid Cruda'!I43*BDUA!$I$51)/100000</f>
        <v>523.89458617760863</v>
      </c>
      <c r="J43" s="50">
        <f>('Incid Cruda'!J43*BDUA!$J$51)/100000</f>
        <v>221.24244710277688</v>
      </c>
      <c r="K43" s="50">
        <f>('Incid Cruda'!K43*BDUA!$K$51)/100000</f>
        <v>210.02126998913209</v>
      </c>
      <c r="L43" s="50">
        <f>('Incid Cruda'!L43*BDUA!$L$51)/100000</f>
        <v>415.49587385223361</v>
      </c>
      <c r="M43" s="50">
        <f>('Incid Cruda'!M43*BDUA!$M$51)/100000</f>
        <v>438.21841357333562</v>
      </c>
      <c r="N43" s="50">
        <f>('Incid Cruda'!N43*BDUA!$N$51)/100000</f>
        <v>862.45040840140018</v>
      </c>
      <c r="O43" s="50">
        <f>('Incid Cruda'!O43*BDUA!$O$51)/100000</f>
        <v>542.67402103090114</v>
      </c>
      <c r="P43" s="50">
        <f>('Incid Cruda'!P43*BDUA!$P$51)/100000</f>
        <v>819.8489191543274</v>
      </c>
      <c r="Q43" s="50">
        <f>('Incid Cruda'!Q43*BDUA!$Q$51)/100000</f>
        <v>97.122807017543863</v>
      </c>
      <c r="R43" s="50">
        <f>('Incid Cruda'!R43*BDUA!$R$51)/100000</f>
        <v>173.22563921291385</v>
      </c>
      <c r="S43" s="50">
        <f>('Incid Cruda'!S43*BDUA!$S$51)/100000</f>
        <v>162.08356055941596</v>
      </c>
      <c r="T43" s="57">
        <f>100000*((SUM(C43:S43))/BDUA!$T$51)</f>
        <v>10.392976545851777</v>
      </c>
    </row>
    <row r="44" spans="1:20" x14ac:dyDescent="0.25">
      <c r="A44" s="51" t="s">
        <v>31</v>
      </c>
      <c r="B44" s="51" t="s">
        <v>24</v>
      </c>
      <c r="C44" s="50">
        <f>('Incid Cruda'!C44*BDUA!$C$51)/100000</f>
        <v>0</v>
      </c>
      <c r="D44" s="50">
        <f>('Incid Cruda'!D44*BDUA!$D$51)/100000</f>
        <v>0</v>
      </c>
      <c r="E44" s="50">
        <f>('Incid Cruda'!E44*BDUA!$E$51)/100000</f>
        <v>19.380241188323325</v>
      </c>
      <c r="F44" s="50">
        <f>('Incid Cruda'!F44*BDUA!$F$51)/100000</f>
        <v>59.160236986553343</v>
      </c>
      <c r="G44" s="50">
        <f>('Incid Cruda'!G44*BDUA!$G$51)/100000</f>
        <v>104.44954203068315</v>
      </c>
      <c r="H44" s="50">
        <f>('Incid Cruda'!H44*BDUA!$H$51)/100000</f>
        <v>118.9150790979468</v>
      </c>
      <c r="I44" s="50">
        <f>('Incid Cruda'!I44*BDUA!$I$51)/100000</f>
        <v>257.63965594591667</v>
      </c>
      <c r="J44" s="50">
        <f>('Incid Cruda'!J44*BDUA!$J$51)/100000</f>
        <v>176.62106289534918</v>
      </c>
      <c r="K44" s="50">
        <f>('Incid Cruda'!K44*BDUA!$K$51)/100000</f>
        <v>155.48369299732767</v>
      </c>
      <c r="L44" s="50">
        <f>('Incid Cruda'!L44*BDUA!$L$51)/100000</f>
        <v>528.69065214329305</v>
      </c>
      <c r="M44" s="50">
        <f>('Incid Cruda'!M44*BDUA!$M$51)/100000</f>
        <v>255.36275671009577</v>
      </c>
      <c r="N44" s="50">
        <f>('Incid Cruda'!N44*BDUA!$N$51)/100000</f>
        <v>549.02617389350701</v>
      </c>
      <c r="O44" s="50">
        <f>('Incid Cruda'!O44*BDUA!$O$51)/100000</f>
        <v>731.13758223314505</v>
      </c>
      <c r="P44" s="50">
        <f>('Incid Cruda'!P44*BDUA!$P$51)/100000</f>
        <v>508.40320046311609</v>
      </c>
      <c r="Q44" s="50">
        <f>('Incid Cruda'!Q44*BDUA!$Q$51)/100000</f>
        <v>444.29876917889061</v>
      </c>
      <c r="R44" s="50">
        <f>('Incid Cruda'!R44*BDUA!$R$51)/100000</f>
        <v>194.61442234503758</v>
      </c>
      <c r="S44" s="50">
        <f>('Incid Cruda'!S44*BDUA!$S$51)/100000</f>
        <v>301.70609571788412</v>
      </c>
      <c r="T44" s="57">
        <f>100000*((SUM(C44:S44))/BDUA!$T$51)</f>
        <v>10.042819198639627</v>
      </c>
    </row>
    <row r="45" spans="1:20" x14ac:dyDescent="0.25">
      <c r="A45" s="51" t="s">
        <v>30</v>
      </c>
      <c r="B45" s="51" t="s">
        <v>24</v>
      </c>
      <c r="C45" s="50">
        <f>('Incid Cruda'!C45*BDUA!$C$51)/100000</f>
        <v>0</v>
      </c>
      <c r="D45" s="50">
        <f>('Incid Cruda'!D45*BDUA!$D$51)/100000</f>
        <v>36.646290569862018</v>
      </c>
      <c r="E45" s="50">
        <f>('Incid Cruda'!E45*BDUA!$E$51)/100000</f>
        <v>0</v>
      </c>
      <c r="F45" s="50">
        <f>('Incid Cruda'!F45*BDUA!$F$51)/100000</f>
        <v>110.40237386579707</v>
      </c>
      <c r="G45" s="50">
        <f>('Incid Cruda'!G45*BDUA!$G$51)/100000</f>
        <v>67.984586875312516</v>
      </c>
      <c r="H45" s="50">
        <f>('Incid Cruda'!H45*BDUA!$H$51)/100000</f>
        <v>108.6757461337927</v>
      </c>
      <c r="I45" s="50">
        <f>('Incid Cruda'!I45*BDUA!$I$51)/100000</f>
        <v>83.224651441707053</v>
      </c>
      <c r="J45" s="50">
        <f>('Incid Cruda'!J45*BDUA!$J$51)/100000</f>
        <v>161.52481947091428</v>
      </c>
      <c r="K45" s="50">
        <f>('Incid Cruda'!K45*BDUA!$K$51)/100000</f>
        <v>315.62299369063703</v>
      </c>
      <c r="L45" s="50">
        <f>('Incid Cruda'!L45*BDUA!$L$51)/100000</f>
        <v>315.81569208720657</v>
      </c>
      <c r="M45" s="50">
        <f>('Incid Cruda'!M45*BDUA!$M$51)/100000</f>
        <v>379.01529522769027</v>
      </c>
      <c r="N45" s="50">
        <f>('Incid Cruda'!N45*BDUA!$N$51)/100000</f>
        <v>390.38177580287737</v>
      </c>
      <c r="O45" s="50">
        <f>('Incid Cruda'!O45*BDUA!$O$51)/100000</f>
        <v>424.12206940982043</v>
      </c>
      <c r="P45" s="50">
        <f>('Incid Cruda'!P45*BDUA!$P$51)/100000</f>
        <v>346.52749763489999</v>
      </c>
      <c r="Q45" s="50">
        <f>('Incid Cruda'!Q45*BDUA!$Q$51)/100000</f>
        <v>328.51504733198328</v>
      </c>
      <c r="R45" s="50">
        <f>('Incid Cruda'!R45*BDUA!$R$51)/100000</f>
        <v>147.52239105504589</v>
      </c>
      <c r="S45" s="50">
        <f>('Incid Cruda'!S45*BDUA!$S$51)/100000</f>
        <v>168.57817217089013</v>
      </c>
      <c r="T45" s="57">
        <f>100000*((SUM(C45:S45))/BDUA!$T$51)</f>
        <v>7.7165433419276717</v>
      </c>
    </row>
    <row r="46" spans="1:20" x14ac:dyDescent="0.25">
      <c r="A46" s="51" t="s">
        <v>29</v>
      </c>
      <c r="B46" s="51" t="s">
        <v>24</v>
      </c>
      <c r="C46" s="50">
        <f>('Incid Cruda'!C46*BDUA!$C$51)/100000</f>
        <v>0</v>
      </c>
      <c r="D46" s="50">
        <f>('Incid Cruda'!D46*BDUA!$D$51)/100000</f>
        <v>34.237902403495994</v>
      </c>
      <c r="E46" s="50">
        <f>('Incid Cruda'!E46*BDUA!$E$51)/100000</f>
        <v>72.6311355658856</v>
      </c>
      <c r="F46" s="50">
        <f>('Incid Cruda'!F46*BDUA!$F$51)/100000</f>
        <v>170.78247090781045</v>
      </c>
      <c r="G46" s="50">
        <f>('Incid Cruda'!G46*BDUA!$G$51)/100000</f>
        <v>123.930122575041</v>
      </c>
      <c r="H46" s="50">
        <f>('Incid Cruda'!H46*BDUA!$H$51)/100000</f>
        <v>50.478889539784824</v>
      </c>
      <c r="I46" s="50">
        <f>('Incid Cruda'!I46*BDUA!$I$51)/100000</f>
        <v>102.48194698706213</v>
      </c>
      <c r="J46" s="50">
        <f>('Incid Cruda'!J46*BDUA!$J$51)/100000</f>
        <v>111.99516284482915</v>
      </c>
      <c r="K46" s="50">
        <f>('Incid Cruda'!K46*BDUA!$K$51)/100000</f>
        <v>224.76014039751604</v>
      </c>
      <c r="L46" s="50">
        <f>('Incid Cruda'!L46*BDUA!$L$51)/100000</f>
        <v>396.26775194780515</v>
      </c>
      <c r="M46" s="50">
        <f>('Incid Cruda'!M46*BDUA!$M$51)/100000</f>
        <v>315.23815620998715</v>
      </c>
      <c r="N46" s="50">
        <f>('Incid Cruda'!N46*BDUA!$N$51)/100000</f>
        <v>741.27476141828413</v>
      </c>
      <c r="O46" s="50">
        <f>('Incid Cruda'!O46*BDUA!$O$51)/100000</f>
        <v>639.25312607944727</v>
      </c>
      <c r="P46" s="50">
        <f>('Incid Cruda'!P46*BDUA!$P$51)/100000</f>
        <v>561.1003208185208</v>
      </c>
      <c r="Q46" s="50">
        <f>('Incid Cruda'!Q46*BDUA!$Q$51)/100000</f>
        <v>518.38929832166957</v>
      </c>
      <c r="R46" s="50">
        <f>('Incid Cruda'!R46*BDUA!$R$51)/100000</f>
        <v>348.35698327804482</v>
      </c>
      <c r="S46" s="50">
        <f>('Incid Cruda'!S46*BDUA!$S$51)/100000</f>
        <v>184.88291361492929</v>
      </c>
      <c r="T46" s="57">
        <f>100000*((SUM(C46:S46))/BDUA!$T$51)</f>
        <v>10.478676934851068</v>
      </c>
    </row>
    <row r="47" spans="1:20" x14ac:dyDescent="0.25">
      <c r="A47" s="51" t="s">
        <v>28</v>
      </c>
      <c r="B47" s="51" t="s">
        <v>24</v>
      </c>
      <c r="C47" s="50">
        <f>('Incid Cruda'!C47*BDUA!$C$51)/100000</f>
        <v>0</v>
      </c>
      <c r="D47" s="50">
        <f>('Incid Cruda'!D47*BDUA!$D$51)/100000</f>
        <v>0</v>
      </c>
      <c r="E47" s="50">
        <f>('Incid Cruda'!E47*BDUA!$E$51)/100000</f>
        <v>118.3168696297212</v>
      </c>
      <c r="F47" s="50">
        <f>('Incid Cruda'!F47*BDUA!$F$51)/100000</f>
        <v>115.02766954655824</v>
      </c>
      <c r="G47" s="50">
        <f>('Incid Cruda'!G47*BDUA!$G$51)/100000</f>
        <v>0</v>
      </c>
      <c r="H47" s="50">
        <f>('Incid Cruda'!H47*BDUA!$H$51)/100000</f>
        <v>362.80211542411172</v>
      </c>
      <c r="I47" s="50">
        <f>('Incid Cruda'!I47*BDUA!$I$51)/100000</f>
        <v>379.16978769423417</v>
      </c>
      <c r="J47" s="50">
        <f>('Incid Cruda'!J47*BDUA!$J$51)/100000</f>
        <v>175.79282982245817</v>
      </c>
      <c r="K47" s="50">
        <f>('Incid Cruda'!K47*BDUA!$K$51)/100000</f>
        <v>155.14932905149675</v>
      </c>
      <c r="L47" s="50">
        <f>('Incid Cruda'!L47*BDUA!$L$51)/100000</f>
        <v>0</v>
      </c>
      <c r="M47" s="50">
        <f>('Incid Cruda'!M47*BDUA!$M$51)/100000</f>
        <v>269.471136532147</v>
      </c>
      <c r="N47" s="50">
        <f>('Incid Cruda'!N47*BDUA!$N$51)/100000</f>
        <v>0</v>
      </c>
      <c r="O47" s="50">
        <f>('Incid Cruda'!O47*BDUA!$O$51)/100000</f>
        <v>613.70029911723941</v>
      </c>
      <c r="P47" s="50">
        <f>('Incid Cruda'!P47*BDUA!$P$51)/100000</f>
        <v>239.45124884366331</v>
      </c>
      <c r="Q47" s="50">
        <f>('Incid Cruda'!Q47*BDUA!$Q$51)/100000</f>
        <v>434.60186915887857</v>
      </c>
      <c r="R47" s="50">
        <f>('Incid Cruda'!R47*BDUA!$R$51)/100000</f>
        <v>212.17578294126133</v>
      </c>
      <c r="S47" s="50">
        <f>('Incid Cruda'!S47*BDUA!$S$51)/100000</f>
        <v>419.80362228044197</v>
      </c>
      <c r="T47" s="57">
        <f>100000*((SUM(C47:S47))/BDUA!$T$51)</f>
        <v>7.9693942799728745</v>
      </c>
    </row>
    <row r="48" spans="1:20" x14ac:dyDescent="0.25">
      <c r="A48" s="51" t="s">
        <v>27</v>
      </c>
      <c r="B48" s="51" t="s">
        <v>24</v>
      </c>
      <c r="C48" s="50">
        <f>('Incid Cruda'!C48*BDUA!$C$51)/100000</f>
        <v>0</v>
      </c>
      <c r="D48" s="50">
        <f>('Incid Cruda'!D48*BDUA!$D$51)/100000</f>
        <v>45.938876691445216</v>
      </c>
      <c r="E48" s="50">
        <f>('Incid Cruda'!E48*BDUA!$E$51)/100000</f>
        <v>22.138695629543523</v>
      </c>
      <c r="F48" s="50">
        <f>('Incid Cruda'!F48*BDUA!$F$51)/100000</f>
        <v>124.73363541730453</v>
      </c>
      <c r="G48" s="50">
        <f>('Incid Cruda'!G48*BDUA!$G$51)/100000</f>
        <v>85.821511521045323</v>
      </c>
      <c r="H48" s="50">
        <f>('Incid Cruda'!H48*BDUA!$H$51)/100000</f>
        <v>153.98552967071285</v>
      </c>
      <c r="I48" s="50">
        <f>('Incid Cruda'!I48*BDUA!$I$51)/100000</f>
        <v>124.42070779138309</v>
      </c>
      <c r="J48" s="50">
        <f>('Incid Cruda'!J48*BDUA!$J$51)/100000</f>
        <v>149.34348022891135</v>
      </c>
      <c r="K48" s="50">
        <f>('Incid Cruda'!K48*BDUA!$K$51)/100000</f>
        <v>344.62383084033922</v>
      </c>
      <c r="L48" s="50">
        <f>('Incid Cruda'!L48*BDUA!$L$51)/100000</f>
        <v>353.50273589436904</v>
      </c>
      <c r="M48" s="50">
        <f>('Incid Cruda'!M48*BDUA!$M$51)/100000</f>
        <v>502.14405752150009</v>
      </c>
      <c r="N48" s="50">
        <f>('Incid Cruda'!N48*BDUA!$N$51)/100000</f>
        <v>439.07362766030712</v>
      </c>
      <c r="O48" s="50">
        <f>('Incid Cruda'!O48*BDUA!$O$51)/100000</f>
        <v>703.21185915452361</v>
      </c>
      <c r="P48" s="50">
        <f>('Incid Cruda'!P48*BDUA!$P$51)/100000</f>
        <v>446.34744122775083</v>
      </c>
      <c r="Q48" s="50">
        <f>('Incid Cruda'!Q48*BDUA!$Q$51)/100000</f>
        <v>446.72022650858258</v>
      </c>
      <c r="R48" s="50">
        <f>('Incid Cruda'!R48*BDUA!$R$51)/100000</f>
        <v>447.22599093480977</v>
      </c>
      <c r="S48" s="50">
        <f>('Incid Cruda'!S48*BDUA!$S$51)/100000</f>
        <v>593.90331128989908</v>
      </c>
      <c r="T48" s="57">
        <f>100000*((SUM(C48:S48))/BDUA!$T$51)</f>
        <v>11.36117781586516</v>
      </c>
    </row>
    <row r="49" spans="1:20" x14ac:dyDescent="0.25">
      <c r="A49" s="51" t="s">
        <v>26</v>
      </c>
      <c r="B49" s="51" t="s">
        <v>24</v>
      </c>
      <c r="C49" s="50">
        <f>('Incid Cruda'!C49*BDUA!$C$51)/100000</f>
        <v>0</v>
      </c>
      <c r="D49" s="50">
        <f>('Incid Cruda'!D49*BDUA!$D$51)/100000</f>
        <v>0</v>
      </c>
      <c r="E49" s="50">
        <f>('Incid Cruda'!E49*BDUA!$E$51)/100000</f>
        <v>83.749082496048302</v>
      </c>
      <c r="F49" s="50">
        <f>('Incid Cruda'!F49*BDUA!$F$51)/100000</f>
        <v>91.345183697080316</v>
      </c>
      <c r="G49" s="50">
        <f>('Incid Cruda'!G49*BDUA!$G$51)/100000</f>
        <v>47.012045546076962</v>
      </c>
      <c r="H49" s="50">
        <f>('Incid Cruda'!H49*BDUA!$H$51)/100000</f>
        <v>31.148594200470807</v>
      </c>
      <c r="I49" s="50">
        <f>('Incid Cruda'!I49*BDUA!$I$51)/100000</f>
        <v>159.09772796025919</v>
      </c>
      <c r="J49" s="50">
        <f>('Incid Cruda'!J49*BDUA!$J$51)/100000</f>
        <v>230.17681684824248</v>
      </c>
      <c r="K49" s="50">
        <f>('Incid Cruda'!K49*BDUA!$K$51)/100000</f>
        <v>178.4587410127306</v>
      </c>
      <c r="L49" s="50">
        <f>('Incid Cruda'!L49*BDUA!$L$51)/100000</f>
        <v>373.91976441054356</v>
      </c>
      <c r="M49" s="50">
        <f>('Incid Cruda'!M49*BDUA!$M$51)/100000</f>
        <v>513.7237973730829</v>
      </c>
      <c r="N49" s="50">
        <f>('Incid Cruda'!N49*BDUA!$N$51)/100000</f>
        <v>467.21012312534714</v>
      </c>
      <c r="O49" s="50">
        <f>('Incid Cruda'!O49*BDUA!$O$51)/100000</f>
        <v>404.00378213690738</v>
      </c>
      <c r="P49" s="50">
        <f>('Incid Cruda'!P49*BDUA!$P$51)/100000</f>
        <v>540.81080362400053</v>
      </c>
      <c r="Q49" s="50">
        <f>('Incid Cruda'!Q49*BDUA!$Q$51)/100000</f>
        <v>289.3514816831298</v>
      </c>
      <c r="R49" s="50">
        <f>('Incid Cruda'!R49*BDUA!$R$51)/100000</f>
        <v>370.96749391438578</v>
      </c>
      <c r="S49" s="50">
        <f>('Incid Cruda'!S49*BDUA!$S$51)/100000</f>
        <v>150.31020840980463</v>
      </c>
      <c r="T49" s="57">
        <f>100000*((SUM(C49:S49))/BDUA!$T$51)</f>
        <v>8.9630384549977826</v>
      </c>
    </row>
    <row r="50" spans="1:20" x14ac:dyDescent="0.25">
      <c r="A50" s="51" t="s">
        <v>25</v>
      </c>
      <c r="B50" s="51" t="s">
        <v>24</v>
      </c>
      <c r="C50" s="50">
        <f>('Incid Cruda'!C50*BDUA!$C$51)/100000</f>
        <v>24.156991071142834</v>
      </c>
      <c r="D50" s="50">
        <f>('Incid Cruda'!D50*BDUA!$D$51)/100000</f>
        <v>0</v>
      </c>
      <c r="E50" s="50">
        <f>('Incid Cruda'!E50*BDUA!$E$51)/100000</f>
        <v>0</v>
      </c>
      <c r="F50" s="50">
        <f>('Incid Cruda'!F50*BDUA!$F$51)/100000</f>
        <v>118.33966319794926</v>
      </c>
      <c r="G50" s="50">
        <f>('Incid Cruda'!G50*BDUA!$G$51)/100000</f>
        <v>208.2208268393978</v>
      </c>
      <c r="H50" s="50">
        <f>('Incid Cruda'!H50*BDUA!$H$51)/100000</f>
        <v>174.46233691841229</v>
      </c>
      <c r="I50" s="50">
        <f>('Incid Cruda'!I50*BDUA!$I$51)/100000</f>
        <v>361.54873247219734</v>
      </c>
      <c r="J50" s="50">
        <f>('Incid Cruda'!J50*BDUA!$J$51)/100000</f>
        <v>225.62466265310363</v>
      </c>
      <c r="K50" s="50">
        <f>('Incid Cruda'!K50*BDUA!$K$51)/100000</f>
        <v>342.03944429616928</v>
      </c>
      <c r="L50" s="50">
        <f>('Incid Cruda'!L50*BDUA!$L$51)/100000</f>
        <v>403.30941538461536</v>
      </c>
      <c r="M50" s="50">
        <f>('Incid Cruda'!M50*BDUA!$M$51)/100000</f>
        <v>496.14065994071461</v>
      </c>
      <c r="N50" s="50">
        <f>('Incid Cruda'!N50*BDUA!$N$51)/100000</f>
        <v>883.99489943568233</v>
      </c>
      <c r="O50" s="50">
        <f>('Incid Cruda'!O50*BDUA!$O$51)/100000</f>
        <v>1039.595382866182</v>
      </c>
      <c r="P50" s="50">
        <f>('Incid Cruda'!P50*BDUA!$P$51)/100000</f>
        <v>673.42256910569097</v>
      </c>
      <c r="Q50" s="50">
        <f>('Incid Cruda'!Q50*BDUA!$Q$51)/100000</f>
        <v>639.67719748727586</v>
      </c>
      <c r="R50" s="50">
        <f>('Incid Cruda'!R50*BDUA!$R$51)/100000</f>
        <v>628.67906777849043</v>
      </c>
      <c r="S50" s="50">
        <f>('Incid Cruda'!S50*BDUA!$S$51)/100000</f>
        <v>880.70479528437136</v>
      </c>
      <c r="T50" s="57">
        <f>100000*((SUM(C50:S50))/BDUA!$T$51)</f>
        <v>16.187281117988366</v>
      </c>
    </row>
    <row r="51" spans="1:20" x14ac:dyDescent="0.25">
      <c r="A51" s="77" t="s">
        <v>87</v>
      </c>
      <c r="B51" s="77"/>
      <c r="C51" s="50">
        <f>'Incid Cruda'!C51</f>
        <v>0.1987193202209494</v>
      </c>
      <c r="D51" s="50">
        <f>'Incid Cruda'!D51</f>
        <v>0.53890802485103451</v>
      </c>
      <c r="E51" s="50">
        <f>'Incid Cruda'!E51</f>
        <v>1.0449255281576082</v>
      </c>
      <c r="F51" s="50">
        <f>'Incid Cruda'!F51</f>
        <v>2.8718351517531695</v>
      </c>
      <c r="G51" s="50">
        <f>'Incid Cruda'!G51</f>
        <v>2.6738523202807802</v>
      </c>
      <c r="H51" s="50">
        <f>'Incid Cruda'!H51</f>
        <v>3.0286158914023256</v>
      </c>
      <c r="I51" s="50">
        <f>'Incid Cruda'!I51</f>
        <v>4.0530596547333584</v>
      </c>
      <c r="J51" s="50">
        <f>'Incid Cruda'!J51</f>
        <v>5.42319953834608</v>
      </c>
      <c r="K51" s="50">
        <f>'Incid Cruda'!K51</f>
        <v>7.4293271395168494</v>
      </c>
      <c r="L51" s="50">
        <f>'Incid Cruda'!L51</f>
        <v>11.711650220003722</v>
      </c>
      <c r="M51" s="50">
        <f>'Incid Cruda'!M51</f>
        <v>16.784083186161425</v>
      </c>
      <c r="N51" s="50">
        <f>'Incid Cruda'!N51</f>
        <v>26.541551174840116</v>
      </c>
      <c r="O51" s="50">
        <f>'Incid Cruda'!O51</f>
        <v>36.673842931339671</v>
      </c>
      <c r="P51" s="50">
        <f>'Incid Cruda'!P51</f>
        <v>45.432278861473272</v>
      </c>
      <c r="Q51" s="50">
        <f>'Incid Cruda'!Q51</f>
        <v>47.954514175612445</v>
      </c>
      <c r="R51" s="50">
        <f>'Incid Cruda'!R51</f>
        <v>57.544522183209246</v>
      </c>
      <c r="S51" s="50">
        <f>'Incid Cruda'!S51</f>
        <v>59.151432007328268</v>
      </c>
      <c r="T51" s="57">
        <f>'Incid Cruda'!T51</f>
        <v>10.986961060376942</v>
      </c>
    </row>
  </sheetData>
  <sheetProtection password="DCD8" sheet="1" objects="1" scenarios="1" autoFilter="0"/>
  <autoFilter ref="A3:T3"/>
  <mergeCells count="1">
    <mergeCell ref="A51:B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Ficha%Capt</vt:lpstr>
      <vt:lpstr>Indi%Capta</vt:lpstr>
      <vt:lpstr>Ficha%EstERC</vt:lpstr>
      <vt:lpstr>Indi%EstERC</vt:lpstr>
      <vt:lpstr>FichaIncidERC5</vt:lpstr>
      <vt:lpstr>CasosIncid</vt:lpstr>
      <vt:lpstr>BDUA</vt:lpstr>
      <vt:lpstr>Incid Cruda</vt:lpstr>
      <vt:lpstr>Incid Ajust</vt:lpstr>
      <vt:lpstr>FichaNoPerdidaTFGE</vt:lpstr>
      <vt:lpstr>NoPerdidaTFGE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Alberto Soler</dc:creator>
  <cp:lastModifiedBy>Luis Alberto Soler</cp:lastModifiedBy>
  <dcterms:created xsi:type="dcterms:W3CDTF">2016-02-09T21:50:01Z</dcterms:created>
  <dcterms:modified xsi:type="dcterms:W3CDTF">2017-02-09T02:03:22Z</dcterms:modified>
</cp:coreProperties>
</file>