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lcaldia De Chameza\Manga De Coleo\"/>
    </mc:Choice>
  </mc:AlternateContent>
  <bookViews>
    <workbookView xWindow="0" yWindow="0" windowWidth="20490" windowHeight="7620"/>
  </bookViews>
  <sheets>
    <sheet name="Estudio De Mercado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9" i="3" l="1"/>
  <c r="G30" i="3"/>
  <c r="G31" i="3"/>
  <c r="G32" i="3"/>
  <c r="G33" i="3"/>
  <c r="G34" i="3"/>
  <c r="G35" i="3"/>
  <c r="G36" i="3"/>
  <c r="G37" i="3"/>
  <c r="G38" i="3"/>
  <c r="G39" i="3"/>
  <c r="G40" i="3"/>
  <c r="G41" i="3"/>
  <c r="G28" i="3"/>
  <c r="G43" i="3" s="1"/>
  <c r="K7" i="3" l="1"/>
  <c r="K8" i="3"/>
  <c r="K9" i="3"/>
  <c r="K10" i="3"/>
  <c r="K11" i="3"/>
  <c r="K12" i="3"/>
  <c r="K13" i="3"/>
  <c r="K14" i="3"/>
  <c r="K15" i="3"/>
  <c r="K16" i="3"/>
  <c r="K17" i="3"/>
  <c r="K18" i="3"/>
  <c r="K19" i="3"/>
  <c r="K6" i="3"/>
  <c r="J19" i="3"/>
  <c r="J18" i="3"/>
  <c r="J17" i="3"/>
  <c r="J16" i="3"/>
  <c r="J15" i="3"/>
  <c r="J14" i="3"/>
  <c r="J13" i="3"/>
  <c r="J12" i="3"/>
  <c r="J10" i="3"/>
  <c r="J11" i="3"/>
  <c r="J7" i="3" l="1"/>
  <c r="J8" i="3"/>
  <c r="J9" i="3"/>
  <c r="I19" i="3"/>
  <c r="I14" i="3"/>
  <c r="I13" i="3"/>
  <c r="I12" i="3"/>
  <c r="I18" i="3"/>
  <c r="J6" i="3" l="1"/>
  <c r="H17" i="3"/>
  <c r="H16" i="3"/>
  <c r="H11" i="3"/>
  <c r="H9" i="3"/>
  <c r="H8" i="3"/>
  <c r="H7" i="3"/>
  <c r="H6" i="3"/>
  <c r="G15" i="3"/>
  <c r="G11" i="3"/>
  <c r="F9" i="3"/>
  <c r="G9" i="3"/>
  <c r="G8" i="3"/>
  <c r="G7" i="3"/>
  <c r="G6" i="3"/>
  <c r="K21" i="3" l="1"/>
  <c r="F14" i="3"/>
  <c r="F11" i="3"/>
  <c r="F15" i="3"/>
  <c r="F16" i="3"/>
  <c r="F8" i="3"/>
  <c r="F7" i="3"/>
  <c r="F6" i="3"/>
</calcChain>
</file>

<file path=xl/sharedStrings.xml><?xml version="1.0" encoding="utf-8"?>
<sst xmlns="http://schemas.openxmlformats.org/spreadsheetml/2006/main" count="98" uniqueCount="38">
  <si>
    <t>UND</t>
  </si>
  <si>
    <t>MATERIALES</t>
  </si>
  <si>
    <t>Kg</t>
  </si>
  <si>
    <t>Gal</t>
  </si>
  <si>
    <t>CANTIDAD</t>
  </si>
  <si>
    <t>COTIZACIÓN 1</t>
  </si>
  <si>
    <t>COTIZACIÓN 2</t>
  </si>
  <si>
    <t>ITEM</t>
  </si>
  <si>
    <t xml:space="preserve">DESCRIPCIÓN </t>
  </si>
  <si>
    <r>
      <t xml:space="preserve"> </t>
    </r>
    <r>
      <rPr>
        <b/>
        <sz val="11"/>
        <rFont val="Calibri"/>
        <family val="2"/>
      </rPr>
      <t xml:space="preserve"> MANGA DE COLEO - CHAMEZA CASANARE</t>
    </r>
  </si>
  <si>
    <t>COTIZACIÓN 3</t>
  </si>
  <si>
    <t>Tubo Negro Estructural Redondo Ø = 3", Calibre = 3mm</t>
  </si>
  <si>
    <t>Tubo Negro Estructural Redondo Ø = 4", Calibre = 3 mm</t>
  </si>
  <si>
    <t>Tubo Negro Estructural Redondo Ø = 2", Calibre = 3 mm</t>
  </si>
  <si>
    <t>Soldadura 6013 * 1/8</t>
  </si>
  <si>
    <t>Varilla Corrugada Ø = 1/2 "</t>
  </si>
  <si>
    <t>Polea Acanalada Ø = 3" Con Doble Rodamiento 5/8</t>
  </si>
  <si>
    <t>Juego Bisagra tipo chapeta   4 * 2/4 "</t>
  </si>
  <si>
    <t xml:space="preserve">Ángulo 3/16 * 1  1/2 " </t>
  </si>
  <si>
    <t>Varilla Lisa  Ø = 1/2 "</t>
  </si>
  <si>
    <t xml:space="preserve">Anticorrosivo Gris </t>
  </si>
  <si>
    <t>Esmalte Sintetico Tipo Pintulux Pintuco</t>
  </si>
  <si>
    <t>Lija De  Tela No. 120 de 27,5 cm de alto * 22,5 cm de ancho</t>
  </si>
  <si>
    <t xml:space="preserve">Masilla Topex </t>
  </si>
  <si>
    <t>Und</t>
  </si>
  <si>
    <t>Barras</t>
  </si>
  <si>
    <t>Pliegos</t>
  </si>
  <si>
    <t>Galones</t>
  </si>
  <si>
    <t>-</t>
  </si>
  <si>
    <t>LONGITUD (m)</t>
  </si>
  <si>
    <t xml:space="preserve">VALOR PROM. UNIT </t>
  </si>
  <si>
    <t xml:space="preserve"> VALOR TOTAL </t>
  </si>
  <si>
    <t>TOTAL</t>
  </si>
  <si>
    <t>COTIZACIÓN 4</t>
  </si>
  <si>
    <t>VALOR UNITARIO</t>
  </si>
  <si>
    <t>VALOR TOTAL</t>
  </si>
  <si>
    <t xml:space="preserve">Cemento Gris </t>
  </si>
  <si>
    <t>Bultos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</si>
</sst>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* #,##0.00_-;\-&quot;$&quot;* #,##0.00_-;_-&quot;$&quot;* &quot;-&quot;??_-;_-@_-"/>
    <numFmt numFmtId="164" formatCode="_(* #,##0.00_);_(* \(#,##0.00\);_(* &quot;-&quot;??_);_(@_)"/>
    <numFmt numFmtId="172" formatCode="_ * #,##0.00_ ;_ * \-#,##0.00_ ;_ * &quot;-&quot;??_ ;_ @_ "/>
    <numFmt numFmtId="174" formatCode="&quot;$&quot;#,##0_);\(&quot;$&quot;#,##0\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b/>
      <sz val="14"/>
      <name val="Calibri"/>
      <family val="2"/>
    </font>
    <font>
      <b/>
      <sz val="8"/>
      <name val="Arial"/>
      <family val="2"/>
    </font>
    <font>
      <sz val="9"/>
      <name val="Tahoma"/>
      <family val="2"/>
    </font>
    <font>
      <sz val="11"/>
      <color indexed="8"/>
      <name val="Calibri"/>
      <family val="2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</borders>
  <cellStyleXfs count="8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4" fillId="0" borderId="0"/>
    <xf numFmtId="0" fontId="14" fillId="0" borderId="0"/>
    <xf numFmtId="172" fontId="14" fillId="0" borderId="0" applyFont="0" applyFill="0" applyBorder="0" applyAlignment="0" applyProtection="0"/>
    <xf numFmtId="174" fontId="14" fillId="0" borderId="0" applyFont="0" applyFill="0" applyBorder="0" applyAlignment="0" applyProtection="0"/>
  </cellStyleXfs>
  <cellXfs count="75">
    <xf numFmtId="0" fontId="0" fillId="0" borderId="0" xfId="0"/>
    <xf numFmtId="0" fontId="7" fillId="0" borderId="5" xfId="1" applyFont="1" applyFill="1" applyBorder="1" applyAlignment="1">
      <alignment horizontal="left" vertical="center"/>
    </xf>
    <xf numFmtId="0" fontId="7" fillId="2" borderId="0" xfId="1" applyNumberFormat="1" applyFont="1" applyFill="1" applyBorder="1" applyAlignment="1">
      <alignment horizontal="left" vertical="center"/>
    </xf>
    <xf numFmtId="0" fontId="2" fillId="2" borderId="0" xfId="1" applyNumberFormat="1" applyFont="1" applyFill="1" applyBorder="1" applyAlignment="1">
      <alignment horizontal="center" vertical="center"/>
    </xf>
    <xf numFmtId="0" fontId="6" fillId="2" borderId="0" xfId="1" applyNumberFormat="1" applyFont="1" applyFill="1" applyBorder="1" applyAlignment="1">
      <alignment horizontal="center" vertical="center" wrapText="1"/>
    </xf>
    <xf numFmtId="0" fontId="2" fillId="2" borderId="0" xfId="1" applyNumberFormat="1" applyFont="1" applyFill="1" applyBorder="1"/>
    <xf numFmtId="0" fontId="0" fillId="0" borderId="5" xfId="0" applyBorder="1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44" fontId="0" fillId="0" borderId="0" xfId="3" applyFont="1"/>
    <xf numFmtId="44" fontId="0" fillId="0" borderId="5" xfId="3" applyFont="1" applyBorder="1"/>
    <xf numFmtId="0" fontId="2" fillId="2" borderId="0" xfId="2" applyNumberFormat="1" applyFont="1" applyFill="1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2" fillId="0" borderId="0" xfId="1" applyFont="1" applyFill="1" applyBorder="1"/>
    <xf numFmtId="0" fontId="2" fillId="0" borderId="0" xfId="1" applyFont="1" applyFill="1" applyBorder="1" applyAlignment="1">
      <alignment horizontal="center" vertical="center"/>
    </xf>
    <xf numFmtId="44" fontId="0" fillId="0" borderId="0" xfId="3" applyFont="1" applyBorder="1"/>
    <xf numFmtId="0" fontId="7" fillId="0" borderId="0" xfId="1" applyFont="1" applyFill="1" applyBorder="1" applyAlignment="1">
      <alignment horizontal="center" vertical="center"/>
    </xf>
    <xf numFmtId="44" fontId="11" fillId="0" borderId="0" xfId="3" applyFont="1" applyBorder="1" applyAlignment="1">
      <alignment horizontal="right" vertical="center" wrapText="1"/>
    </xf>
    <xf numFmtId="44" fontId="0" fillId="0" borderId="0" xfId="3" applyFont="1" applyBorder="1" applyAlignment="1">
      <alignment horizontal="right" vertical="center" wrapText="1"/>
    </xf>
    <xf numFmtId="0" fontId="3" fillId="2" borderId="0" xfId="2" applyNumberFormat="1" applyFont="1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7" fillId="0" borderId="0" xfId="1" applyFont="1" applyFill="1" applyBorder="1" applyAlignment="1">
      <alignment horizontal="left" vertical="center"/>
    </xf>
    <xf numFmtId="0" fontId="2" fillId="0" borderId="0" xfId="1" applyFont="1" applyFill="1" applyBorder="1" applyAlignment="1"/>
    <xf numFmtId="0" fontId="2" fillId="0" borderId="0" xfId="1" applyFont="1" applyFill="1" applyBorder="1" applyAlignment="1">
      <alignment vertical="center"/>
    </xf>
    <xf numFmtId="0" fontId="0" fillId="0" borderId="6" xfId="0" applyBorder="1" applyAlignment="1">
      <alignment horizontal="center"/>
    </xf>
    <xf numFmtId="0" fontId="0" fillId="0" borderId="15" xfId="0" applyBorder="1" applyAlignment="1">
      <alignment horizontal="center"/>
    </xf>
    <xf numFmtId="0" fontId="7" fillId="0" borderId="16" xfId="1" applyFont="1" applyFill="1" applyBorder="1" applyAlignment="1">
      <alignment horizontal="left" vertical="center"/>
    </xf>
    <xf numFmtId="0" fontId="0" fillId="0" borderId="16" xfId="0" applyBorder="1" applyAlignment="1">
      <alignment horizontal="center"/>
    </xf>
    <xf numFmtId="44" fontId="0" fillId="0" borderId="16" xfId="3" applyFont="1" applyBorder="1"/>
    <xf numFmtId="0" fontId="0" fillId="0" borderId="5" xfId="0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8" xfId="0" applyBorder="1"/>
    <xf numFmtId="0" fontId="0" fillId="0" borderId="17" xfId="0" applyBorder="1"/>
    <xf numFmtId="44" fontId="0" fillId="0" borderId="18" xfId="3" applyFont="1" applyBorder="1"/>
    <xf numFmtId="44" fontId="0" fillId="0" borderId="9" xfId="3" applyFont="1" applyBorder="1"/>
    <xf numFmtId="44" fontId="0" fillId="0" borderId="8" xfId="3" applyFont="1" applyBorder="1"/>
    <xf numFmtId="44" fontId="0" fillId="0" borderId="7" xfId="3" applyFont="1" applyBorder="1"/>
    <xf numFmtId="0" fontId="10" fillId="0" borderId="22" xfId="0" applyFont="1" applyBorder="1" applyAlignment="1">
      <alignment horizontal="center"/>
    </xf>
    <xf numFmtId="0" fontId="6" fillId="0" borderId="23" xfId="1" applyFont="1" applyFill="1" applyBorder="1" applyAlignment="1">
      <alignment horizontal="center" vertical="center" wrapText="1"/>
    </xf>
    <xf numFmtId="44" fontId="10" fillId="0" borderId="23" xfId="3" applyFont="1" applyBorder="1" applyAlignment="1">
      <alignment horizontal="center"/>
    </xf>
    <xf numFmtId="0" fontId="10" fillId="0" borderId="0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/>
    </xf>
    <xf numFmtId="44" fontId="10" fillId="0" borderId="25" xfId="3" applyFont="1" applyFill="1" applyBorder="1" applyAlignment="1">
      <alignment horizontal="center"/>
    </xf>
    <xf numFmtId="0" fontId="12" fillId="0" borderId="0" xfId="0" applyFont="1" applyBorder="1" applyAlignment="1">
      <alignment vertical="center"/>
    </xf>
    <xf numFmtId="44" fontId="0" fillId="0" borderId="17" xfId="3" applyFont="1" applyBorder="1"/>
    <xf numFmtId="44" fontId="0" fillId="0" borderId="19" xfId="3" applyFont="1" applyBorder="1"/>
    <xf numFmtId="0" fontId="5" fillId="2" borderId="0" xfId="1" applyNumberFormat="1" applyFont="1" applyFill="1" applyBorder="1" applyAlignment="1">
      <alignment horizontal="center"/>
    </xf>
    <xf numFmtId="44" fontId="0" fillId="0" borderId="20" xfId="0" applyNumberForma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 wrapText="1"/>
    </xf>
    <xf numFmtId="0" fontId="9" fillId="0" borderId="10" xfId="1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center" vertical="center" wrapText="1"/>
    </xf>
    <xf numFmtId="0" fontId="9" fillId="0" borderId="3" xfId="1" applyFont="1" applyFill="1" applyBorder="1" applyAlignment="1">
      <alignment horizontal="center" vertical="center" wrapText="1"/>
    </xf>
    <xf numFmtId="0" fontId="9" fillId="0" borderId="11" xfId="1" applyFont="1" applyFill="1" applyBorder="1" applyAlignment="1">
      <alignment horizontal="center" vertical="center" wrapText="1"/>
    </xf>
    <xf numFmtId="0" fontId="9" fillId="0" borderId="4" xfId="1" applyFont="1" applyFill="1" applyBorder="1" applyAlignment="1">
      <alignment horizontal="center" vertical="center" wrapText="1"/>
    </xf>
    <xf numFmtId="0" fontId="5" fillId="0" borderId="12" xfId="1" applyFont="1" applyFill="1" applyBorder="1" applyAlignment="1">
      <alignment horizontal="center" vertical="center"/>
    </xf>
    <xf numFmtId="0" fontId="5" fillId="0" borderId="13" xfId="1" applyFont="1" applyFill="1" applyBorder="1" applyAlignment="1">
      <alignment horizontal="center" vertical="center"/>
    </xf>
    <xf numFmtId="0" fontId="5" fillId="0" borderId="14" xfId="1" applyFont="1" applyFill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44" fontId="10" fillId="0" borderId="24" xfId="3" applyFont="1" applyBorder="1" applyAlignment="1">
      <alignment horizontal="center"/>
    </xf>
    <xf numFmtId="44" fontId="10" fillId="0" borderId="0" xfId="3" applyFont="1" applyBorder="1" applyAlignment="1">
      <alignment horizontal="center"/>
    </xf>
    <xf numFmtId="44" fontId="10" fillId="0" borderId="25" xfId="3" applyFont="1" applyBorder="1" applyAlignment="1">
      <alignment horizontal="center"/>
    </xf>
    <xf numFmtId="0" fontId="9" fillId="0" borderId="0" xfId="1" applyFont="1" applyFill="1" applyBorder="1" applyAlignment="1">
      <alignment vertical="center" wrapText="1"/>
    </xf>
    <xf numFmtId="0" fontId="5" fillId="0" borderId="0" xfId="1" applyFont="1" applyFill="1" applyBorder="1" applyAlignment="1">
      <alignment vertical="center"/>
    </xf>
    <xf numFmtId="44" fontId="0" fillId="0" borderId="8" xfId="3" applyFont="1" applyBorder="1" applyAlignment="1">
      <alignment horizontal="center" vertical="center"/>
    </xf>
    <xf numFmtId="44" fontId="0" fillId="0" borderId="19" xfId="3" applyFont="1" applyBorder="1" applyAlignment="1">
      <alignment horizontal="center" vertical="center"/>
    </xf>
    <xf numFmtId="44" fontId="0" fillId="0" borderId="17" xfId="3" applyFont="1" applyBorder="1" applyAlignment="1">
      <alignment horizontal="center" vertical="center"/>
    </xf>
    <xf numFmtId="44" fontId="10" fillId="0" borderId="20" xfId="3" applyFont="1" applyBorder="1" applyAlignment="1">
      <alignment horizontal="center" vertical="center"/>
    </xf>
    <xf numFmtId="44" fontId="10" fillId="0" borderId="21" xfId="3" applyFont="1" applyBorder="1" applyAlignment="1">
      <alignment horizontal="center" vertical="center"/>
    </xf>
    <xf numFmtId="0" fontId="0" fillId="0" borderId="21" xfId="0" applyFont="1" applyBorder="1" applyAlignment="1">
      <alignment vertical="center"/>
    </xf>
    <xf numFmtId="44" fontId="0" fillId="0" borderId="20" xfId="0" applyNumberFormat="1" applyFont="1" applyBorder="1" applyAlignment="1">
      <alignment vertical="center"/>
    </xf>
  </cellXfs>
  <cellStyles count="8">
    <cellStyle name="Millares 2 2" xfId="7"/>
    <cellStyle name="Millares 3" xfId="2"/>
    <cellStyle name="Millares 3 2" xfId="6"/>
    <cellStyle name="Moneda" xfId="3" builtinId="4"/>
    <cellStyle name="Normal" xfId="0" builtinId="0"/>
    <cellStyle name="Normal 2" xfId="1"/>
    <cellStyle name="Normal 2 2" xfId="5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7"/>
  <sheetViews>
    <sheetView tabSelected="1" topLeftCell="A7" zoomScale="80" zoomScaleNormal="80" workbookViewId="0">
      <selection activeCell="H31" sqref="H31"/>
    </sheetView>
  </sheetViews>
  <sheetFormatPr baseColWidth="10" defaultRowHeight="15" x14ac:dyDescent="0.25"/>
  <cols>
    <col min="1" max="1" width="11.42578125" style="7"/>
    <col min="2" max="2" width="62.42578125" customWidth="1"/>
    <col min="3" max="3" width="12.28515625" customWidth="1"/>
    <col min="4" max="4" width="15.85546875" style="7" bestFit="1" customWidth="1"/>
    <col min="5" max="5" width="21.85546875" style="9" bestFit="1" customWidth="1"/>
    <col min="6" max="6" width="19.7109375" style="9" customWidth="1"/>
    <col min="7" max="7" width="17.140625" bestFit="1" customWidth="1"/>
    <col min="8" max="8" width="14.85546875" customWidth="1"/>
    <col min="9" max="9" width="18.140625" customWidth="1"/>
    <col min="10" max="10" width="19.5703125" bestFit="1" customWidth="1"/>
    <col min="11" max="11" width="17.140625" bestFit="1" customWidth="1"/>
  </cols>
  <sheetData>
    <row r="1" spans="1:11" ht="15.75" thickBot="1" x14ac:dyDescent="0.3"/>
    <row r="2" spans="1:11" ht="15" customHeight="1" x14ac:dyDescent="0.25">
      <c r="A2" s="52" t="s">
        <v>9</v>
      </c>
      <c r="B2" s="53"/>
      <c r="C2" s="53"/>
      <c r="D2" s="53"/>
      <c r="E2" s="53"/>
      <c r="F2" s="53"/>
      <c r="G2" s="53"/>
      <c r="H2" s="53"/>
      <c r="I2" s="53"/>
      <c r="J2" s="53"/>
      <c r="K2" s="54"/>
    </row>
    <row r="3" spans="1:11" ht="15.75" thickBot="1" x14ac:dyDescent="0.3">
      <c r="A3" s="55"/>
      <c r="B3" s="56"/>
      <c r="C3" s="56"/>
      <c r="D3" s="56"/>
      <c r="E3" s="56"/>
      <c r="F3" s="56"/>
      <c r="G3" s="56"/>
      <c r="H3" s="56"/>
      <c r="I3" s="56"/>
      <c r="J3" s="56"/>
      <c r="K3" s="57"/>
    </row>
    <row r="4" spans="1:11" ht="19.5" thickBot="1" x14ac:dyDescent="0.3">
      <c r="A4" s="58" t="s">
        <v>1</v>
      </c>
      <c r="B4" s="59"/>
      <c r="C4" s="59"/>
      <c r="D4" s="59"/>
      <c r="E4" s="59"/>
      <c r="F4" s="59"/>
      <c r="G4" s="59"/>
      <c r="H4" s="59"/>
      <c r="I4" s="59"/>
      <c r="J4" s="59"/>
      <c r="K4" s="60"/>
    </row>
    <row r="5" spans="1:11" x14ac:dyDescent="0.25">
      <c r="A5" s="39" t="s">
        <v>7</v>
      </c>
      <c r="B5" s="40" t="s">
        <v>8</v>
      </c>
      <c r="C5" s="40" t="s">
        <v>0</v>
      </c>
      <c r="D5" s="41" t="s">
        <v>29</v>
      </c>
      <c r="E5" s="41" t="s">
        <v>4</v>
      </c>
      <c r="F5" s="41" t="s">
        <v>5</v>
      </c>
      <c r="G5" s="41" t="s">
        <v>6</v>
      </c>
      <c r="H5" s="42" t="s">
        <v>10</v>
      </c>
      <c r="I5" s="43" t="s">
        <v>33</v>
      </c>
      <c r="J5" s="44" t="s">
        <v>30</v>
      </c>
      <c r="K5" s="45" t="s">
        <v>31</v>
      </c>
    </row>
    <row r="6" spans="1:11" x14ac:dyDescent="0.25">
      <c r="A6" s="26">
        <v>1</v>
      </c>
      <c r="B6" s="12" t="s">
        <v>12</v>
      </c>
      <c r="C6" s="8" t="s">
        <v>24</v>
      </c>
      <c r="D6" s="21">
        <v>6</v>
      </c>
      <c r="E6" s="21">
        <v>37</v>
      </c>
      <c r="F6" s="10">
        <f>+ROUND((151220.82*1.19*1.125),0)</f>
        <v>202447</v>
      </c>
      <c r="G6" s="10">
        <f>+ROUND((186703*1.19*1.125),0)</f>
        <v>249949</v>
      </c>
      <c r="H6" s="37">
        <f>+ROUND((202400*1.19*1.125),0)</f>
        <v>270963</v>
      </c>
      <c r="I6" s="6"/>
      <c r="J6" s="37">
        <f>+ROUND(SUM(F6:H6)/3,0)</f>
        <v>241120</v>
      </c>
      <c r="K6" s="38">
        <f>+ROUND((J6*E6)*(1.12),0)</f>
        <v>9992013</v>
      </c>
    </row>
    <row r="7" spans="1:11" x14ac:dyDescent="0.25">
      <c r="A7" s="26">
        <v>2</v>
      </c>
      <c r="B7" s="1" t="s">
        <v>11</v>
      </c>
      <c r="C7" s="8" t="s">
        <v>24</v>
      </c>
      <c r="D7" s="21">
        <v>6</v>
      </c>
      <c r="E7" s="21">
        <v>119</v>
      </c>
      <c r="F7" s="10">
        <f>+ROUND((116681.82*1.19*1.125),0)</f>
        <v>156208</v>
      </c>
      <c r="G7" s="10">
        <f>+ROUND((144280*1.19*1.125),0)</f>
        <v>193155</v>
      </c>
      <c r="H7" s="37">
        <f>+ROUND((160800*1.19*1.125),0)</f>
        <v>215271</v>
      </c>
      <c r="I7" s="6"/>
      <c r="J7" s="37">
        <f t="shared" ref="J7:J11" si="0">+ROUND(SUM(F7:H7)/3,0)</f>
        <v>188211</v>
      </c>
      <c r="K7" s="38">
        <f t="shared" ref="K7:K19" si="1">+ROUND((J7*E7)*(1.12),0)</f>
        <v>25084762</v>
      </c>
    </row>
    <row r="8" spans="1:11" x14ac:dyDescent="0.25">
      <c r="A8" s="26">
        <v>3</v>
      </c>
      <c r="B8" s="1" t="s">
        <v>13</v>
      </c>
      <c r="C8" s="8" t="s">
        <v>24</v>
      </c>
      <c r="D8" s="21">
        <v>6</v>
      </c>
      <c r="E8" s="21">
        <v>222</v>
      </c>
      <c r="F8" s="10">
        <f>+ROUND((77973.75*1.19*1.125),0)</f>
        <v>104387</v>
      </c>
      <c r="G8" s="10">
        <f>+ROUND((95998*1.19*1.125),0)</f>
        <v>128517</v>
      </c>
      <c r="H8" s="37">
        <f>+ROUND((112800*1.19*1.125),0)</f>
        <v>151011</v>
      </c>
      <c r="I8" s="6"/>
      <c r="J8" s="37">
        <f t="shared" si="0"/>
        <v>127972</v>
      </c>
      <c r="K8" s="38">
        <f t="shared" si="1"/>
        <v>31818958</v>
      </c>
    </row>
    <row r="9" spans="1:11" x14ac:dyDescent="0.25">
      <c r="A9" s="26">
        <v>4</v>
      </c>
      <c r="B9" s="1" t="s">
        <v>14</v>
      </c>
      <c r="C9" s="8" t="s">
        <v>2</v>
      </c>
      <c r="D9" s="21" t="s">
        <v>28</v>
      </c>
      <c r="E9" s="21">
        <v>885</v>
      </c>
      <c r="F9" s="10">
        <f>+ROUND((9663.9*1.19*1.125),0)</f>
        <v>12938</v>
      </c>
      <c r="G9" s="10">
        <f>+ROUND((10683*1.19*1.125),0)</f>
        <v>14302</v>
      </c>
      <c r="H9" s="37">
        <f>+ROUND((13600*1.19*1.125),0)</f>
        <v>18207</v>
      </c>
      <c r="I9" s="6"/>
      <c r="J9" s="37">
        <f t="shared" si="0"/>
        <v>15149</v>
      </c>
      <c r="K9" s="38">
        <f t="shared" si="1"/>
        <v>15015689</v>
      </c>
    </row>
    <row r="10" spans="1:11" x14ac:dyDescent="0.25">
      <c r="A10" s="26">
        <v>5</v>
      </c>
      <c r="B10" s="1" t="s">
        <v>36</v>
      </c>
      <c r="C10" s="8" t="s">
        <v>37</v>
      </c>
      <c r="D10" s="21" t="s">
        <v>28</v>
      </c>
      <c r="E10" s="21">
        <v>132</v>
      </c>
      <c r="F10" s="10">
        <v>29500</v>
      </c>
      <c r="G10" s="10">
        <v>29500</v>
      </c>
      <c r="H10" s="37">
        <v>29500</v>
      </c>
      <c r="I10" s="6"/>
      <c r="J10" s="37">
        <f t="shared" si="0"/>
        <v>29500</v>
      </c>
      <c r="K10" s="38">
        <f t="shared" si="1"/>
        <v>4361280</v>
      </c>
    </row>
    <row r="11" spans="1:11" x14ac:dyDescent="0.25">
      <c r="A11" s="26">
        <v>6</v>
      </c>
      <c r="B11" s="1" t="s">
        <v>15</v>
      </c>
      <c r="C11" s="8" t="s">
        <v>25</v>
      </c>
      <c r="D11" s="21">
        <v>6</v>
      </c>
      <c r="E11" s="21">
        <v>35</v>
      </c>
      <c r="F11" s="10">
        <f>+ROUND((13865.54*1.19*1.125),0)</f>
        <v>18562</v>
      </c>
      <c r="G11" s="10">
        <f>+ROUND((15490*1.19*1.125),0)</f>
        <v>20737</v>
      </c>
      <c r="H11" s="37">
        <f>+ROUND((19895*1.19*1.125),0)</f>
        <v>26634</v>
      </c>
      <c r="I11" s="6"/>
      <c r="J11" s="37">
        <f t="shared" si="0"/>
        <v>21978</v>
      </c>
      <c r="K11" s="38">
        <f t="shared" si="1"/>
        <v>861538</v>
      </c>
    </row>
    <row r="12" spans="1:11" x14ac:dyDescent="0.25">
      <c r="A12" s="26">
        <v>7</v>
      </c>
      <c r="B12" s="1" t="s">
        <v>16</v>
      </c>
      <c r="C12" s="8" t="s">
        <v>24</v>
      </c>
      <c r="D12" s="21" t="s">
        <v>28</v>
      </c>
      <c r="E12" s="21">
        <v>10</v>
      </c>
      <c r="F12" s="10"/>
      <c r="G12" s="10"/>
      <c r="H12" s="33"/>
      <c r="I12" s="10">
        <f>+ROUND((29411.7*1.19*1.125),0)</f>
        <v>39375</v>
      </c>
      <c r="J12" s="37">
        <f>+ROUND(SUM(I12),0)</f>
        <v>39375</v>
      </c>
      <c r="K12" s="38">
        <f t="shared" si="1"/>
        <v>441000</v>
      </c>
    </row>
    <row r="13" spans="1:11" x14ac:dyDescent="0.25">
      <c r="A13" s="26">
        <v>8</v>
      </c>
      <c r="B13" s="1" t="s">
        <v>17</v>
      </c>
      <c r="C13" s="8" t="s">
        <v>24</v>
      </c>
      <c r="D13" s="21" t="s">
        <v>28</v>
      </c>
      <c r="E13" s="21">
        <v>15</v>
      </c>
      <c r="F13" s="10"/>
      <c r="G13" s="10"/>
      <c r="H13" s="33"/>
      <c r="I13" s="10">
        <f>+ROUND((15126*1.19*1.125),0)</f>
        <v>20250</v>
      </c>
      <c r="J13" s="37">
        <f>+ROUND(SUM(I13),0)</f>
        <v>20250</v>
      </c>
      <c r="K13" s="38">
        <f t="shared" si="1"/>
        <v>340200</v>
      </c>
    </row>
    <row r="14" spans="1:11" x14ac:dyDescent="0.25">
      <c r="A14" s="26">
        <v>9</v>
      </c>
      <c r="B14" s="1" t="s">
        <v>18</v>
      </c>
      <c r="C14" s="8" t="s">
        <v>24</v>
      </c>
      <c r="D14" s="21" t="s">
        <v>28</v>
      </c>
      <c r="E14" s="21">
        <v>3</v>
      </c>
      <c r="F14" s="10">
        <f>+ROUND((42016.8*1.19*1.125),0)</f>
        <v>56250</v>
      </c>
      <c r="G14" s="10"/>
      <c r="H14" s="33"/>
      <c r="I14" s="10">
        <f>+ROUND((54621.67*1.19*1.125),0)</f>
        <v>73125</v>
      </c>
      <c r="J14" s="37">
        <f>+ROUND(SUM(F14:I14)/2,0)</f>
        <v>64688</v>
      </c>
      <c r="K14" s="38">
        <f t="shared" si="1"/>
        <v>217352</v>
      </c>
    </row>
    <row r="15" spans="1:11" x14ac:dyDescent="0.25">
      <c r="A15" s="26">
        <v>10</v>
      </c>
      <c r="B15" s="1" t="s">
        <v>19</v>
      </c>
      <c r="C15" s="8" t="s">
        <v>24</v>
      </c>
      <c r="D15" s="21">
        <v>6</v>
      </c>
      <c r="E15" s="21">
        <v>2</v>
      </c>
      <c r="F15" s="10">
        <f>+ROUND((15546.21*1.19*1.125),0)</f>
        <v>20812</v>
      </c>
      <c r="G15" s="10">
        <f>+ROUND((22350*1.19*1.125),0)</f>
        <v>29921</v>
      </c>
      <c r="H15" s="33"/>
      <c r="I15" s="6"/>
      <c r="J15" s="37">
        <f>+ROUND(SUM(F15:G15)/2,0)</f>
        <v>25367</v>
      </c>
      <c r="K15" s="38">
        <f t="shared" si="1"/>
        <v>56822</v>
      </c>
    </row>
    <row r="16" spans="1:11" x14ac:dyDescent="0.25">
      <c r="A16" s="26">
        <v>11</v>
      </c>
      <c r="B16" s="1" t="s">
        <v>20</v>
      </c>
      <c r="C16" s="8" t="s">
        <v>3</v>
      </c>
      <c r="D16" s="21" t="s">
        <v>28</v>
      </c>
      <c r="E16" s="21">
        <v>222</v>
      </c>
      <c r="F16" s="10">
        <f>+ROUND((22777*1.19*1.125),0)</f>
        <v>30493</v>
      </c>
      <c r="G16" s="10"/>
      <c r="H16" s="37">
        <f>+ROUND((30690*1.19*1.125),0)</f>
        <v>41086</v>
      </c>
      <c r="I16" s="6"/>
      <c r="J16" s="37">
        <f>+ROUND(SUM(F16:H16)/2,0)</f>
        <v>35790</v>
      </c>
      <c r="K16" s="38">
        <f t="shared" si="1"/>
        <v>8898826</v>
      </c>
    </row>
    <row r="17" spans="1:11" x14ac:dyDescent="0.25">
      <c r="A17" s="26">
        <v>12</v>
      </c>
      <c r="B17" s="1" t="s">
        <v>21</v>
      </c>
      <c r="C17" s="8" t="s">
        <v>3</v>
      </c>
      <c r="D17" s="31" t="s">
        <v>28</v>
      </c>
      <c r="E17" s="21">
        <v>188</v>
      </c>
      <c r="F17" s="10"/>
      <c r="G17" s="10"/>
      <c r="H17" s="37">
        <f>+ROUND((43200*1.19*1.125),0)</f>
        <v>57834</v>
      </c>
      <c r="I17" s="6"/>
      <c r="J17" s="37">
        <f>+ROUND(SUM(H17),0)</f>
        <v>57834</v>
      </c>
      <c r="K17" s="38">
        <f t="shared" si="1"/>
        <v>12177527</v>
      </c>
    </row>
    <row r="18" spans="1:11" x14ac:dyDescent="0.25">
      <c r="A18" s="26">
        <v>13</v>
      </c>
      <c r="B18" s="1" t="s">
        <v>22</v>
      </c>
      <c r="C18" s="8" t="s">
        <v>26</v>
      </c>
      <c r="D18" s="21" t="s">
        <v>28</v>
      </c>
      <c r="E18" s="22">
        <v>240</v>
      </c>
      <c r="F18" s="36"/>
      <c r="G18" s="10"/>
      <c r="H18" s="33"/>
      <c r="I18" s="36">
        <f>+ROUND((2941.175*1.19*1.125),0)</f>
        <v>3937</v>
      </c>
      <c r="J18" s="48">
        <f>+ROUND(SUM(I18),0)</f>
        <v>3937</v>
      </c>
      <c r="K18" s="38">
        <f t="shared" si="1"/>
        <v>1058266</v>
      </c>
    </row>
    <row r="19" spans="1:11" ht="15.75" thickBot="1" x14ac:dyDescent="0.3">
      <c r="A19" s="27">
        <v>14</v>
      </c>
      <c r="B19" s="28" t="s">
        <v>23</v>
      </c>
      <c r="C19" s="29" t="s">
        <v>27</v>
      </c>
      <c r="D19" s="32" t="s">
        <v>28</v>
      </c>
      <c r="E19" s="32">
        <v>7</v>
      </c>
      <c r="F19" s="30"/>
      <c r="G19" s="35"/>
      <c r="H19" s="34"/>
      <c r="I19" s="47">
        <f>+ROUND((15126*1.19*1.125),0)</f>
        <v>20250</v>
      </c>
      <c r="J19" s="30">
        <f>+ROUND(SUM(I19),0)</f>
        <v>20250</v>
      </c>
      <c r="K19" s="38">
        <f t="shared" si="1"/>
        <v>158760</v>
      </c>
    </row>
    <row r="20" spans="1:11" s="12" customFormat="1" ht="15.75" thickBot="1" x14ac:dyDescent="0.3">
      <c r="A20" s="13"/>
      <c r="B20" s="23"/>
      <c r="C20" s="15"/>
      <c r="D20" s="13"/>
      <c r="E20" s="16"/>
      <c r="F20" s="16"/>
    </row>
    <row r="21" spans="1:11" s="12" customFormat="1" ht="15" customHeight="1" x14ac:dyDescent="0.25">
      <c r="A21" s="13"/>
      <c r="B21" s="23"/>
      <c r="C21" s="15"/>
      <c r="D21" s="13"/>
      <c r="E21" s="16"/>
      <c r="F21" s="16"/>
      <c r="H21" s="46"/>
      <c r="I21" s="46"/>
      <c r="J21" s="61" t="s">
        <v>32</v>
      </c>
      <c r="K21" s="50">
        <f>+ROUND(SUM(K6:K19),0)</f>
        <v>110482993</v>
      </c>
    </row>
    <row r="22" spans="1:11" s="12" customFormat="1" ht="15.75" customHeight="1" thickBot="1" x14ac:dyDescent="0.3">
      <c r="A22" s="13"/>
      <c r="B22" s="23"/>
      <c r="C22" s="15"/>
      <c r="D22" s="13"/>
      <c r="E22" s="16"/>
      <c r="F22" s="16"/>
      <c r="H22" s="46"/>
      <c r="I22" s="46"/>
      <c r="J22" s="62"/>
      <c r="K22" s="51"/>
    </row>
    <row r="23" spans="1:11" s="12" customFormat="1" ht="15.75" thickBot="1" x14ac:dyDescent="0.3">
      <c r="A23" s="13"/>
      <c r="B23" s="23"/>
      <c r="C23" s="15"/>
      <c r="D23" s="13"/>
      <c r="E23" s="16"/>
      <c r="F23" s="16"/>
    </row>
    <row r="24" spans="1:11" s="12" customFormat="1" ht="15" customHeight="1" x14ac:dyDescent="0.25">
      <c r="A24" s="52" t="s">
        <v>9</v>
      </c>
      <c r="B24" s="53"/>
      <c r="C24" s="53"/>
      <c r="D24" s="53"/>
      <c r="E24" s="53"/>
      <c r="F24" s="53"/>
      <c r="G24" s="54"/>
      <c r="H24" s="66"/>
      <c r="I24" s="66"/>
      <c r="J24" s="66"/>
      <c r="K24" s="66"/>
    </row>
    <row r="25" spans="1:11" s="12" customFormat="1" ht="15.75" thickBot="1" x14ac:dyDescent="0.3">
      <c r="A25" s="55"/>
      <c r="B25" s="56"/>
      <c r="C25" s="56"/>
      <c r="D25" s="56"/>
      <c r="E25" s="56"/>
      <c r="F25" s="56"/>
      <c r="G25" s="57"/>
      <c r="H25" s="66"/>
      <c r="I25" s="66"/>
      <c r="J25" s="66"/>
      <c r="K25" s="66"/>
    </row>
    <row r="26" spans="1:11" s="12" customFormat="1" ht="15.75" customHeight="1" thickBot="1" x14ac:dyDescent="0.3">
      <c r="A26" s="58" t="s">
        <v>1</v>
      </c>
      <c r="B26" s="59"/>
      <c r="C26" s="59"/>
      <c r="D26" s="59"/>
      <c r="E26" s="59"/>
      <c r="F26" s="59"/>
      <c r="G26" s="60"/>
      <c r="H26" s="67"/>
      <c r="I26" s="67"/>
      <c r="J26" s="67"/>
      <c r="K26" s="67"/>
    </row>
    <row r="27" spans="1:11" s="12" customFormat="1" ht="14.25" customHeight="1" x14ac:dyDescent="0.25">
      <c r="A27" s="39" t="s">
        <v>7</v>
      </c>
      <c r="B27" s="40" t="s">
        <v>8</v>
      </c>
      <c r="C27" s="40" t="s">
        <v>0</v>
      </c>
      <c r="D27" s="41" t="s">
        <v>29</v>
      </c>
      <c r="E27" s="41" t="s">
        <v>4</v>
      </c>
      <c r="F27" s="63" t="s">
        <v>34</v>
      </c>
      <c r="G27" s="65" t="s">
        <v>35</v>
      </c>
      <c r="H27" s="42"/>
      <c r="I27" s="64"/>
      <c r="J27" s="64"/>
      <c r="K27" s="42"/>
    </row>
    <row r="28" spans="1:11" s="12" customFormat="1" x14ac:dyDescent="0.25">
      <c r="A28" s="26">
        <v>1</v>
      </c>
      <c r="B28" s="12" t="s">
        <v>12</v>
      </c>
      <c r="C28" s="8" t="s">
        <v>24</v>
      </c>
      <c r="D28" s="21">
        <v>6</v>
      </c>
      <c r="E28" s="21">
        <v>37</v>
      </c>
      <c r="F28" s="68">
        <v>241120</v>
      </c>
      <c r="G28" s="38">
        <f>+ROUND((E28*F28)*1.12,0)</f>
        <v>9992013</v>
      </c>
      <c r="H28" s="16"/>
      <c r="I28" s="16"/>
      <c r="J28" s="16"/>
      <c r="K28" s="16"/>
    </row>
    <row r="29" spans="1:11" s="12" customFormat="1" x14ac:dyDescent="0.25">
      <c r="A29" s="26">
        <v>2</v>
      </c>
      <c r="B29" s="1" t="s">
        <v>11</v>
      </c>
      <c r="C29" s="8" t="s">
        <v>24</v>
      </c>
      <c r="D29" s="21">
        <v>6</v>
      </c>
      <c r="E29" s="21">
        <v>119</v>
      </c>
      <c r="F29" s="68">
        <v>188211</v>
      </c>
      <c r="G29" s="38">
        <f t="shared" ref="G29:G41" si="2">+ROUND((E29*F29)*1.12,0)</f>
        <v>25084762</v>
      </c>
      <c r="H29" s="16"/>
      <c r="I29" s="16"/>
      <c r="J29" s="16"/>
      <c r="K29" s="16"/>
    </row>
    <row r="30" spans="1:11" s="12" customFormat="1" x14ac:dyDescent="0.25">
      <c r="A30" s="26">
        <v>3</v>
      </c>
      <c r="B30" s="1" t="s">
        <v>13</v>
      </c>
      <c r="C30" s="8" t="s">
        <v>24</v>
      </c>
      <c r="D30" s="21">
        <v>6</v>
      </c>
      <c r="E30" s="21">
        <v>222</v>
      </c>
      <c r="F30" s="68">
        <v>127972</v>
      </c>
      <c r="G30" s="38">
        <f t="shared" si="2"/>
        <v>31818958</v>
      </c>
      <c r="H30" s="16"/>
      <c r="I30" s="16"/>
      <c r="J30" s="16"/>
      <c r="K30" s="16"/>
    </row>
    <row r="31" spans="1:11" s="12" customFormat="1" x14ac:dyDescent="0.25">
      <c r="A31" s="26">
        <v>4</v>
      </c>
      <c r="B31" s="1" t="s">
        <v>14</v>
      </c>
      <c r="C31" s="8" t="s">
        <v>2</v>
      </c>
      <c r="D31" s="21" t="s">
        <v>28</v>
      </c>
      <c r="E31" s="21">
        <v>885</v>
      </c>
      <c r="F31" s="68">
        <v>15149</v>
      </c>
      <c r="G31" s="38">
        <f t="shared" si="2"/>
        <v>15015689</v>
      </c>
      <c r="H31" s="16"/>
      <c r="I31" s="16"/>
      <c r="J31" s="16"/>
      <c r="K31" s="16"/>
    </row>
    <row r="32" spans="1:11" s="12" customFormat="1" x14ac:dyDescent="0.25">
      <c r="A32" s="26">
        <v>5</v>
      </c>
      <c r="B32" s="1" t="s">
        <v>36</v>
      </c>
      <c r="C32" s="8" t="s">
        <v>37</v>
      </c>
      <c r="D32" s="21" t="s">
        <v>28</v>
      </c>
      <c r="E32" s="21">
        <v>132</v>
      </c>
      <c r="F32" s="68">
        <v>29500</v>
      </c>
      <c r="G32" s="38">
        <f t="shared" si="2"/>
        <v>4361280</v>
      </c>
      <c r="H32" s="16"/>
      <c r="I32" s="16"/>
      <c r="J32" s="16"/>
      <c r="K32" s="16"/>
    </row>
    <row r="33" spans="1:11" s="12" customFormat="1" x14ac:dyDescent="0.25">
      <c r="A33" s="26">
        <v>6</v>
      </c>
      <c r="B33" s="1" t="s">
        <v>15</v>
      </c>
      <c r="C33" s="8" t="s">
        <v>25</v>
      </c>
      <c r="D33" s="21">
        <v>6</v>
      </c>
      <c r="E33" s="21">
        <v>35</v>
      </c>
      <c r="F33" s="68">
        <v>21978</v>
      </c>
      <c r="G33" s="38">
        <f t="shared" si="2"/>
        <v>861538</v>
      </c>
      <c r="H33" s="16"/>
      <c r="I33" s="16"/>
      <c r="J33" s="16"/>
      <c r="K33" s="16"/>
    </row>
    <row r="34" spans="1:11" s="12" customFormat="1" x14ac:dyDescent="0.25">
      <c r="A34" s="26">
        <v>7</v>
      </c>
      <c r="B34" s="1" t="s">
        <v>16</v>
      </c>
      <c r="C34" s="8" t="s">
        <v>24</v>
      </c>
      <c r="D34" s="21" t="s">
        <v>28</v>
      </c>
      <c r="E34" s="21">
        <v>10</v>
      </c>
      <c r="F34" s="68">
        <v>39375</v>
      </c>
      <c r="G34" s="38">
        <f t="shared" si="2"/>
        <v>441000</v>
      </c>
      <c r="I34" s="16"/>
      <c r="J34" s="16"/>
    </row>
    <row r="35" spans="1:11" s="12" customFormat="1" x14ac:dyDescent="0.25">
      <c r="A35" s="26">
        <v>8</v>
      </c>
      <c r="B35" s="1" t="s">
        <v>17</v>
      </c>
      <c r="C35" s="8" t="s">
        <v>24</v>
      </c>
      <c r="D35" s="21" t="s">
        <v>28</v>
      </c>
      <c r="E35" s="21">
        <v>15</v>
      </c>
      <c r="F35" s="68">
        <v>20250</v>
      </c>
      <c r="G35" s="38">
        <f t="shared" si="2"/>
        <v>340200</v>
      </c>
      <c r="I35" s="16"/>
      <c r="J35" s="16"/>
    </row>
    <row r="36" spans="1:11" s="12" customFormat="1" x14ac:dyDescent="0.25">
      <c r="A36" s="26">
        <v>9</v>
      </c>
      <c r="B36" s="1" t="s">
        <v>18</v>
      </c>
      <c r="C36" s="8" t="s">
        <v>24</v>
      </c>
      <c r="D36" s="21" t="s">
        <v>28</v>
      </c>
      <c r="E36" s="21">
        <v>3</v>
      </c>
      <c r="F36" s="68">
        <v>64688</v>
      </c>
      <c r="G36" s="38">
        <f t="shared" si="2"/>
        <v>217352</v>
      </c>
      <c r="I36" s="16"/>
      <c r="J36" s="16"/>
    </row>
    <row r="37" spans="1:11" s="12" customFormat="1" x14ac:dyDescent="0.25">
      <c r="A37" s="26">
        <v>10</v>
      </c>
      <c r="B37" s="1" t="s">
        <v>19</v>
      </c>
      <c r="C37" s="8" t="s">
        <v>24</v>
      </c>
      <c r="D37" s="21">
        <v>6</v>
      </c>
      <c r="E37" s="21">
        <v>2</v>
      </c>
      <c r="F37" s="68">
        <v>25367</v>
      </c>
      <c r="G37" s="38">
        <f t="shared" si="2"/>
        <v>56822</v>
      </c>
      <c r="I37" s="16"/>
      <c r="J37" s="16"/>
    </row>
    <row r="38" spans="1:11" s="12" customFormat="1" x14ac:dyDescent="0.25">
      <c r="A38" s="26">
        <v>11</v>
      </c>
      <c r="B38" s="1" t="s">
        <v>20</v>
      </c>
      <c r="C38" s="8" t="s">
        <v>3</v>
      </c>
      <c r="D38" s="21" t="s">
        <v>28</v>
      </c>
      <c r="E38" s="21">
        <v>222</v>
      </c>
      <c r="F38" s="68">
        <v>35790</v>
      </c>
      <c r="G38" s="38">
        <f t="shared" si="2"/>
        <v>8898826</v>
      </c>
      <c r="H38" s="16"/>
      <c r="I38" s="16"/>
      <c r="J38" s="16"/>
      <c r="K38" s="16"/>
    </row>
    <row r="39" spans="1:11" s="12" customFormat="1" x14ac:dyDescent="0.25">
      <c r="A39" s="26">
        <v>12</v>
      </c>
      <c r="B39" s="1" t="s">
        <v>21</v>
      </c>
      <c r="C39" s="8" t="s">
        <v>3</v>
      </c>
      <c r="D39" s="31" t="s">
        <v>28</v>
      </c>
      <c r="E39" s="21">
        <v>188</v>
      </c>
      <c r="F39" s="68">
        <v>57834</v>
      </c>
      <c r="G39" s="38">
        <f t="shared" si="2"/>
        <v>12177527</v>
      </c>
      <c r="H39" s="16"/>
      <c r="I39" s="16"/>
      <c r="J39" s="16"/>
      <c r="K39" s="16"/>
    </row>
    <row r="40" spans="1:11" s="12" customFormat="1" x14ac:dyDescent="0.25">
      <c r="A40" s="26">
        <v>13</v>
      </c>
      <c r="B40" s="1" t="s">
        <v>22</v>
      </c>
      <c r="C40" s="8" t="s">
        <v>26</v>
      </c>
      <c r="D40" s="21" t="s">
        <v>28</v>
      </c>
      <c r="E40" s="22">
        <v>240</v>
      </c>
      <c r="F40" s="69">
        <v>3937</v>
      </c>
      <c r="G40" s="38">
        <f t="shared" si="2"/>
        <v>1058266</v>
      </c>
      <c r="I40" s="16"/>
      <c r="J40" s="16"/>
    </row>
    <row r="41" spans="1:11" s="12" customFormat="1" ht="15.75" thickBot="1" x14ac:dyDescent="0.3">
      <c r="A41" s="27">
        <v>14</v>
      </c>
      <c r="B41" s="28" t="s">
        <v>23</v>
      </c>
      <c r="C41" s="29" t="s">
        <v>27</v>
      </c>
      <c r="D41" s="32" t="s">
        <v>28</v>
      </c>
      <c r="E41" s="32">
        <v>7</v>
      </c>
      <c r="F41" s="70">
        <v>20250</v>
      </c>
      <c r="G41" s="38">
        <f t="shared" si="2"/>
        <v>158760</v>
      </c>
      <c r="I41" s="16"/>
      <c r="J41" s="16"/>
    </row>
    <row r="42" spans="1:11" s="12" customFormat="1" ht="15.75" thickBot="1" x14ac:dyDescent="0.3">
      <c r="A42" s="13"/>
      <c r="B42" s="24"/>
      <c r="C42" s="15"/>
      <c r="D42" s="13"/>
      <c r="E42" s="16"/>
      <c r="F42" s="16"/>
    </row>
    <row r="43" spans="1:11" s="12" customFormat="1" x14ac:dyDescent="0.25">
      <c r="A43" s="13"/>
      <c r="B43" s="25"/>
      <c r="C43" s="15"/>
      <c r="D43" s="13"/>
      <c r="E43" s="16"/>
      <c r="F43" s="71" t="s">
        <v>32</v>
      </c>
      <c r="G43" s="74">
        <f>+ROUND(SUM(G28:G41),0)</f>
        <v>110482993</v>
      </c>
    </row>
    <row r="44" spans="1:11" s="12" customFormat="1" ht="15.75" thickBot="1" x14ac:dyDescent="0.3">
      <c r="A44" s="13"/>
      <c r="B44" s="14"/>
      <c r="C44" s="15"/>
      <c r="D44" s="13"/>
      <c r="E44" s="16"/>
      <c r="F44" s="72"/>
      <c r="G44" s="73"/>
    </row>
    <row r="45" spans="1:11" s="12" customFormat="1" x14ac:dyDescent="0.25">
      <c r="A45" s="13"/>
      <c r="B45" s="14"/>
      <c r="C45" s="15"/>
      <c r="D45" s="13"/>
      <c r="E45" s="16"/>
      <c r="F45" s="16"/>
    </row>
    <row r="46" spans="1:11" x14ac:dyDescent="0.25">
      <c r="A46" s="13"/>
      <c r="B46" s="14"/>
      <c r="C46" s="15"/>
      <c r="D46" s="13"/>
      <c r="E46" s="16"/>
      <c r="F46" s="16"/>
      <c r="G46" s="12"/>
    </row>
    <row r="47" spans="1:11" x14ac:dyDescent="0.25">
      <c r="A47" s="13"/>
      <c r="B47" s="14"/>
      <c r="C47" s="15"/>
      <c r="D47" s="13"/>
      <c r="E47" s="16"/>
      <c r="F47" s="16"/>
      <c r="G47" s="12"/>
    </row>
    <row r="48" spans="1:11" x14ac:dyDescent="0.25">
      <c r="A48" s="13"/>
      <c r="B48" s="14"/>
      <c r="C48" s="15"/>
      <c r="D48" s="13"/>
      <c r="E48" s="16"/>
      <c r="F48" s="16"/>
      <c r="G48" s="12"/>
    </row>
    <row r="49" spans="1:7" x14ac:dyDescent="0.25">
      <c r="A49" s="13"/>
      <c r="B49" s="14"/>
      <c r="C49" s="15"/>
      <c r="D49" s="13"/>
      <c r="E49" s="16"/>
      <c r="F49" s="16"/>
      <c r="G49" s="12"/>
    </row>
    <row r="50" spans="1:7" x14ac:dyDescent="0.25">
      <c r="A50" s="13"/>
      <c r="B50" s="14"/>
      <c r="C50" s="15"/>
      <c r="D50" s="13"/>
      <c r="E50" s="16"/>
      <c r="F50" s="16"/>
      <c r="G50" s="12"/>
    </row>
    <row r="51" spans="1:7" x14ac:dyDescent="0.25">
      <c r="A51" s="13"/>
      <c r="B51" s="14"/>
      <c r="C51" s="15"/>
      <c r="D51" s="13"/>
      <c r="E51" s="16"/>
      <c r="F51" s="16"/>
      <c r="G51" s="12"/>
    </row>
    <row r="52" spans="1:7" x14ac:dyDescent="0.25">
      <c r="A52" s="13"/>
      <c r="B52" s="14"/>
      <c r="C52" s="15"/>
      <c r="D52" s="13"/>
      <c r="E52" s="16"/>
      <c r="F52" s="16"/>
      <c r="G52" s="12"/>
    </row>
    <row r="53" spans="1:7" x14ac:dyDescent="0.25">
      <c r="A53" s="13"/>
      <c r="B53" s="14"/>
      <c r="C53" s="15"/>
      <c r="D53" s="13"/>
      <c r="E53" s="16"/>
      <c r="F53" s="16"/>
      <c r="G53" s="12"/>
    </row>
    <row r="54" spans="1:7" x14ac:dyDescent="0.25">
      <c r="A54" s="13"/>
      <c r="B54" s="14"/>
      <c r="C54" s="15"/>
      <c r="D54" s="13"/>
      <c r="E54" s="16"/>
      <c r="F54" s="16"/>
      <c r="G54" s="12"/>
    </row>
    <row r="55" spans="1:7" x14ac:dyDescent="0.25">
      <c r="A55" s="13"/>
      <c r="B55" s="14"/>
      <c r="C55" s="15"/>
      <c r="D55" s="13"/>
      <c r="E55" s="16"/>
      <c r="F55" s="16"/>
      <c r="G55" s="12"/>
    </row>
    <row r="56" spans="1:7" x14ac:dyDescent="0.25">
      <c r="A56" s="13"/>
      <c r="B56" s="14"/>
      <c r="C56" s="15"/>
      <c r="D56" s="13"/>
      <c r="E56" s="16"/>
      <c r="F56" s="16"/>
      <c r="G56" s="12"/>
    </row>
    <row r="57" spans="1:7" x14ac:dyDescent="0.25">
      <c r="A57" s="13"/>
      <c r="B57" s="14"/>
      <c r="C57" s="15"/>
      <c r="D57" s="13"/>
      <c r="E57" s="16"/>
      <c r="F57" s="16"/>
      <c r="G57" s="12"/>
    </row>
    <row r="58" spans="1:7" x14ac:dyDescent="0.25">
      <c r="A58" s="13"/>
      <c r="B58" s="14"/>
      <c r="C58" s="15"/>
      <c r="D58" s="13"/>
      <c r="E58" s="16"/>
      <c r="F58" s="16"/>
      <c r="G58" s="12"/>
    </row>
    <row r="59" spans="1:7" x14ac:dyDescent="0.25">
      <c r="A59" s="13"/>
      <c r="B59" s="14"/>
      <c r="C59" s="15"/>
      <c r="D59" s="13"/>
      <c r="E59" s="16"/>
      <c r="F59" s="16"/>
      <c r="G59" s="12"/>
    </row>
    <row r="60" spans="1:7" x14ac:dyDescent="0.25">
      <c r="A60" s="13"/>
      <c r="B60" s="14"/>
      <c r="C60" s="15"/>
      <c r="D60" s="13"/>
      <c r="E60" s="16"/>
      <c r="F60" s="16"/>
      <c r="G60" s="12"/>
    </row>
    <row r="61" spans="1:7" x14ac:dyDescent="0.25">
      <c r="A61" s="13"/>
      <c r="B61" s="14"/>
      <c r="C61" s="15"/>
      <c r="D61" s="13"/>
      <c r="E61" s="16"/>
      <c r="F61" s="16"/>
      <c r="G61" s="12"/>
    </row>
    <row r="62" spans="1:7" x14ac:dyDescent="0.25">
      <c r="A62" s="13"/>
      <c r="B62" s="14"/>
      <c r="C62" s="15"/>
      <c r="D62" s="13"/>
      <c r="E62" s="16"/>
      <c r="F62" s="16"/>
      <c r="G62" s="12"/>
    </row>
    <row r="63" spans="1:7" x14ac:dyDescent="0.25">
      <c r="A63" s="13"/>
      <c r="B63" s="14"/>
      <c r="C63" s="15"/>
      <c r="D63" s="13"/>
      <c r="E63" s="16"/>
      <c r="F63" s="16"/>
      <c r="G63" s="12"/>
    </row>
    <row r="64" spans="1:7" x14ac:dyDescent="0.25">
      <c r="A64" s="13"/>
      <c r="B64" s="14"/>
      <c r="C64" s="15"/>
      <c r="D64" s="13"/>
      <c r="E64" s="16"/>
      <c r="F64" s="16"/>
      <c r="G64" s="12"/>
    </row>
    <row r="65" spans="1:7" x14ac:dyDescent="0.25">
      <c r="A65" s="13"/>
      <c r="B65" s="14"/>
      <c r="C65" s="15"/>
      <c r="D65" s="13"/>
      <c r="E65" s="16"/>
      <c r="F65" s="16"/>
      <c r="G65" s="12"/>
    </row>
    <row r="66" spans="1:7" x14ac:dyDescent="0.25">
      <c r="A66" s="13"/>
      <c r="B66" s="14"/>
      <c r="C66" s="15"/>
      <c r="D66" s="13"/>
      <c r="E66" s="16"/>
      <c r="F66" s="16"/>
      <c r="G66" s="12"/>
    </row>
    <row r="67" spans="1:7" x14ac:dyDescent="0.25">
      <c r="A67" s="13"/>
      <c r="B67" s="14"/>
      <c r="C67" s="15"/>
      <c r="D67" s="13"/>
      <c r="E67" s="16"/>
      <c r="F67" s="16"/>
      <c r="G67" s="12"/>
    </row>
    <row r="68" spans="1:7" x14ac:dyDescent="0.25">
      <c r="A68" s="13"/>
      <c r="B68" s="14"/>
      <c r="C68" s="15"/>
      <c r="D68" s="13"/>
      <c r="E68" s="16"/>
      <c r="F68" s="16"/>
      <c r="G68" s="12"/>
    </row>
    <row r="69" spans="1:7" x14ac:dyDescent="0.25">
      <c r="A69" s="13"/>
      <c r="B69" s="14"/>
      <c r="C69" s="15"/>
      <c r="D69" s="13"/>
      <c r="E69" s="16"/>
      <c r="F69" s="16"/>
      <c r="G69" s="12"/>
    </row>
    <row r="70" spans="1:7" x14ac:dyDescent="0.25">
      <c r="A70" s="13"/>
      <c r="B70" s="14"/>
      <c r="C70" s="15"/>
      <c r="D70" s="13"/>
      <c r="E70" s="16"/>
      <c r="F70" s="16"/>
      <c r="G70" s="12"/>
    </row>
    <row r="71" spans="1:7" x14ac:dyDescent="0.25">
      <c r="A71" s="13"/>
      <c r="B71" s="14"/>
      <c r="C71" s="15"/>
      <c r="D71" s="13"/>
      <c r="E71" s="16"/>
      <c r="F71" s="16"/>
      <c r="G71" s="12"/>
    </row>
    <row r="72" spans="1:7" x14ac:dyDescent="0.25">
      <c r="A72" s="13"/>
      <c r="B72" s="14"/>
      <c r="C72" s="15"/>
      <c r="D72" s="13"/>
      <c r="E72" s="16"/>
      <c r="F72" s="16"/>
      <c r="G72" s="12"/>
    </row>
    <row r="73" spans="1:7" x14ac:dyDescent="0.25">
      <c r="A73" s="13"/>
      <c r="B73" s="14"/>
      <c r="C73" s="15"/>
      <c r="D73" s="13"/>
      <c r="E73" s="16"/>
      <c r="F73" s="16"/>
      <c r="G73" s="12"/>
    </row>
    <row r="74" spans="1:7" x14ac:dyDescent="0.25">
      <c r="A74" s="13"/>
      <c r="B74" s="14"/>
      <c r="C74" s="15"/>
      <c r="D74" s="13"/>
      <c r="E74" s="16"/>
      <c r="F74" s="16"/>
      <c r="G74" s="12"/>
    </row>
    <row r="75" spans="1:7" x14ac:dyDescent="0.25">
      <c r="A75" s="13"/>
      <c r="B75" s="14"/>
      <c r="C75" s="15"/>
      <c r="D75" s="13"/>
      <c r="E75" s="16"/>
      <c r="F75" s="16"/>
      <c r="G75" s="12"/>
    </row>
    <row r="76" spans="1:7" x14ac:dyDescent="0.25">
      <c r="A76" s="13"/>
      <c r="B76" s="14"/>
      <c r="C76" s="15"/>
      <c r="D76" s="13"/>
      <c r="E76" s="16"/>
      <c r="F76" s="16"/>
      <c r="G76" s="12"/>
    </row>
    <row r="77" spans="1:7" x14ac:dyDescent="0.25">
      <c r="A77" s="13"/>
      <c r="B77" s="14"/>
      <c r="C77" s="15"/>
      <c r="D77" s="13"/>
      <c r="E77" s="16"/>
      <c r="F77" s="16"/>
      <c r="G77" s="12"/>
    </row>
    <row r="78" spans="1:7" x14ac:dyDescent="0.25">
      <c r="A78" s="13"/>
      <c r="B78" s="14"/>
      <c r="C78" s="15"/>
      <c r="D78" s="13"/>
      <c r="E78" s="16"/>
      <c r="F78" s="16"/>
      <c r="G78" s="12"/>
    </row>
    <row r="79" spans="1:7" x14ac:dyDescent="0.25">
      <c r="A79" s="13"/>
      <c r="B79" s="14"/>
      <c r="C79" s="15"/>
      <c r="D79" s="13"/>
      <c r="E79" s="16"/>
      <c r="F79" s="16"/>
      <c r="G79" s="12"/>
    </row>
    <row r="80" spans="1:7" x14ac:dyDescent="0.25">
      <c r="A80" s="13"/>
      <c r="B80" s="14"/>
      <c r="C80" s="15"/>
      <c r="D80" s="13"/>
      <c r="E80" s="16"/>
      <c r="F80" s="16"/>
      <c r="G80" s="12"/>
    </row>
    <row r="81" spans="1:7" x14ac:dyDescent="0.25">
      <c r="A81" s="13"/>
      <c r="B81" s="14"/>
      <c r="C81" s="15"/>
      <c r="D81" s="13"/>
      <c r="E81" s="16"/>
      <c r="F81" s="16"/>
      <c r="G81" s="12"/>
    </row>
    <row r="82" spans="1:7" x14ac:dyDescent="0.25">
      <c r="A82" s="13"/>
      <c r="B82" s="14"/>
      <c r="C82" s="15"/>
      <c r="D82" s="13"/>
      <c r="E82" s="16"/>
      <c r="F82" s="16"/>
      <c r="G82" s="12"/>
    </row>
    <row r="83" spans="1:7" x14ac:dyDescent="0.25">
      <c r="A83" s="13"/>
      <c r="B83" s="14"/>
      <c r="C83" s="15"/>
      <c r="D83" s="13"/>
      <c r="E83" s="16"/>
      <c r="F83" s="16"/>
      <c r="G83" s="12"/>
    </row>
    <row r="84" spans="1:7" x14ac:dyDescent="0.25">
      <c r="A84" s="13"/>
      <c r="B84" s="14"/>
      <c r="C84" s="15"/>
      <c r="D84" s="13"/>
      <c r="E84" s="16"/>
      <c r="F84" s="16"/>
      <c r="G84" s="12"/>
    </row>
    <row r="85" spans="1:7" x14ac:dyDescent="0.25">
      <c r="A85" s="13"/>
      <c r="B85" s="14"/>
      <c r="C85" s="15"/>
      <c r="D85" s="13"/>
      <c r="E85" s="16"/>
      <c r="F85" s="16"/>
      <c r="G85" s="12"/>
    </row>
    <row r="86" spans="1:7" x14ac:dyDescent="0.25">
      <c r="A86" s="13"/>
      <c r="B86" s="14"/>
      <c r="C86" s="15"/>
      <c r="D86" s="13"/>
      <c r="E86" s="16"/>
      <c r="F86" s="16"/>
      <c r="G86" s="12"/>
    </row>
    <row r="87" spans="1:7" x14ac:dyDescent="0.25">
      <c r="A87" s="13"/>
      <c r="B87" s="14"/>
      <c r="C87" s="17"/>
      <c r="D87" s="13"/>
      <c r="E87" s="16"/>
      <c r="F87" s="16"/>
      <c r="G87" s="12"/>
    </row>
    <row r="88" spans="1:7" x14ac:dyDescent="0.25">
      <c r="A88" s="13"/>
      <c r="B88" s="14"/>
      <c r="C88" s="15"/>
      <c r="D88" s="13"/>
      <c r="E88" s="16"/>
      <c r="F88" s="16"/>
      <c r="G88" s="12"/>
    </row>
    <row r="89" spans="1:7" x14ac:dyDescent="0.25">
      <c r="A89" s="13"/>
      <c r="B89" s="14"/>
      <c r="C89" s="15"/>
      <c r="D89" s="13"/>
      <c r="E89" s="16"/>
      <c r="F89" s="16"/>
      <c r="G89" s="12"/>
    </row>
    <row r="90" spans="1:7" x14ac:dyDescent="0.25">
      <c r="A90" s="13"/>
      <c r="B90" s="14"/>
      <c r="C90" s="15"/>
      <c r="D90" s="13"/>
      <c r="E90" s="16"/>
      <c r="F90" s="16"/>
      <c r="G90" s="12"/>
    </row>
    <row r="91" spans="1:7" x14ac:dyDescent="0.25">
      <c r="A91" s="13"/>
      <c r="B91" s="14"/>
      <c r="C91" s="15"/>
      <c r="D91" s="13"/>
      <c r="E91" s="16"/>
      <c r="F91" s="16"/>
      <c r="G91" s="12"/>
    </row>
    <row r="92" spans="1:7" x14ac:dyDescent="0.25">
      <c r="A92" s="13"/>
      <c r="B92" s="14"/>
      <c r="C92" s="15"/>
      <c r="D92" s="13"/>
      <c r="E92" s="16"/>
      <c r="F92" s="16"/>
      <c r="G92" s="12"/>
    </row>
    <row r="93" spans="1:7" x14ac:dyDescent="0.25">
      <c r="A93" s="13"/>
      <c r="B93" s="14"/>
      <c r="C93" s="15"/>
      <c r="D93" s="13"/>
      <c r="E93" s="16"/>
      <c r="F93" s="16"/>
      <c r="G93" s="12"/>
    </row>
    <row r="94" spans="1:7" x14ac:dyDescent="0.25">
      <c r="A94" s="13"/>
      <c r="B94" s="14"/>
      <c r="C94" s="15"/>
      <c r="D94" s="13"/>
      <c r="E94" s="16"/>
      <c r="F94" s="16"/>
      <c r="G94" s="12"/>
    </row>
    <row r="95" spans="1:7" x14ac:dyDescent="0.25">
      <c r="A95" s="13"/>
      <c r="B95" s="14"/>
      <c r="C95" s="15"/>
      <c r="D95" s="13"/>
      <c r="E95" s="16"/>
      <c r="F95" s="16"/>
      <c r="G95" s="12"/>
    </row>
    <row r="96" spans="1:7" x14ac:dyDescent="0.25">
      <c r="A96" s="13"/>
      <c r="B96" s="14"/>
      <c r="C96" s="15"/>
      <c r="D96" s="13"/>
      <c r="E96" s="16"/>
      <c r="F96" s="16"/>
      <c r="G96" s="12"/>
    </row>
    <row r="97" spans="1:7" x14ac:dyDescent="0.25">
      <c r="A97" s="13"/>
      <c r="B97" s="14"/>
      <c r="C97" s="15"/>
      <c r="D97" s="13"/>
      <c r="E97" s="18"/>
      <c r="F97" s="16"/>
      <c r="G97" s="12"/>
    </row>
    <row r="98" spans="1:7" x14ac:dyDescent="0.25">
      <c r="A98" s="13"/>
      <c r="B98" s="14"/>
      <c r="C98" s="15"/>
      <c r="D98" s="13"/>
      <c r="E98" s="18"/>
      <c r="F98" s="16"/>
      <c r="G98" s="12"/>
    </row>
    <row r="99" spans="1:7" x14ac:dyDescent="0.25">
      <c r="A99" s="13"/>
      <c r="B99" s="14"/>
      <c r="C99" s="15"/>
      <c r="D99" s="13"/>
      <c r="E99" s="18"/>
      <c r="F99" s="16"/>
      <c r="G99" s="12"/>
    </row>
    <row r="100" spans="1:7" x14ac:dyDescent="0.25">
      <c r="A100" s="13"/>
      <c r="B100" s="14"/>
      <c r="C100" s="15"/>
      <c r="D100" s="13"/>
      <c r="E100" s="16"/>
      <c r="F100" s="16"/>
      <c r="G100" s="12"/>
    </row>
    <row r="101" spans="1:7" x14ac:dyDescent="0.25">
      <c r="A101" s="13"/>
      <c r="B101" s="14"/>
      <c r="C101" s="15"/>
      <c r="D101" s="13"/>
      <c r="E101" s="18"/>
      <c r="F101" s="16"/>
      <c r="G101" s="12"/>
    </row>
    <row r="102" spans="1:7" x14ac:dyDescent="0.25">
      <c r="A102" s="13"/>
      <c r="B102" s="14"/>
      <c r="C102" s="15"/>
      <c r="D102" s="13"/>
      <c r="E102" s="18"/>
      <c r="F102" s="16"/>
      <c r="G102" s="12"/>
    </row>
    <row r="103" spans="1:7" x14ac:dyDescent="0.25">
      <c r="A103" s="13"/>
      <c r="B103" s="14"/>
      <c r="C103" s="15"/>
      <c r="D103" s="13"/>
      <c r="E103" s="18"/>
      <c r="F103" s="16"/>
      <c r="G103" s="12"/>
    </row>
    <row r="104" spans="1:7" x14ac:dyDescent="0.25">
      <c r="A104" s="13"/>
      <c r="B104" s="14"/>
      <c r="C104" s="15"/>
      <c r="D104" s="13"/>
      <c r="E104" s="18"/>
      <c r="F104" s="16"/>
      <c r="G104" s="12"/>
    </row>
    <row r="105" spans="1:7" x14ac:dyDescent="0.25">
      <c r="A105" s="13"/>
      <c r="B105" s="14"/>
      <c r="C105" s="15"/>
      <c r="D105" s="13"/>
      <c r="E105" s="18"/>
      <c r="F105" s="16"/>
      <c r="G105" s="12"/>
    </row>
    <row r="106" spans="1:7" x14ac:dyDescent="0.25">
      <c r="A106" s="13"/>
      <c r="B106" s="14"/>
      <c r="C106" s="15"/>
      <c r="D106" s="13"/>
      <c r="E106" s="18"/>
      <c r="F106" s="16"/>
      <c r="G106" s="12"/>
    </row>
    <row r="107" spans="1:7" x14ac:dyDescent="0.25">
      <c r="A107" s="13"/>
      <c r="B107" s="14"/>
      <c r="C107" s="15"/>
      <c r="D107" s="13"/>
      <c r="E107" s="16"/>
      <c r="F107" s="16"/>
      <c r="G107" s="12"/>
    </row>
    <row r="108" spans="1:7" x14ac:dyDescent="0.25">
      <c r="A108" s="13"/>
      <c r="B108" s="14"/>
      <c r="C108" s="15"/>
      <c r="D108" s="13"/>
      <c r="E108" s="16"/>
      <c r="F108" s="16"/>
      <c r="G108" s="12"/>
    </row>
    <row r="109" spans="1:7" x14ac:dyDescent="0.25">
      <c r="A109" s="13"/>
      <c r="B109" s="14"/>
      <c r="C109" s="15"/>
      <c r="D109" s="13"/>
      <c r="E109" s="19"/>
      <c r="F109" s="16"/>
      <c r="G109" s="12"/>
    </row>
    <row r="110" spans="1:7" x14ac:dyDescent="0.25">
      <c r="A110" s="13"/>
      <c r="B110" s="14"/>
      <c r="C110" s="15"/>
      <c r="D110" s="13"/>
      <c r="E110" s="19"/>
      <c r="F110" s="16"/>
      <c r="G110" s="12"/>
    </row>
    <row r="111" spans="1:7" x14ac:dyDescent="0.25">
      <c r="A111" s="13"/>
      <c r="B111" s="14"/>
      <c r="C111" s="15"/>
      <c r="D111" s="13"/>
      <c r="E111" s="19"/>
      <c r="F111" s="16"/>
      <c r="G111" s="12"/>
    </row>
    <row r="112" spans="1:7" x14ac:dyDescent="0.25">
      <c r="A112" s="13"/>
      <c r="B112" s="14"/>
      <c r="C112" s="15"/>
      <c r="D112" s="13"/>
      <c r="E112" s="19"/>
      <c r="F112" s="16"/>
      <c r="G112" s="12"/>
    </row>
    <row r="113" spans="1:7" x14ac:dyDescent="0.25">
      <c r="A113" s="13"/>
      <c r="B113" s="14"/>
      <c r="C113" s="15"/>
      <c r="D113" s="13"/>
      <c r="E113" s="19"/>
      <c r="F113" s="16"/>
      <c r="G113" s="12"/>
    </row>
    <row r="114" spans="1:7" x14ac:dyDescent="0.25">
      <c r="A114" s="13"/>
      <c r="B114" s="14"/>
      <c r="C114" s="15"/>
      <c r="D114" s="13"/>
      <c r="E114" s="19"/>
      <c r="F114" s="16"/>
      <c r="G114" s="12"/>
    </row>
    <row r="115" spans="1:7" x14ac:dyDescent="0.25">
      <c r="A115" s="13"/>
      <c r="B115" s="14"/>
      <c r="C115" s="15"/>
      <c r="D115" s="13"/>
      <c r="E115" s="19"/>
      <c r="F115" s="16"/>
      <c r="G115" s="12"/>
    </row>
    <row r="116" spans="1:7" x14ac:dyDescent="0.25">
      <c r="A116" s="13"/>
      <c r="B116" s="14"/>
      <c r="C116" s="15"/>
      <c r="D116" s="13"/>
      <c r="E116" s="19"/>
      <c r="F116" s="16"/>
      <c r="G116" s="12"/>
    </row>
    <row r="117" spans="1:7" x14ac:dyDescent="0.25">
      <c r="A117" s="13"/>
      <c r="B117" s="14"/>
      <c r="C117" s="15"/>
      <c r="D117" s="13"/>
      <c r="E117" s="19"/>
      <c r="F117" s="16"/>
      <c r="G117" s="12"/>
    </row>
    <row r="118" spans="1:7" x14ac:dyDescent="0.25">
      <c r="A118" s="13"/>
      <c r="B118" s="14"/>
      <c r="C118" s="15"/>
      <c r="D118" s="13"/>
      <c r="E118" s="19"/>
      <c r="F118" s="16"/>
      <c r="G118" s="12"/>
    </row>
    <row r="119" spans="1:7" x14ac:dyDescent="0.25">
      <c r="A119" s="13"/>
      <c r="B119" s="14"/>
      <c r="C119" s="15"/>
      <c r="D119" s="13"/>
      <c r="E119" s="19"/>
      <c r="F119" s="16"/>
      <c r="G119" s="12"/>
    </row>
    <row r="120" spans="1:7" x14ac:dyDescent="0.25">
      <c r="A120" s="13"/>
      <c r="B120" s="14"/>
      <c r="C120" s="15"/>
      <c r="D120" s="13"/>
      <c r="E120" s="19"/>
      <c r="F120" s="16"/>
      <c r="G120" s="12"/>
    </row>
    <row r="121" spans="1:7" x14ac:dyDescent="0.25">
      <c r="A121" s="13"/>
      <c r="B121" s="14"/>
      <c r="C121" s="15"/>
      <c r="D121" s="13"/>
      <c r="E121" s="19"/>
      <c r="F121" s="16"/>
      <c r="G121" s="12"/>
    </row>
    <row r="122" spans="1:7" x14ac:dyDescent="0.25">
      <c r="A122" s="13"/>
      <c r="B122" s="14"/>
      <c r="C122" s="15"/>
      <c r="D122" s="13"/>
      <c r="E122" s="19"/>
      <c r="F122" s="16"/>
      <c r="G122" s="12"/>
    </row>
    <row r="123" spans="1:7" x14ac:dyDescent="0.25">
      <c r="A123" s="13"/>
      <c r="B123" s="14"/>
      <c r="C123" s="15"/>
      <c r="D123" s="13"/>
      <c r="E123" s="19"/>
      <c r="F123" s="16"/>
      <c r="G123" s="12"/>
    </row>
    <row r="124" spans="1:7" x14ac:dyDescent="0.25">
      <c r="A124" s="13"/>
      <c r="B124" s="14"/>
      <c r="C124" s="15"/>
      <c r="D124" s="13"/>
      <c r="E124" s="19"/>
      <c r="F124" s="16"/>
      <c r="G124" s="12"/>
    </row>
    <row r="125" spans="1:7" x14ac:dyDescent="0.25">
      <c r="A125" s="13"/>
      <c r="B125" s="14"/>
      <c r="C125" s="15"/>
      <c r="D125" s="13"/>
      <c r="E125" s="19"/>
      <c r="F125" s="16"/>
      <c r="G125" s="12"/>
    </row>
    <row r="126" spans="1:7" x14ac:dyDescent="0.25">
      <c r="A126" s="13"/>
      <c r="B126" s="14"/>
      <c r="C126" s="15"/>
      <c r="D126" s="13"/>
      <c r="E126" s="19"/>
      <c r="F126" s="16"/>
      <c r="G126" s="12"/>
    </row>
    <row r="127" spans="1:7" x14ac:dyDescent="0.25">
      <c r="A127" s="13"/>
      <c r="B127" s="14"/>
      <c r="C127" s="15"/>
      <c r="D127" s="13"/>
      <c r="E127" s="19"/>
      <c r="F127" s="16"/>
      <c r="G127" s="12"/>
    </row>
    <row r="128" spans="1:7" x14ac:dyDescent="0.25">
      <c r="A128" s="13"/>
      <c r="B128" s="14"/>
      <c r="C128" s="15"/>
      <c r="D128" s="13"/>
      <c r="E128" s="19"/>
      <c r="F128" s="16"/>
      <c r="G128" s="12"/>
    </row>
    <row r="129" spans="1:7" x14ac:dyDescent="0.25">
      <c r="A129" s="13"/>
      <c r="B129" s="14"/>
      <c r="C129" s="15"/>
      <c r="D129" s="13"/>
      <c r="E129" s="16"/>
      <c r="F129" s="16"/>
      <c r="G129" s="12"/>
    </row>
    <row r="130" spans="1:7" x14ac:dyDescent="0.25">
      <c r="A130" s="13"/>
      <c r="B130" s="14"/>
      <c r="C130" s="15"/>
      <c r="D130" s="13"/>
      <c r="E130" s="16"/>
      <c r="F130" s="16"/>
      <c r="G130" s="12"/>
    </row>
    <row r="131" spans="1:7" x14ac:dyDescent="0.25">
      <c r="A131" s="13"/>
      <c r="B131" s="14"/>
      <c r="C131" s="15"/>
      <c r="D131" s="13"/>
      <c r="E131" s="16"/>
      <c r="F131" s="16"/>
      <c r="G131" s="12"/>
    </row>
    <row r="132" spans="1:7" x14ac:dyDescent="0.25">
      <c r="A132" s="13"/>
      <c r="B132" s="14"/>
      <c r="C132" s="15"/>
      <c r="D132" s="13"/>
      <c r="E132" s="16"/>
      <c r="F132" s="16"/>
      <c r="G132" s="12"/>
    </row>
    <row r="133" spans="1:7" x14ac:dyDescent="0.25">
      <c r="A133" s="13"/>
      <c r="B133" s="14"/>
      <c r="C133" s="15"/>
      <c r="D133" s="13"/>
      <c r="E133" s="16"/>
      <c r="F133" s="16"/>
      <c r="G133" s="12"/>
    </row>
    <row r="134" spans="1:7" x14ac:dyDescent="0.25">
      <c r="A134" s="13"/>
      <c r="B134" s="14"/>
      <c r="C134" s="15"/>
      <c r="D134" s="13"/>
      <c r="E134" s="16"/>
      <c r="F134" s="16"/>
      <c r="G134" s="12"/>
    </row>
    <row r="135" spans="1:7" x14ac:dyDescent="0.25">
      <c r="A135" s="13"/>
      <c r="B135" s="14"/>
      <c r="C135" s="15"/>
      <c r="D135" s="13"/>
      <c r="E135" s="16"/>
      <c r="F135" s="16"/>
      <c r="G135" s="12"/>
    </row>
    <row r="136" spans="1:7" x14ac:dyDescent="0.25">
      <c r="A136" s="13"/>
      <c r="B136" s="14"/>
      <c r="C136" s="15"/>
      <c r="D136" s="13"/>
      <c r="E136" s="16"/>
      <c r="F136" s="16"/>
      <c r="G136" s="12"/>
    </row>
    <row r="137" spans="1:7" x14ac:dyDescent="0.25">
      <c r="A137" s="13"/>
      <c r="B137" s="14"/>
      <c r="C137" s="15"/>
      <c r="D137" s="13"/>
      <c r="E137" s="16"/>
      <c r="F137" s="16"/>
      <c r="G137" s="12"/>
    </row>
    <row r="138" spans="1:7" x14ac:dyDescent="0.25">
      <c r="A138" s="13"/>
      <c r="B138" s="14"/>
      <c r="C138" s="15"/>
      <c r="D138" s="13"/>
      <c r="E138" s="16"/>
      <c r="F138" s="16"/>
      <c r="G138" s="12"/>
    </row>
    <row r="139" spans="1:7" x14ac:dyDescent="0.25">
      <c r="A139" s="13"/>
      <c r="B139" s="14"/>
      <c r="C139" s="15"/>
      <c r="D139" s="13"/>
      <c r="E139" s="16"/>
      <c r="F139" s="16"/>
      <c r="G139" s="12"/>
    </row>
    <row r="140" spans="1:7" x14ac:dyDescent="0.25">
      <c r="A140" s="13"/>
      <c r="B140" s="14"/>
      <c r="C140" s="15"/>
      <c r="D140" s="13"/>
      <c r="E140" s="16"/>
      <c r="F140" s="16"/>
      <c r="G140" s="12"/>
    </row>
    <row r="141" spans="1:7" x14ac:dyDescent="0.25">
      <c r="A141" s="13"/>
      <c r="B141" s="14"/>
      <c r="C141" s="15"/>
      <c r="D141" s="13"/>
      <c r="E141" s="16"/>
      <c r="F141" s="16"/>
      <c r="G141" s="12"/>
    </row>
    <row r="142" spans="1:7" x14ac:dyDescent="0.25">
      <c r="A142" s="13"/>
      <c r="B142" s="14"/>
      <c r="C142" s="15"/>
      <c r="D142" s="13"/>
      <c r="E142" s="16"/>
      <c r="F142" s="16"/>
      <c r="G142" s="12"/>
    </row>
    <row r="143" spans="1:7" x14ac:dyDescent="0.25">
      <c r="A143" s="13"/>
      <c r="B143" s="14"/>
      <c r="C143" s="15"/>
      <c r="D143" s="13"/>
      <c r="E143" s="16"/>
      <c r="F143" s="16"/>
      <c r="G143" s="12"/>
    </row>
    <row r="144" spans="1:7" x14ac:dyDescent="0.25">
      <c r="A144" s="13"/>
      <c r="B144" s="14"/>
      <c r="C144" s="15"/>
      <c r="D144" s="13"/>
      <c r="E144" s="16"/>
      <c r="F144" s="16"/>
      <c r="G144" s="12"/>
    </row>
    <row r="145" spans="1:7" x14ac:dyDescent="0.25">
      <c r="A145" s="13"/>
      <c r="B145" s="14"/>
      <c r="C145" s="15"/>
      <c r="D145" s="13"/>
      <c r="E145" s="16"/>
      <c r="F145" s="16"/>
      <c r="G145" s="12"/>
    </row>
    <row r="146" spans="1:7" x14ac:dyDescent="0.25">
      <c r="A146" s="13"/>
      <c r="B146" s="14"/>
      <c r="C146" s="15"/>
      <c r="D146" s="13"/>
      <c r="E146" s="16"/>
      <c r="F146" s="16"/>
      <c r="G146" s="12"/>
    </row>
    <row r="147" spans="1:7" x14ac:dyDescent="0.25">
      <c r="A147" s="13"/>
      <c r="B147" s="14"/>
      <c r="C147" s="15"/>
      <c r="D147" s="13"/>
      <c r="E147" s="16"/>
      <c r="F147" s="16"/>
      <c r="G147" s="12"/>
    </row>
    <row r="148" spans="1:7" x14ac:dyDescent="0.25">
      <c r="A148" s="13"/>
      <c r="B148" s="14"/>
      <c r="C148" s="15"/>
      <c r="D148" s="13"/>
      <c r="E148" s="16"/>
      <c r="F148" s="16"/>
      <c r="G148" s="12"/>
    </row>
    <row r="149" spans="1:7" x14ac:dyDescent="0.25">
      <c r="A149" s="13"/>
      <c r="B149" s="14"/>
      <c r="C149" s="15"/>
      <c r="D149" s="13"/>
      <c r="E149" s="16"/>
      <c r="F149" s="16"/>
      <c r="G149" s="12"/>
    </row>
    <row r="150" spans="1:7" x14ac:dyDescent="0.25">
      <c r="A150" s="13"/>
      <c r="B150" s="14"/>
      <c r="C150" s="15"/>
      <c r="D150" s="13"/>
      <c r="E150" s="16"/>
      <c r="F150" s="16"/>
      <c r="G150" s="12"/>
    </row>
    <row r="151" spans="1:7" x14ac:dyDescent="0.25">
      <c r="A151" s="13"/>
      <c r="B151" s="14"/>
      <c r="C151" s="15"/>
      <c r="D151" s="13"/>
      <c r="E151" s="16"/>
      <c r="F151" s="16"/>
      <c r="G151" s="12"/>
    </row>
    <row r="152" spans="1:7" x14ac:dyDescent="0.25">
      <c r="A152" s="13"/>
      <c r="B152" s="14"/>
      <c r="C152" s="15"/>
      <c r="D152" s="13"/>
      <c r="E152" s="16"/>
      <c r="F152" s="16"/>
      <c r="G152" s="12"/>
    </row>
    <row r="153" spans="1:7" x14ac:dyDescent="0.25">
      <c r="A153" s="13"/>
      <c r="B153" s="14"/>
      <c r="C153" s="15"/>
      <c r="D153" s="13"/>
      <c r="E153" s="16"/>
      <c r="F153" s="16"/>
      <c r="G153" s="12"/>
    </row>
    <row r="154" spans="1:7" x14ac:dyDescent="0.25">
      <c r="A154" s="13"/>
      <c r="B154" s="14"/>
      <c r="C154" s="15"/>
      <c r="D154" s="13"/>
      <c r="E154" s="16"/>
      <c r="F154" s="16"/>
      <c r="G154" s="12"/>
    </row>
    <row r="155" spans="1:7" x14ac:dyDescent="0.25">
      <c r="A155" s="13"/>
      <c r="B155" s="14"/>
      <c r="C155" s="15"/>
      <c r="D155" s="13"/>
      <c r="E155" s="16"/>
      <c r="F155" s="16"/>
      <c r="G155" s="12"/>
    </row>
    <row r="156" spans="1:7" x14ac:dyDescent="0.25">
      <c r="A156" s="13"/>
      <c r="B156" s="14"/>
      <c r="C156" s="15"/>
      <c r="D156" s="13"/>
      <c r="E156" s="16"/>
      <c r="F156" s="16"/>
      <c r="G156" s="12"/>
    </row>
    <row r="157" spans="1:7" x14ac:dyDescent="0.25">
      <c r="A157" s="13"/>
      <c r="B157" s="14"/>
      <c r="C157" s="15"/>
      <c r="D157" s="13"/>
      <c r="E157" s="16"/>
      <c r="F157" s="16"/>
      <c r="G157" s="12"/>
    </row>
    <row r="158" spans="1:7" x14ac:dyDescent="0.25">
      <c r="A158" s="13"/>
      <c r="B158" s="14"/>
      <c r="C158" s="15"/>
      <c r="D158" s="13"/>
      <c r="E158" s="16"/>
      <c r="F158" s="16"/>
      <c r="G158" s="12"/>
    </row>
    <row r="159" spans="1:7" x14ac:dyDescent="0.25">
      <c r="A159" s="13"/>
      <c r="B159" s="14"/>
      <c r="C159" s="15"/>
      <c r="D159" s="13"/>
      <c r="E159" s="16"/>
      <c r="F159" s="16"/>
      <c r="G159" s="12"/>
    </row>
    <row r="160" spans="1:7" x14ac:dyDescent="0.25">
      <c r="A160" s="13"/>
      <c r="B160" s="14"/>
      <c r="C160" s="15"/>
      <c r="D160" s="13"/>
      <c r="E160" s="16"/>
      <c r="F160" s="16"/>
      <c r="G160" s="12"/>
    </row>
    <row r="161" spans="1:7" x14ac:dyDescent="0.25">
      <c r="A161" s="13"/>
      <c r="B161" s="14"/>
      <c r="C161" s="15"/>
      <c r="D161" s="13"/>
      <c r="E161" s="16"/>
      <c r="F161" s="16"/>
      <c r="G161" s="12"/>
    </row>
    <row r="162" spans="1:7" x14ac:dyDescent="0.25">
      <c r="A162" s="13"/>
      <c r="B162" s="14"/>
      <c r="C162" s="15"/>
      <c r="D162" s="13"/>
      <c r="E162" s="16"/>
      <c r="F162" s="16"/>
      <c r="G162" s="12"/>
    </row>
    <row r="163" spans="1:7" x14ac:dyDescent="0.25">
      <c r="A163" s="13"/>
      <c r="B163" s="14"/>
      <c r="C163" s="15"/>
      <c r="D163" s="13"/>
      <c r="E163" s="16"/>
      <c r="F163" s="16"/>
      <c r="G163" s="12"/>
    </row>
    <row r="164" spans="1:7" x14ac:dyDescent="0.25">
      <c r="A164" s="13"/>
      <c r="B164" s="14"/>
      <c r="C164" s="15"/>
      <c r="D164" s="13"/>
      <c r="E164" s="16"/>
      <c r="F164" s="16"/>
      <c r="G164" s="12"/>
    </row>
    <row r="165" spans="1:7" x14ac:dyDescent="0.25">
      <c r="A165" s="13"/>
      <c r="B165" s="14"/>
      <c r="C165" s="15"/>
      <c r="D165" s="13"/>
      <c r="E165" s="16"/>
      <c r="F165" s="16"/>
      <c r="G165" s="12"/>
    </row>
    <row r="166" spans="1:7" x14ac:dyDescent="0.25">
      <c r="A166" s="13"/>
      <c r="B166" s="14"/>
      <c r="C166" s="15"/>
      <c r="D166" s="13"/>
      <c r="E166" s="16"/>
      <c r="F166" s="16"/>
      <c r="G166" s="12"/>
    </row>
    <row r="167" spans="1:7" x14ac:dyDescent="0.25">
      <c r="A167" s="13"/>
      <c r="B167" s="14"/>
      <c r="C167" s="15"/>
      <c r="D167" s="13"/>
      <c r="E167" s="16"/>
      <c r="F167" s="16"/>
      <c r="G167" s="12"/>
    </row>
    <row r="168" spans="1:7" x14ac:dyDescent="0.25">
      <c r="A168" s="13"/>
      <c r="B168" s="2"/>
      <c r="C168" s="3"/>
      <c r="D168" s="11"/>
      <c r="E168" s="16"/>
      <c r="F168" s="16"/>
      <c r="G168" s="12"/>
    </row>
    <row r="169" spans="1:7" x14ac:dyDescent="0.25">
      <c r="A169" s="13"/>
      <c r="B169" s="2"/>
      <c r="C169" s="3"/>
      <c r="D169" s="11"/>
      <c r="E169" s="16"/>
      <c r="F169" s="16"/>
      <c r="G169" s="12"/>
    </row>
    <row r="170" spans="1:7" x14ac:dyDescent="0.25">
      <c r="A170" s="13"/>
      <c r="B170" s="2"/>
      <c r="C170" s="3"/>
      <c r="D170" s="11"/>
      <c r="E170" s="16"/>
      <c r="F170" s="16"/>
      <c r="G170" s="12"/>
    </row>
    <row r="171" spans="1:7" x14ac:dyDescent="0.25">
      <c r="A171" s="13"/>
      <c r="B171" s="2"/>
      <c r="C171" s="3"/>
      <c r="D171" s="11"/>
      <c r="E171" s="16"/>
      <c r="F171" s="16"/>
      <c r="G171" s="12"/>
    </row>
    <row r="172" spans="1:7" x14ac:dyDescent="0.25">
      <c r="A172" s="13"/>
      <c r="B172" s="2"/>
      <c r="C172" s="3"/>
      <c r="D172" s="11"/>
      <c r="E172" s="16"/>
      <c r="F172" s="16"/>
      <c r="G172" s="12"/>
    </row>
    <row r="173" spans="1:7" x14ac:dyDescent="0.25">
      <c r="A173" s="13"/>
      <c r="B173" s="2"/>
      <c r="C173" s="3"/>
      <c r="D173" s="11"/>
      <c r="E173" s="16"/>
      <c r="F173" s="16"/>
      <c r="G173" s="12"/>
    </row>
    <row r="174" spans="1:7" x14ac:dyDescent="0.25">
      <c r="A174" s="13"/>
      <c r="B174" s="2"/>
      <c r="C174" s="3"/>
      <c r="D174" s="11"/>
      <c r="E174" s="16"/>
      <c r="F174" s="16"/>
      <c r="G174" s="12"/>
    </row>
    <row r="175" spans="1:7" x14ac:dyDescent="0.25">
      <c r="A175" s="13"/>
      <c r="B175" s="2"/>
      <c r="C175" s="3"/>
      <c r="D175" s="11"/>
      <c r="E175" s="16"/>
      <c r="F175" s="16"/>
      <c r="G175" s="12"/>
    </row>
    <row r="176" spans="1:7" x14ac:dyDescent="0.25">
      <c r="A176" s="13"/>
      <c r="B176" s="2"/>
      <c r="C176" s="3"/>
      <c r="D176" s="11"/>
      <c r="E176" s="16"/>
      <c r="F176" s="16"/>
      <c r="G176" s="12"/>
    </row>
    <row r="177" spans="1:7" x14ac:dyDescent="0.25">
      <c r="A177" s="13"/>
      <c r="B177" s="2"/>
      <c r="C177" s="3"/>
      <c r="D177" s="11"/>
      <c r="E177" s="16"/>
      <c r="F177" s="16"/>
      <c r="G177" s="12"/>
    </row>
    <row r="178" spans="1:7" x14ac:dyDescent="0.25">
      <c r="A178" s="13"/>
      <c r="B178" s="2"/>
      <c r="C178" s="3"/>
      <c r="D178" s="11"/>
      <c r="E178" s="16"/>
      <c r="F178" s="16"/>
      <c r="G178" s="12"/>
    </row>
    <row r="179" spans="1:7" x14ac:dyDescent="0.25">
      <c r="A179" s="13"/>
      <c r="B179" s="5"/>
      <c r="C179" s="3"/>
      <c r="D179" s="20"/>
      <c r="E179" s="16"/>
      <c r="F179" s="16"/>
      <c r="G179" s="12"/>
    </row>
    <row r="180" spans="1:7" x14ac:dyDescent="0.25">
      <c r="A180" s="13"/>
      <c r="B180" s="2"/>
      <c r="C180" s="3"/>
      <c r="D180" s="11"/>
      <c r="E180" s="16"/>
      <c r="F180" s="16"/>
      <c r="G180" s="12"/>
    </row>
    <row r="181" spans="1:7" x14ac:dyDescent="0.25">
      <c r="A181" s="13"/>
      <c r="B181" s="2"/>
      <c r="C181" s="3"/>
      <c r="D181" s="11"/>
      <c r="E181" s="16"/>
      <c r="F181" s="16"/>
      <c r="G181" s="12"/>
    </row>
    <row r="182" spans="1:7" x14ac:dyDescent="0.25">
      <c r="A182" s="13"/>
      <c r="B182" s="4"/>
      <c r="C182" s="4"/>
      <c r="D182" s="4"/>
      <c r="E182" s="16"/>
      <c r="F182" s="16"/>
      <c r="G182" s="12"/>
    </row>
    <row r="183" spans="1:7" x14ac:dyDescent="0.25">
      <c r="A183" s="13"/>
      <c r="B183" s="2"/>
      <c r="C183" s="3"/>
      <c r="D183" s="11"/>
      <c r="E183" s="16"/>
      <c r="F183" s="16"/>
      <c r="G183" s="12"/>
    </row>
    <row r="184" spans="1:7" x14ac:dyDescent="0.25">
      <c r="A184" s="13"/>
      <c r="B184" s="2"/>
      <c r="C184" s="3"/>
      <c r="D184" s="11"/>
      <c r="E184" s="16"/>
      <c r="F184" s="16"/>
      <c r="G184" s="12"/>
    </row>
    <row r="185" spans="1:7" ht="18.75" x14ac:dyDescent="0.3">
      <c r="A185" s="13"/>
      <c r="B185" s="49"/>
      <c r="C185" s="49"/>
      <c r="D185" s="49"/>
      <c r="E185" s="16"/>
      <c r="F185" s="16"/>
      <c r="G185" s="12"/>
    </row>
    <row r="186" spans="1:7" x14ac:dyDescent="0.25">
      <c r="A186" s="13"/>
      <c r="B186" s="4"/>
      <c r="C186" s="4"/>
      <c r="D186" s="4"/>
      <c r="E186" s="16"/>
      <c r="F186" s="16"/>
      <c r="G186" s="12"/>
    </row>
    <row r="187" spans="1:7" x14ac:dyDescent="0.25">
      <c r="A187" s="13"/>
      <c r="B187" s="2"/>
      <c r="C187" s="3"/>
      <c r="D187" s="11"/>
      <c r="E187" s="16"/>
      <c r="F187" s="16"/>
      <c r="G187" s="12"/>
    </row>
  </sheetData>
  <mergeCells count="9">
    <mergeCell ref="B185:D185"/>
    <mergeCell ref="K21:K22"/>
    <mergeCell ref="A2:K3"/>
    <mergeCell ref="A4:K4"/>
    <mergeCell ref="J21:J22"/>
    <mergeCell ref="A24:G25"/>
    <mergeCell ref="A26:G26"/>
    <mergeCell ref="F43:F44"/>
    <mergeCell ref="G43:G44"/>
  </mergeCells>
  <pageMargins left="0.7" right="0.7" top="0.75" bottom="0.75" header="0.3" footer="0.3"/>
  <pageSetup orientation="portrait" horizontalDpi="360" verticalDpi="360" r:id="rId1"/>
  <ignoredErrors>
    <ignoredError sqref="F7 F16 F11" formula="1"/>
    <ignoredError sqref="J1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Estudio De Mercado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VARGAS CAMILO</dc:creator>
  <cp:lastModifiedBy>USER</cp:lastModifiedBy>
  <dcterms:created xsi:type="dcterms:W3CDTF">2019-02-12T20:42:49Z</dcterms:created>
  <dcterms:modified xsi:type="dcterms:W3CDTF">2019-03-12T21:32:26Z</dcterms:modified>
</cp:coreProperties>
</file>