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Y50" i="1" l="1"/>
  <c r="Y60" i="1"/>
  <c r="Y59" i="1"/>
  <c r="W59" i="1"/>
  <c r="U61" i="1"/>
  <c r="U60" i="1"/>
  <c r="U59" i="1"/>
  <c r="S61" i="1"/>
  <c r="S60" i="1"/>
  <c r="S59" i="1"/>
  <c r="Q59" i="1"/>
  <c r="O59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1" i="1"/>
  <c r="Y52" i="1"/>
  <c r="Y53" i="1"/>
  <c r="Y54" i="1"/>
  <c r="Y55" i="1"/>
  <c r="Y56" i="1"/>
  <c r="Y57" i="1"/>
  <c r="Y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26" i="1"/>
  <c r="R27" i="1"/>
  <c r="T27" i="1"/>
  <c r="V27" i="1"/>
  <c r="R28" i="1"/>
  <c r="T28" i="1"/>
  <c r="V28" i="1"/>
  <c r="R29" i="1"/>
  <c r="T29" i="1"/>
  <c r="V29" i="1"/>
  <c r="R30" i="1"/>
  <c r="T30" i="1"/>
  <c r="V30" i="1"/>
  <c r="R31" i="1"/>
  <c r="T31" i="1"/>
  <c r="V31" i="1"/>
  <c r="R32" i="1"/>
  <c r="T32" i="1"/>
  <c r="V32" i="1"/>
  <c r="R33" i="1"/>
  <c r="R43" i="1" s="1"/>
  <c r="T33" i="1"/>
  <c r="T41" i="1" s="1"/>
  <c r="V33" i="1"/>
  <c r="V34" i="1"/>
  <c r="V35" i="1"/>
  <c r="V36" i="1"/>
  <c r="V37" i="1"/>
  <c r="V38" i="1"/>
  <c r="V39" i="1"/>
  <c r="V40" i="1"/>
  <c r="R41" i="1"/>
  <c r="V41" i="1"/>
  <c r="R42" i="1"/>
  <c r="T42" i="1"/>
  <c r="X45" i="1"/>
  <c r="X46" i="1"/>
  <c r="N47" i="1"/>
  <c r="P47" i="1"/>
  <c r="X47" i="1"/>
  <c r="N48" i="1"/>
  <c r="P48" i="1"/>
  <c r="X48" i="1"/>
  <c r="N49" i="1"/>
  <c r="P49" i="1"/>
  <c r="X49" i="1"/>
  <c r="N50" i="1"/>
  <c r="P50" i="1"/>
  <c r="X50" i="1"/>
  <c r="N51" i="1"/>
  <c r="P51" i="1"/>
  <c r="X51" i="1"/>
  <c r="N52" i="1"/>
  <c r="P52" i="1"/>
  <c r="X52" i="1"/>
  <c r="V26" i="1"/>
  <c r="X53" i="1"/>
  <c r="X56" i="1"/>
  <c r="X55" i="1"/>
  <c r="N56" i="1"/>
  <c r="P56" i="1"/>
  <c r="N54" i="1"/>
  <c r="P54" i="1"/>
  <c r="N55" i="1"/>
  <c r="P55" i="1"/>
  <c r="P53" i="1"/>
  <c r="N53" i="1"/>
  <c r="R57" i="1"/>
  <c r="T57" i="1"/>
  <c r="T56" i="1"/>
  <c r="R56" i="1"/>
  <c r="T26" i="1"/>
  <c r="R26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29" i="1"/>
  <c r="M28" i="1"/>
  <c r="M27" i="1"/>
  <c r="M26" i="1"/>
  <c r="K22" i="1"/>
  <c r="K21" i="1"/>
  <c r="K15" i="1"/>
  <c r="K14" i="1"/>
  <c r="E22" i="1"/>
  <c r="E21" i="1"/>
  <c r="E15" i="1"/>
  <c r="E14" i="1"/>
  <c r="T43" i="1" l="1"/>
  <c r="G22" i="1"/>
  <c r="J22" i="1" s="1"/>
  <c r="G21" i="1"/>
  <c r="J21" i="1" s="1"/>
  <c r="I22" i="1"/>
  <c r="I21" i="1"/>
  <c r="I15" i="1"/>
  <c r="I14" i="1"/>
  <c r="G15" i="1"/>
  <c r="J15" i="1" s="1"/>
  <c r="G14" i="1"/>
  <c r="J14" i="1" s="1"/>
  <c r="F68" i="1"/>
  <c r="G68" i="1"/>
  <c r="F69" i="1"/>
  <c r="G69" i="1"/>
  <c r="F70" i="1"/>
  <c r="G70" i="1"/>
  <c r="F71" i="1"/>
  <c r="G71" i="1"/>
  <c r="F72" i="1"/>
  <c r="G72" i="1"/>
  <c r="F73" i="1"/>
  <c r="G73" i="1"/>
  <c r="F74" i="1"/>
  <c r="G74" i="1"/>
  <c r="E30" i="1"/>
  <c r="E31" i="1"/>
  <c r="E32" i="1"/>
  <c r="E33" i="1"/>
  <c r="E34" i="1"/>
  <c r="E35" i="1"/>
  <c r="E36" i="1"/>
  <c r="C95" i="1"/>
  <c r="F95" i="1" s="1"/>
  <c r="C94" i="1"/>
  <c r="F94" i="1" s="1"/>
  <c r="C93" i="1"/>
  <c r="F93" i="1" s="1"/>
  <c r="C92" i="1"/>
  <c r="F92" i="1" s="1"/>
  <c r="C91" i="1"/>
  <c r="F91" i="1" s="1"/>
  <c r="C90" i="1"/>
  <c r="F90" i="1" s="1"/>
  <c r="C89" i="1"/>
  <c r="F89" i="1" s="1"/>
  <c r="C88" i="1"/>
  <c r="F88" i="1" s="1"/>
  <c r="C87" i="1"/>
  <c r="F87" i="1" s="1"/>
  <c r="C86" i="1"/>
  <c r="F86" i="1" s="1"/>
  <c r="C85" i="1"/>
  <c r="F85" i="1" s="1"/>
  <c r="C84" i="1"/>
  <c r="F84" i="1" s="1"/>
  <c r="C83" i="1"/>
  <c r="F83" i="1" s="1"/>
  <c r="C82" i="1"/>
  <c r="F82" i="1" s="1"/>
  <c r="C81" i="1"/>
  <c r="F81" i="1" s="1"/>
  <c r="C80" i="1"/>
  <c r="F80" i="1" s="1"/>
  <c r="C79" i="1"/>
  <c r="F79" i="1" s="1"/>
  <c r="C78" i="1"/>
  <c r="F78" i="1" s="1"/>
  <c r="C77" i="1"/>
  <c r="F77" i="1" s="1"/>
  <c r="C76" i="1"/>
  <c r="F76" i="1" s="1"/>
  <c r="C75" i="1"/>
  <c r="F75" i="1" s="1"/>
  <c r="C67" i="1"/>
  <c r="F67" i="1" s="1"/>
  <c r="C66" i="1"/>
  <c r="F66" i="1" s="1"/>
  <c r="C65" i="1"/>
  <c r="F65" i="1" s="1"/>
  <c r="C64" i="1"/>
  <c r="G64" i="1" s="1"/>
  <c r="C57" i="1"/>
  <c r="E57" i="1" s="1"/>
  <c r="C56" i="1"/>
  <c r="E56" i="1" s="1"/>
  <c r="C55" i="1"/>
  <c r="E55" i="1" s="1"/>
  <c r="C54" i="1"/>
  <c r="E54" i="1" s="1"/>
  <c r="C53" i="1"/>
  <c r="E53" i="1" s="1"/>
  <c r="C52" i="1"/>
  <c r="E52" i="1" s="1"/>
  <c r="C51" i="1"/>
  <c r="E51" i="1" s="1"/>
  <c r="C50" i="1"/>
  <c r="E50" i="1" s="1"/>
  <c r="C49" i="1"/>
  <c r="E49" i="1" s="1"/>
  <c r="C48" i="1"/>
  <c r="E48" i="1" s="1"/>
  <c r="C47" i="1"/>
  <c r="E47" i="1" s="1"/>
  <c r="C46" i="1"/>
  <c r="E46" i="1" s="1"/>
  <c r="C45" i="1"/>
  <c r="E45" i="1" s="1"/>
  <c r="C44" i="1"/>
  <c r="E44" i="1" s="1"/>
  <c r="C43" i="1"/>
  <c r="E43" i="1" s="1"/>
  <c r="C42" i="1"/>
  <c r="E42" i="1" s="1"/>
  <c r="C41" i="1"/>
  <c r="E41" i="1" s="1"/>
  <c r="C40" i="1"/>
  <c r="E40" i="1" s="1"/>
  <c r="C39" i="1"/>
  <c r="E39" i="1" s="1"/>
  <c r="C38" i="1"/>
  <c r="E38" i="1" s="1"/>
  <c r="C37" i="1"/>
  <c r="E37" i="1" s="1"/>
  <c r="C29" i="1"/>
  <c r="E29" i="1" s="1"/>
  <c r="C28" i="1"/>
  <c r="E28" i="1" s="1"/>
  <c r="C27" i="1"/>
  <c r="E27" i="1" s="1"/>
  <c r="C26" i="1"/>
  <c r="E26" i="1" s="1"/>
  <c r="H93" i="1" l="1"/>
  <c r="H64" i="1"/>
  <c r="J93" i="1"/>
  <c r="F29" i="1"/>
  <c r="F26" i="1"/>
  <c r="F44" i="1"/>
  <c r="F40" i="1"/>
  <c r="F37" i="1"/>
  <c r="F33" i="1"/>
  <c r="F43" i="1"/>
  <c r="F39" i="1"/>
  <c r="F36" i="1"/>
  <c r="F32" i="1"/>
  <c r="F28" i="1"/>
  <c r="F42" i="1"/>
  <c r="F35" i="1"/>
  <c r="F31" i="1"/>
  <c r="F27" i="1"/>
  <c r="F41" i="1"/>
  <c r="F38" i="1"/>
  <c r="F34" i="1"/>
  <c r="F30" i="1"/>
  <c r="J95" i="1"/>
  <c r="J91" i="1"/>
  <c r="J86" i="1"/>
  <c r="J81" i="1"/>
  <c r="J69" i="1"/>
  <c r="J65" i="1"/>
  <c r="J94" i="1"/>
  <c r="J83" i="1"/>
  <c r="J68" i="1"/>
  <c r="J89" i="1"/>
  <c r="J85" i="1"/>
  <c r="J67" i="1"/>
  <c r="J92" i="1"/>
  <c r="J88" i="1"/>
  <c r="J84" i="1"/>
  <c r="J70" i="1"/>
  <c r="J66" i="1"/>
  <c r="J90" i="1"/>
  <c r="J80" i="1"/>
  <c r="J64" i="1"/>
  <c r="F46" i="1"/>
  <c r="F45" i="1"/>
  <c r="F53" i="1"/>
  <c r="F49" i="1"/>
  <c r="F52" i="1"/>
  <c r="F48" i="1"/>
  <c r="F51" i="1"/>
  <c r="F47" i="1"/>
  <c r="F50" i="1"/>
  <c r="H88" i="1"/>
  <c r="H81" i="1"/>
  <c r="H68" i="1"/>
  <c r="H84" i="1"/>
  <c r="H92" i="1"/>
  <c r="H86" i="1"/>
  <c r="H80" i="1"/>
  <c r="H67" i="1"/>
  <c r="H95" i="1"/>
  <c r="H91" i="1"/>
  <c r="H85" i="1"/>
  <c r="H70" i="1"/>
  <c r="H66" i="1"/>
  <c r="H94" i="1"/>
  <c r="H90" i="1"/>
  <c r="H83" i="1"/>
  <c r="H69" i="1"/>
  <c r="H65" i="1"/>
  <c r="H89" i="1"/>
  <c r="F64" i="1"/>
  <c r="G93" i="1"/>
  <c r="G89" i="1"/>
  <c r="G85" i="1"/>
  <c r="G81" i="1"/>
  <c r="G77" i="1"/>
  <c r="G66" i="1"/>
  <c r="G95" i="1"/>
  <c r="G91" i="1"/>
  <c r="G87" i="1"/>
  <c r="G83" i="1"/>
  <c r="G79" i="1"/>
  <c r="G75" i="1"/>
  <c r="G94" i="1"/>
  <c r="G92" i="1"/>
  <c r="G90" i="1"/>
  <c r="G88" i="1"/>
  <c r="G86" i="1"/>
  <c r="G84" i="1"/>
  <c r="G82" i="1"/>
  <c r="G80" i="1"/>
  <c r="G78" i="1"/>
  <c r="G76" i="1"/>
  <c r="G67" i="1"/>
  <c r="G65" i="1"/>
</calcChain>
</file>

<file path=xl/sharedStrings.xml><?xml version="1.0" encoding="utf-8"?>
<sst xmlns="http://schemas.openxmlformats.org/spreadsheetml/2006/main" count="157" uniqueCount="69">
  <si>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</si>
  <si>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</si>
  <si>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</si>
  <si>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</si>
  <si>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</si>
  <si>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</si>
  <si>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</si>
  <si>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</si>
  <si>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</si>
  <si>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</si>
  <si>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</si>
  <si>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</si>
  <si>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</si>
  <si>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</si>
  <si>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</si>
  <si>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</si>
  <si>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</si>
  <si>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</si>
  <si>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c20</t>
  </si>
  <si>
    <t>c21</t>
  </si>
  <si>
    <t>c22</t>
  </si>
  <si>
    <t>c23</t>
  </si>
  <si>
    <t>c24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</si>
  <si>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</si>
  <si>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</si>
  <si>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</si>
  <si>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</si>
  <si>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</si>
  <si>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</si>
  <si>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</si>
  <si>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</si>
  <si>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</si>
  <si>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ancho aferente</t>
  </si>
  <si>
    <t xml:space="preserve">altura </t>
  </si>
  <si>
    <t>carga de barlovento h(0-4.5 mt)</t>
  </si>
  <si>
    <t>carga de barlovento h(4.5-5.6 mt)</t>
  </si>
  <si>
    <t>altura 1</t>
  </si>
  <si>
    <t xml:space="preserve">altura 2 </t>
  </si>
  <si>
    <t>area</t>
  </si>
  <si>
    <t>area 1</t>
  </si>
  <si>
    <t>area 2</t>
  </si>
  <si>
    <t>SENTIDO ESTE-OESTE</t>
  </si>
  <si>
    <t>H</t>
  </si>
  <si>
    <t>Qz</t>
  </si>
  <si>
    <t>CpBAR</t>
  </si>
  <si>
    <t>CpSOT</t>
  </si>
  <si>
    <t>G</t>
  </si>
  <si>
    <t>Fuerza Bar</t>
  </si>
  <si>
    <t>Fuerza Sot</t>
  </si>
  <si>
    <t>0-4,5</t>
  </si>
  <si>
    <t>4,5-5,6</t>
  </si>
  <si>
    <t>Qh</t>
  </si>
  <si>
    <t>SENTIDO NORTE-SUR</t>
  </si>
  <si>
    <t>CARGA de sotavento</t>
  </si>
  <si>
    <t>fza bar</t>
  </si>
  <si>
    <t>barlovento e-w</t>
  </si>
  <si>
    <t>4.5</t>
  </si>
  <si>
    <t>5.6</t>
  </si>
  <si>
    <t>barlovento n-s</t>
  </si>
  <si>
    <t>sotavento e-w</t>
  </si>
  <si>
    <t>sotavento n-s</t>
  </si>
  <si>
    <t>columna</t>
  </si>
  <si>
    <t>carga 4.54</t>
  </si>
  <si>
    <t>carga 5.6</t>
  </si>
  <si>
    <t>carga 4.5</t>
  </si>
  <si>
    <t>y</t>
  </si>
  <si>
    <t>x</t>
  </si>
  <si>
    <t xml:space="preserve">CARGAS DE VIENTO </t>
  </si>
  <si>
    <t xml:space="preserve">CASA JOHANA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</si>
</sst>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0" fontId="0" fillId="2" borderId="1" xfId="0" applyFill="1" applyBorder="1"/>
    <xf numFmtId="2" fontId="0" fillId="0" borderId="0" xfId="0" applyNumberFormat="1"/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4" xfId="0" applyFon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4" fillId="0" borderId="1" xfId="0" applyFont="1" applyBorder="1"/>
    <xf numFmtId="0" fontId="4" fillId="2" borderId="1" xfId="0" applyFont="1" applyFill="1" applyBorder="1"/>
    <xf numFmtId="164" fontId="2" fillId="2" borderId="1" xfId="0" applyNumberFormat="1" applyFont="1" applyFill="1" applyBorder="1"/>
    <xf numFmtId="2" fontId="2" fillId="2" borderId="1" xfId="0" applyNumberFormat="1" applyFont="1" applyFill="1" applyBorder="1"/>
    <xf numFmtId="2" fontId="0" fillId="2" borderId="1" xfId="0" applyNumberForma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</xdr:row>
      <xdr:rowOff>9525</xdr:rowOff>
    </xdr:from>
    <xdr:to>
      <xdr:col>10</xdr:col>
      <xdr:colOff>142409</xdr:colOff>
      <xdr:row>10</xdr:row>
      <xdr:rowOff>142875</xdr:rowOff>
    </xdr:to>
    <xdr:pic>
      <xdr:nvPicPr>
        <xdr:cNvPr id="2" name="1 Imagen" descr="http://www.coomeva.com.co/imagenes/galeria/img97403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200025"/>
          <a:ext cx="2828459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697"/>
  <sheetViews>
    <sheetView tabSelected="1" topLeftCell="A50" zoomScaleNormal="100" workbookViewId="0">
      <selection activeCell="Y68" sqref="Y68"/>
    </sheetView>
  </sheetViews>
  <sheetFormatPr baseColWidth="10" defaultRowHeight="15" x14ac:dyDescent="0.25"/>
  <cols>
    <col min="3" max="3" width="14.42578125" customWidth="1"/>
    <col min="4" max="4" width="9.28515625" customWidth="1"/>
    <col min="5" max="5" width="9" customWidth="1"/>
    <col min="6" max="6" width="10.5703125" customWidth="1"/>
    <col min="7" max="7" width="9.28515625" customWidth="1"/>
    <col min="8" max="8" width="16.85546875" customWidth="1"/>
    <col min="9" max="9" width="12.85546875" hidden="1" customWidth="1"/>
    <col min="10" max="10" width="14.7109375" customWidth="1"/>
    <col min="13" max="13" width="14.42578125" bestFit="1" customWidth="1"/>
    <col min="15" max="15" width="11.42578125" style="18"/>
    <col min="17" max="17" width="11.42578125" style="18"/>
    <col min="19" max="19" width="11.42578125" style="18"/>
    <col min="21" max="21" width="11.42578125" style="18"/>
    <col min="22" max="22" width="13.7109375" bestFit="1" customWidth="1"/>
    <col min="23" max="23" width="13.7109375" style="18" customWidth="1"/>
    <col min="24" max="24" width="13" bestFit="1" customWidth="1"/>
    <col min="25" max="25" width="11.42578125" style="18"/>
  </cols>
  <sheetData>
    <row r="1" spans="3:25" x14ac:dyDescent="0.25"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3:25" x14ac:dyDescent="0.25"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3:25" x14ac:dyDescent="0.25"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3:25" x14ac:dyDescent="0.25"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</row>
    <row r="5" spans="3:25" x14ac:dyDescent="0.25"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</row>
    <row r="6" spans="3:25" x14ac:dyDescent="0.25">
      <c r="D6" t="s">
        <v>67</v>
      </c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spans="3:25" x14ac:dyDescent="0.25"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3:25" x14ac:dyDescent="0.25">
      <c r="D8" t="s">
        <v>68</v>
      </c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</row>
    <row r="9" spans="3:25" x14ac:dyDescent="0.25"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3:25" x14ac:dyDescent="0.25"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</row>
    <row r="11" spans="3:25" x14ac:dyDescent="0.25">
      <c r="C11" s="29" t="s">
        <v>41</v>
      </c>
      <c r="D11" s="29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</row>
    <row r="12" spans="3:25" x14ac:dyDescent="0.25"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</row>
    <row r="13" spans="3:25" x14ac:dyDescent="0.25">
      <c r="C13" s="5" t="s">
        <v>42</v>
      </c>
      <c r="D13" s="5" t="s">
        <v>43</v>
      </c>
      <c r="E13" s="5" t="s">
        <v>51</v>
      </c>
      <c r="F13" s="5" t="s">
        <v>44</v>
      </c>
      <c r="G13" s="5" t="s">
        <v>45</v>
      </c>
      <c r="H13" s="5" t="s">
        <v>46</v>
      </c>
      <c r="I13" s="5" t="s">
        <v>47</v>
      </c>
      <c r="J13" s="5" t="s">
        <v>48</v>
      </c>
      <c r="K13" s="33" t="s">
        <v>54</v>
      </c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</row>
    <row r="14" spans="3:25" x14ac:dyDescent="0.25">
      <c r="C14" s="2" t="s">
        <v>49</v>
      </c>
      <c r="D14" s="2">
        <v>356.5</v>
      </c>
      <c r="E14" s="2">
        <f>D15</f>
        <v>373.2</v>
      </c>
      <c r="F14" s="2">
        <v>0.8</v>
      </c>
      <c r="G14" s="2">
        <f>-0.342</f>
        <v>-0.34200000000000003</v>
      </c>
      <c r="H14" s="2">
        <v>0.97099999999999997</v>
      </c>
      <c r="I14" s="2">
        <f>D14*F14*H14</f>
        <v>276.92919999999998</v>
      </c>
      <c r="J14" s="2">
        <f>G14*H14*E14</f>
        <v>-123.93300240000001</v>
      </c>
      <c r="K14" s="14">
        <f>D14*F14*H14</f>
        <v>276.92919999999998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</row>
    <row r="15" spans="3:25" x14ac:dyDescent="0.25">
      <c r="C15" s="2" t="s">
        <v>50</v>
      </c>
      <c r="D15" s="2">
        <v>373.2</v>
      </c>
      <c r="E15" s="2">
        <f>D15</f>
        <v>373.2</v>
      </c>
      <c r="F15" s="2">
        <v>0.8</v>
      </c>
      <c r="G15" s="2">
        <f>-0.342</f>
        <v>-0.34200000000000003</v>
      </c>
      <c r="H15" s="8">
        <v>0.97099999999999997</v>
      </c>
      <c r="I15" s="2">
        <f>D15*F15*H15</f>
        <v>289.90175999999997</v>
      </c>
      <c r="J15" s="2">
        <f>G15*H15*E15</f>
        <v>-123.93300240000001</v>
      </c>
      <c r="K15" s="14">
        <f>D15*F15*H15</f>
        <v>289.90175999999997</v>
      </c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</row>
    <row r="16" spans="3:25" x14ac:dyDescent="0.25">
      <c r="C16" s="2"/>
      <c r="D16" s="2"/>
      <c r="E16" s="2"/>
      <c r="F16" s="2"/>
      <c r="G16" s="2"/>
      <c r="H16" s="2"/>
      <c r="I16" s="2"/>
      <c r="J16" s="2"/>
      <c r="K16" s="1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</row>
    <row r="17" spans="2:26" x14ac:dyDescent="0.25"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</row>
    <row r="18" spans="2:26" x14ac:dyDescent="0.25">
      <c r="C18" s="29" t="s">
        <v>52</v>
      </c>
      <c r="D18" s="29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</row>
    <row r="19" spans="2:26" x14ac:dyDescent="0.25"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</row>
    <row r="20" spans="2:26" x14ac:dyDescent="0.25">
      <c r="C20" s="5" t="s">
        <v>42</v>
      </c>
      <c r="D20" s="5" t="s">
        <v>43</v>
      </c>
      <c r="E20" s="5" t="s">
        <v>51</v>
      </c>
      <c r="F20" s="5" t="s">
        <v>44</v>
      </c>
      <c r="G20" s="5" t="s">
        <v>45</v>
      </c>
      <c r="H20" s="5" t="s">
        <v>46</v>
      </c>
      <c r="I20" s="5" t="s">
        <v>47</v>
      </c>
      <c r="J20" s="5" t="s">
        <v>48</v>
      </c>
      <c r="K20" s="33" t="s">
        <v>54</v>
      </c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</row>
    <row r="21" spans="2:26" x14ac:dyDescent="0.25">
      <c r="C21" s="2" t="s">
        <v>49</v>
      </c>
      <c r="D21" s="2">
        <v>356.5</v>
      </c>
      <c r="E21" s="2">
        <f>D22</f>
        <v>373.2</v>
      </c>
      <c r="F21" s="2">
        <v>0.8</v>
      </c>
      <c r="G21" s="2">
        <f>-0.5</f>
        <v>-0.5</v>
      </c>
      <c r="H21" s="2">
        <v>0.97099999999999997</v>
      </c>
      <c r="I21" s="2">
        <f>D21*F21*H21</f>
        <v>276.92919999999998</v>
      </c>
      <c r="J21" s="2">
        <f>G21*H21*E21</f>
        <v>-181.18859999999998</v>
      </c>
      <c r="K21" s="14">
        <f>D21*F21*H21</f>
        <v>276.92919999999998</v>
      </c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</row>
    <row r="22" spans="2:26" x14ac:dyDescent="0.25">
      <c r="C22" s="2" t="s">
        <v>50</v>
      </c>
      <c r="D22" s="2">
        <v>373.2</v>
      </c>
      <c r="E22" s="2">
        <f>D22</f>
        <v>373.2</v>
      </c>
      <c r="F22" s="2">
        <v>0.8</v>
      </c>
      <c r="G22" s="2">
        <f>-0.5</f>
        <v>-0.5</v>
      </c>
      <c r="H22" s="8">
        <v>0.97099999999999997</v>
      </c>
      <c r="I22" s="2">
        <f>D22*F22*H22</f>
        <v>289.90175999999997</v>
      </c>
      <c r="J22" s="2">
        <f>G22*H22*E22</f>
        <v>-181.18859999999998</v>
      </c>
      <c r="K22" s="14">
        <f>D22*F22*H22</f>
        <v>289.90175999999997</v>
      </c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</row>
    <row r="23" spans="2:26" x14ac:dyDescent="0.25"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</row>
    <row r="24" spans="2:26" x14ac:dyDescent="0.25">
      <c r="N24" s="34" t="s">
        <v>55</v>
      </c>
      <c r="O24" s="34"/>
      <c r="P24" s="34"/>
      <c r="Q24" s="34"/>
      <c r="R24" s="34" t="s">
        <v>58</v>
      </c>
      <c r="S24" s="34"/>
      <c r="T24" s="34"/>
      <c r="U24" s="35"/>
      <c r="V24" s="34" t="s">
        <v>59</v>
      </c>
      <c r="W24" s="34"/>
      <c r="X24" s="34" t="s">
        <v>60</v>
      </c>
      <c r="Y24" s="34"/>
      <c r="Z24" s="17"/>
    </row>
    <row r="25" spans="2:26" x14ac:dyDescent="0.25">
      <c r="C25" s="5" t="s">
        <v>32</v>
      </c>
      <c r="D25" s="5" t="s">
        <v>33</v>
      </c>
      <c r="E25" s="5" t="s">
        <v>38</v>
      </c>
      <c r="F25" s="29" t="s">
        <v>53</v>
      </c>
      <c r="G25" s="29"/>
      <c r="I25" s="1"/>
      <c r="L25" s="36" t="s">
        <v>61</v>
      </c>
      <c r="M25" s="10" t="s">
        <v>32</v>
      </c>
      <c r="N25" s="14" t="s">
        <v>56</v>
      </c>
      <c r="O25" s="19" t="s">
        <v>64</v>
      </c>
      <c r="P25" s="14" t="s">
        <v>57</v>
      </c>
      <c r="Q25" s="19" t="s">
        <v>63</v>
      </c>
      <c r="R25" s="14" t="s">
        <v>56</v>
      </c>
      <c r="S25" s="19" t="s">
        <v>62</v>
      </c>
      <c r="T25" s="14" t="s">
        <v>57</v>
      </c>
      <c r="U25" s="19" t="s">
        <v>63</v>
      </c>
      <c r="V25" s="14" t="s">
        <v>57</v>
      </c>
      <c r="W25" s="19" t="s">
        <v>63</v>
      </c>
      <c r="X25" s="14" t="s">
        <v>57</v>
      </c>
      <c r="Y25" s="19" t="s">
        <v>63</v>
      </c>
      <c r="Z25" s="15"/>
    </row>
    <row r="26" spans="2:26" x14ac:dyDescent="0.25">
      <c r="B26" s="5" t="s">
        <v>0</v>
      </c>
      <c r="C26" s="3">
        <f>(4.8+3.75)/2</f>
        <v>4.2750000000000004</v>
      </c>
      <c r="D26" s="2">
        <v>5.6</v>
      </c>
      <c r="E26" s="3">
        <f>C26*D26</f>
        <v>23.94</v>
      </c>
      <c r="F26" s="28">
        <f>(($J$21)*C26)/1000</f>
        <v>-0.77458126500000002</v>
      </c>
      <c r="G26" s="28"/>
      <c r="L26" s="14" t="s">
        <v>0</v>
      </c>
      <c r="M26" s="9">
        <f>(4.8+3.75)/2</f>
        <v>4.2750000000000004</v>
      </c>
      <c r="N26" s="14"/>
      <c r="O26" s="19">
        <f>N26*M26/1000</f>
        <v>0</v>
      </c>
      <c r="P26" s="14"/>
      <c r="Q26" s="19">
        <f>P26*M26/1000</f>
        <v>0</v>
      </c>
      <c r="R26" s="37">
        <f>$K$14</f>
        <v>276.92919999999998</v>
      </c>
      <c r="S26" s="38">
        <f>R26*M26/1000</f>
        <v>1.18387233</v>
      </c>
      <c r="T26" s="37">
        <f>$K$15</f>
        <v>289.90175999999997</v>
      </c>
      <c r="U26" s="38">
        <f>T26*M26/1000</f>
        <v>1.2393300239999998</v>
      </c>
      <c r="V26" s="37">
        <f>$J$14</f>
        <v>-123.93300240000001</v>
      </c>
      <c r="W26" s="38">
        <f>V26*M26/1000</f>
        <v>-0.52981358526000011</v>
      </c>
      <c r="X26" s="14"/>
      <c r="Y26" s="19">
        <f>X26*M26/1000</f>
        <v>0</v>
      </c>
      <c r="Z26" s="15"/>
    </row>
    <row r="27" spans="2:26" x14ac:dyDescent="0.25">
      <c r="B27" s="5" t="s">
        <v>1</v>
      </c>
      <c r="C27" s="3">
        <f>(2.72+1.0293)/2</f>
        <v>1.8746500000000001</v>
      </c>
      <c r="D27" s="2">
        <v>5.6</v>
      </c>
      <c r="E27" s="3">
        <f t="shared" ref="E27:E57" si="0">C27*D27</f>
        <v>10.49804</v>
      </c>
      <c r="F27" s="28">
        <f t="shared" ref="F27:F44" si="1">(($J$21)*C27)/1000</f>
        <v>-0.33966520899000002</v>
      </c>
      <c r="G27" s="28"/>
      <c r="L27" s="14" t="s">
        <v>1</v>
      </c>
      <c r="M27" s="9">
        <f>(2.72+1.0293)/2</f>
        <v>1.8746500000000001</v>
      </c>
      <c r="N27" s="14"/>
      <c r="O27" s="19">
        <f t="shared" ref="O27:O57" si="2">N27*M27/1000</f>
        <v>0</v>
      </c>
      <c r="P27" s="14"/>
      <c r="Q27" s="19">
        <f t="shared" ref="Q27:Q57" si="3">P27*M27/1000</f>
        <v>0</v>
      </c>
      <c r="R27" s="37">
        <f t="shared" ref="R27:R32" si="4">$K$14</f>
        <v>276.92919999999998</v>
      </c>
      <c r="S27" s="38">
        <f t="shared" ref="S27:S57" si="5">R27*M27/1000</f>
        <v>0.51914532477999997</v>
      </c>
      <c r="T27" s="37">
        <f t="shared" ref="T27:T32" si="6">$K$15</f>
        <v>289.90175999999997</v>
      </c>
      <c r="U27" s="38">
        <f t="shared" ref="U27:U57" si="7">T27*M27/1000</f>
        <v>0.54346433438399988</v>
      </c>
      <c r="V27" s="37">
        <f t="shared" ref="V27:V41" si="8">$J$14</f>
        <v>-123.93300240000001</v>
      </c>
      <c r="W27" s="38">
        <f t="shared" ref="W27:W57" si="9">V27*M27/1000</f>
        <v>-0.23233100294916004</v>
      </c>
      <c r="X27" s="14"/>
      <c r="Y27" s="19">
        <f t="shared" ref="Y27:Y57" si="10">X27*M27/1000</f>
        <v>0</v>
      </c>
      <c r="Z27" s="15"/>
    </row>
    <row r="28" spans="2:26" x14ac:dyDescent="0.25">
      <c r="B28" s="5" t="s">
        <v>2</v>
      </c>
      <c r="C28" s="3">
        <f>(1.12+3.75)/2</f>
        <v>2.4350000000000001</v>
      </c>
      <c r="D28" s="2">
        <v>5.6</v>
      </c>
      <c r="E28" s="3">
        <f t="shared" si="0"/>
        <v>13.635999999999999</v>
      </c>
      <c r="F28" s="28">
        <f t="shared" si="1"/>
        <v>-0.44119424099999999</v>
      </c>
      <c r="G28" s="28"/>
      <c r="L28" s="14" t="s">
        <v>2</v>
      </c>
      <c r="M28" s="9">
        <f>(1.12+3.75)/2</f>
        <v>2.4350000000000001</v>
      </c>
      <c r="N28" s="14"/>
      <c r="O28" s="19">
        <f t="shared" si="2"/>
        <v>0</v>
      </c>
      <c r="P28" s="14"/>
      <c r="Q28" s="19">
        <f t="shared" si="3"/>
        <v>0</v>
      </c>
      <c r="R28" s="37">
        <f t="shared" si="4"/>
        <v>276.92919999999998</v>
      </c>
      <c r="S28" s="38">
        <f t="shared" si="5"/>
        <v>0.67432260199999994</v>
      </c>
      <c r="T28" s="37">
        <f t="shared" si="6"/>
        <v>289.90175999999997</v>
      </c>
      <c r="U28" s="38">
        <f t="shared" si="7"/>
        <v>0.70591078559999998</v>
      </c>
      <c r="V28" s="37">
        <f t="shared" si="8"/>
        <v>-123.93300240000001</v>
      </c>
      <c r="W28" s="38">
        <f t="shared" si="9"/>
        <v>-0.30177686084400002</v>
      </c>
      <c r="X28" s="14"/>
      <c r="Y28" s="19">
        <f t="shared" si="10"/>
        <v>0</v>
      </c>
      <c r="Z28" s="15"/>
    </row>
    <row r="29" spans="2:26" x14ac:dyDescent="0.25">
      <c r="B29" s="5" t="s">
        <v>3</v>
      </c>
      <c r="C29" s="3">
        <f>(1.12+0.53)/2</f>
        <v>0.82500000000000007</v>
      </c>
      <c r="D29" s="2">
        <v>5.6</v>
      </c>
      <c r="E29" s="3">
        <f t="shared" si="0"/>
        <v>4.62</v>
      </c>
      <c r="F29" s="28">
        <f>(($J$21)*C29)/1000</f>
        <v>-0.14948059499999999</v>
      </c>
      <c r="G29" s="28"/>
      <c r="L29" s="14" t="s">
        <v>3</v>
      </c>
      <c r="M29" s="9">
        <f>(1.12+0.53)/2</f>
        <v>0.82500000000000007</v>
      </c>
      <c r="N29" s="14"/>
      <c r="O29" s="19">
        <f t="shared" si="2"/>
        <v>0</v>
      </c>
      <c r="P29" s="14"/>
      <c r="Q29" s="19">
        <f t="shared" si="3"/>
        <v>0</v>
      </c>
      <c r="R29" s="37">
        <f t="shared" si="4"/>
        <v>276.92919999999998</v>
      </c>
      <c r="S29" s="38">
        <f t="shared" si="5"/>
        <v>0.22846659</v>
      </c>
      <c r="T29" s="37">
        <f t="shared" si="6"/>
        <v>289.90175999999997</v>
      </c>
      <c r="U29" s="38">
        <f t="shared" si="7"/>
        <v>0.23916895199999999</v>
      </c>
      <c r="V29" s="37">
        <f t="shared" si="8"/>
        <v>-123.93300240000001</v>
      </c>
      <c r="W29" s="38">
        <f t="shared" si="9"/>
        <v>-0.10224472698000001</v>
      </c>
      <c r="X29" s="14"/>
      <c r="Y29" s="19">
        <f t="shared" si="10"/>
        <v>0</v>
      </c>
      <c r="Z29" s="15"/>
    </row>
    <row r="30" spans="2:26" x14ac:dyDescent="0.25">
      <c r="B30" s="5" t="s">
        <v>4</v>
      </c>
      <c r="C30" s="3">
        <v>0.53</v>
      </c>
      <c r="D30" s="2">
        <v>5.6</v>
      </c>
      <c r="E30" s="3">
        <f t="shared" si="0"/>
        <v>2.968</v>
      </c>
      <c r="F30" s="28">
        <f t="shared" si="1"/>
        <v>-9.6029957999999999E-2</v>
      </c>
      <c r="G30" s="28"/>
      <c r="L30" s="14" t="s">
        <v>4</v>
      </c>
      <c r="M30" s="9">
        <v>0.53</v>
      </c>
      <c r="N30" s="14"/>
      <c r="O30" s="19">
        <f t="shared" si="2"/>
        <v>0</v>
      </c>
      <c r="P30" s="14"/>
      <c r="Q30" s="19">
        <f t="shared" si="3"/>
        <v>0</v>
      </c>
      <c r="R30" s="37">
        <f t="shared" si="4"/>
        <v>276.92919999999998</v>
      </c>
      <c r="S30" s="38">
        <f t="shared" si="5"/>
        <v>0.14677247599999999</v>
      </c>
      <c r="T30" s="37">
        <f t="shared" si="6"/>
        <v>289.90175999999997</v>
      </c>
      <c r="U30" s="38">
        <f t="shared" si="7"/>
        <v>0.15364793279999997</v>
      </c>
      <c r="V30" s="37">
        <f t="shared" si="8"/>
        <v>-123.93300240000001</v>
      </c>
      <c r="W30" s="38">
        <f t="shared" si="9"/>
        <v>-6.5684491272000003E-2</v>
      </c>
      <c r="X30" s="14"/>
      <c r="Y30" s="19">
        <f t="shared" si="10"/>
        <v>0</v>
      </c>
      <c r="Z30" s="15"/>
    </row>
    <row r="31" spans="2:26" x14ac:dyDescent="0.25">
      <c r="B31" s="5" t="s">
        <v>5</v>
      </c>
      <c r="C31" s="3">
        <v>0.53</v>
      </c>
      <c r="D31" s="2">
        <v>5.6</v>
      </c>
      <c r="E31" s="3">
        <f t="shared" si="0"/>
        <v>2.968</v>
      </c>
      <c r="F31" s="28">
        <f t="shared" si="1"/>
        <v>-9.6029957999999999E-2</v>
      </c>
      <c r="G31" s="28"/>
      <c r="L31" s="14" t="s">
        <v>5</v>
      </c>
      <c r="M31" s="9">
        <v>0.53</v>
      </c>
      <c r="N31" s="14"/>
      <c r="O31" s="19">
        <f t="shared" si="2"/>
        <v>0</v>
      </c>
      <c r="P31" s="14"/>
      <c r="Q31" s="19">
        <f t="shared" si="3"/>
        <v>0</v>
      </c>
      <c r="R31" s="37">
        <f t="shared" si="4"/>
        <v>276.92919999999998</v>
      </c>
      <c r="S31" s="38">
        <f t="shared" si="5"/>
        <v>0.14677247599999999</v>
      </c>
      <c r="T31" s="37">
        <f t="shared" si="6"/>
        <v>289.90175999999997</v>
      </c>
      <c r="U31" s="38">
        <f t="shared" si="7"/>
        <v>0.15364793279999997</v>
      </c>
      <c r="V31" s="37">
        <f t="shared" si="8"/>
        <v>-123.93300240000001</v>
      </c>
      <c r="W31" s="38">
        <f t="shared" si="9"/>
        <v>-6.5684491272000003E-2</v>
      </c>
      <c r="X31" s="14"/>
      <c r="Y31" s="19">
        <f t="shared" si="10"/>
        <v>0</v>
      </c>
      <c r="Z31" s="15"/>
    </row>
    <row r="32" spans="2:26" x14ac:dyDescent="0.25">
      <c r="B32" s="5" t="s">
        <v>6</v>
      </c>
      <c r="C32" s="3">
        <v>0.53</v>
      </c>
      <c r="D32" s="2">
        <v>5.6</v>
      </c>
      <c r="E32" s="3">
        <f t="shared" si="0"/>
        <v>2.968</v>
      </c>
      <c r="F32" s="28">
        <f t="shared" si="1"/>
        <v>-9.6029957999999999E-2</v>
      </c>
      <c r="G32" s="28"/>
      <c r="L32" s="14" t="s">
        <v>6</v>
      </c>
      <c r="M32" s="9">
        <v>0.53</v>
      </c>
      <c r="N32" s="14"/>
      <c r="O32" s="19">
        <f t="shared" si="2"/>
        <v>0</v>
      </c>
      <c r="P32" s="14"/>
      <c r="Q32" s="19">
        <f t="shared" si="3"/>
        <v>0</v>
      </c>
      <c r="R32" s="37">
        <f t="shared" si="4"/>
        <v>276.92919999999998</v>
      </c>
      <c r="S32" s="38">
        <f t="shared" si="5"/>
        <v>0.14677247599999999</v>
      </c>
      <c r="T32" s="37">
        <f t="shared" si="6"/>
        <v>289.90175999999997</v>
      </c>
      <c r="U32" s="38">
        <f t="shared" si="7"/>
        <v>0.15364793279999997</v>
      </c>
      <c r="V32" s="37">
        <f t="shared" si="8"/>
        <v>-123.93300240000001</v>
      </c>
      <c r="W32" s="38">
        <f t="shared" si="9"/>
        <v>-6.5684491272000003E-2</v>
      </c>
      <c r="X32" s="14"/>
      <c r="Y32" s="19">
        <f t="shared" si="10"/>
        <v>0</v>
      </c>
      <c r="Z32" s="15"/>
    </row>
    <row r="33" spans="2:26" x14ac:dyDescent="0.25">
      <c r="B33" s="5" t="s">
        <v>7</v>
      </c>
      <c r="C33" s="3">
        <v>0.53</v>
      </c>
      <c r="D33" s="2">
        <v>5.6</v>
      </c>
      <c r="E33" s="3">
        <f t="shared" si="0"/>
        <v>2.968</v>
      </c>
      <c r="F33" s="28">
        <f t="shared" si="1"/>
        <v>-9.6029957999999999E-2</v>
      </c>
      <c r="G33" s="28"/>
      <c r="L33" s="14" t="s">
        <v>7</v>
      </c>
      <c r="M33" s="9">
        <v>0.53</v>
      </c>
      <c r="N33" s="14"/>
      <c r="O33" s="19">
        <f t="shared" si="2"/>
        <v>0</v>
      </c>
      <c r="P33" s="14"/>
      <c r="Q33" s="19">
        <f t="shared" si="3"/>
        <v>0</v>
      </c>
      <c r="R33" s="37">
        <f>$K$14</f>
        <v>276.92919999999998</v>
      </c>
      <c r="S33" s="38">
        <f t="shared" si="5"/>
        <v>0.14677247599999999</v>
      </c>
      <c r="T33" s="37">
        <f>$K$15</f>
        <v>289.90175999999997</v>
      </c>
      <c r="U33" s="38">
        <f t="shared" si="7"/>
        <v>0.15364793279999997</v>
      </c>
      <c r="V33" s="37">
        <f t="shared" si="8"/>
        <v>-123.93300240000001</v>
      </c>
      <c r="W33" s="38">
        <f t="shared" si="9"/>
        <v>-6.5684491272000003E-2</v>
      </c>
      <c r="X33" s="14"/>
      <c r="Y33" s="19">
        <f t="shared" si="10"/>
        <v>0</v>
      </c>
      <c r="Z33" s="15"/>
    </row>
    <row r="34" spans="2:26" x14ac:dyDescent="0.25">
      <c r="B34" s="5" t="s">
        <v>8</v>
      </c>
      <c r="C34" s="3">
        <v>0.53</v>
      </c>
      <c r="D34" s="2">
        <v>5.6</v>
      </c>
      <c r="E34" s="3">
        <f t="shared" si="0"/>
        <v>2.968</v>
      </c>
      <c r="F34" s="28">
        <f t="shared" si="1"/>
        <v>-9.6029957999999999E-2</v>
      </c>
      <c r="G34" s="28"/>
      <c r="L34" s="14" t="s">
        <v>8</v>
      </c>
      <c r="M34" s="9">
        <v>0.53</v>
      </c>
      <c r="N34" s="14"/>
      <c r="O34" s="19">
        <f t="shared" si="2"/>
        <v>0</v>
      </c>
      <c r="P34" s="14"/>
      <c r="Q34" s="19">
        <f t="shared" si="3"/>
        <v>0</v>
      </c>
      <c r="R34" s="14"/>
      <c r="S34" s="19">
        <f t="shared" si="5"/>
        <v>0</v>
      </c>
      <c r="T34" s="39"/>
      <c r="U34" s="40">
        <f t="shared" si="7"/>
        <v>0</v>
      </c>
      <c r="V34" s="37">
        <f t="shared" si="8"/>
        <v>-123.93300240000001</v>
      </c>
      <c r="W34" s="38">
        <f t="shared" si="9"/>
        <v>-6.5684491272000003E-2</v>
      </c>
      <c r="X34" s="14"/>
      <c r="Y34" s="19">
        <f t="shared" si="10"/>
        <v>0</v>
      </c>
      <c r="Z34" s="15"/>
    </row>
    <row r="35" spans="2:26" x14ac:dyDescent="0.25">
      <c r="B35" s="5" t="s">
        <v>9</v>
      </c>
      <c r="C35" s="3">
        <v>0.53</v>
      </c>
      <c r="D35" s="2">
        <v>5.6</v>
      </c>
      <c r="E35" s="3">
        <f t="shared" si="0"/>
        <v>2.968</v>
      </c>
      <c r="F35" s="28">
        <f t="shared" si="1"/>
        <v>-9.6029957999999999E-2</v>
      </c>
      <c r="G35" s="28"/>
      <c r="L35" s="14" t="s">
        <v>9</v>
      </c>
      <c r="M35" s="9">
        <v>0.53</v>
      </c>
      <c r="N35" s="14"/>
      <c r="O35" s="19">
        <f t="shared" si="2"/>
        <v>0</v>
      </c>
      <c r="P35" s="14"/>
      <c r="Q35" s="19">
        <f t="shared" si="3"/>
        <v>0</v>
      </c>
      <c r="R35" s="14"/>
      <c r="S35" s="19">
        <f t="shared" si="5"/>
        <v>0</v>
      </c>
      <c r="T35" s="39"/>
      <c r="U35" s="40">
        <f t="shared" si="7"/>
        <v>0</v>
      </c>
      <c r="V35" s="37">
        <f t="shared" si="8"/>
        <v>-123.93300240000001</v>
      </c>
      <c r="W35" s="38">
        <f t="shared" si="9"/>
        <v>-6.5684491272000003E-2</v>
      </c>
      <c r="X35" s="14"/>
      <c r="Y35" s="19">
        <f t="shared" si="10"/>
        <v>0</v>
      </c>
      <c r="Z35" s="15"/>
    </row>
    <row r="36" spans="2:26" x14ac:dyDescent="0.25">
      <c r="B36" s="5" t="s">
        <v>10</v>
      </c>
      <c r="C36" s="3">
        <v>0.53</v>
      </c>
      <c r="D36" s="2">
        <v>5.6</v>
      </c>
      <c r="E36" s="3">
        <f t="shared" si="0"/>
        <v>2.968</v>
      </c>
      <c r="F36" s="28">
        <f t="shared" si="1"/>
        <v>-9.6029957999999999E-2</v>
      </c>
      <c r="G36" s="28"/>
      <c r="L36" s="14" t="s">
        <v>10</v>
      </c>
      <c r="M36" s="9">
        <v>0.53</v>
      </c>
      <c r="N36" s="14"/>
      <c r="O36" s="19">
        <f t="shared" si="2"/>
        <v>0</v>
      </c>
      <c r="P36" s="14"/>
      <c r="Q36" s="19">
        <f t="shared" si="3"/>
        <v>0</v>
      </c>
      <c r="R36" s="14"/>
      <c r="S36" s="19">
        <f t="shared" si="5"/>
        <v>0</v>
      </c>
      <c r="T36" s="39"/>
      <c r="U36" s="40">
        <f t="shared" si="7"/>
        <v>0</v>
      </c>
      <c r="V36" s="37">
        <f t="shared" si="8"/>
        <v>-123.93300240000001</v>
      </c>
      <c r="W36" s="38">
        <f t="shared" si="9"/>
        <v>-6.5684491272000003E-2</v>
      </c>
      <c r="X36" s="14"/>
      <c r="Y36" s="19">
        <f t="shared" si="10"/>
        <v>0</v>
      </c>
      <c r="Z36" s="15"/>
    </row>
    <row r="37" spans="2:26" x14ac:dyDescent="0.25">
      <c r="B37" s="5" t="s">
        <v>11</v>
      </c>
      <c r="C37" s="3">
        <f>(0.53+0.099)/2</f>
        <v>0.3145</v>
      </c>
      <c r="D37" s="2">
        <v>5.6</v>
      </c>
      <c r="E37" s="3">
        <f t="shared" si="0"/>
        <v>1.7611999999999999</v>
      </c>
      <c r="F37" s="28">
        <f t="shared" si="1"/>
        <v>-5.6983814699999996E-2</v>
      </c>
      <c r="G37" s="28"/>
      <c r="L37" s="14" t="s">
        <v>11</v>
      </c>
      <c r="M37" s="9">
        <f>(0.53+0.099)/2</f>
        <v>0.3145</v>
      </c>
      <c r="N37" s="14"/>
      <c r="O37" s="19">
        <f t="shared" si="2"/>
        <v>0</v>
      </c>
      <c r="P37" s="14"/>
      <c r="Q37" s="19">
        <f t="shared" si="3"/>
        <v>0</v>
      </c>
      <c r="R37" s="14"/>
      <c r="S37" s="19">
        <f t="shared" si="5"/>
        <v>0</v>
      </c>
      <c r="T37" s="39"/>
      <c r="U37" s="40">
        <f t="shared" si="7"/>
        <v>0</v>
      </c>
      <c r="V37" s="37">
        <f t="shared" si="8"/>
        <v>-123.93300240000001</v>
      </c>
      <c r="W37" s="38">
        <f t="shared" si="9"/>
        <v>-3.8976929254800008E-2</v>
      </c>
      <c r="X37" s="14"/>
      <c r="Y37" s="19">
        <f t="shared" si="10"/>
        <v>0</v>
      </c>
      <c r="Z37" s="15"/>
    </row>
    <row r="38" spans="2:26" x14ac:dyDescent="0.25">
      <c r="B38" s="5" t="s">
        <v>12</v>
      </c>
      <c r="C38" s="3">
        <f>(2.4148+0.099)/2</f>
        <v>1.2569000000000001</v>
      </c>
      <c r="D38" s="2">
        <v>5.6</v>
      </c>
      <c r="E38" s="3">
        <f t="shared" si="0"/>
        <v>7.03864</v>
      </c>
      <c r="F38" s="28">
        <f t="shared" si="1"/>
        <v>-0.22773595133999999</v>
      </c>
      <c r="G38" s="28"/>
      <c r="L38" s="14" t="s">
        <v>12</v>
      </c>
      <c r="M38" s="9">
        <f>(2.4148+0.099)/2</f>
        <v>1.2569000000000001</v>
      </c>
      <c r="N38" s="14"/>
      <c r="O38" s="19">
        <f t="shared" si="2"/>
        <v>0</v>
      </c>
      <c r="P38" s="14"/>
      <c r="Q38" s="19">
        <f t="shared" si="3"/>
        <v>0</v>
      </c>
      <c r="R38" s="14"/>
      <c r="S38" s="19">
        <f t="shared" si="5"/>
        <v>0</v>
      </c>
      <c r="T38" s="39"/>
      <c r="U38" s="40">
        <f t="shared" si="7"/>
        <v>0</v>
      </c>
      <c r="V38" s="37">
        <f t="shared" si="8"/>
        <v>-123.93300240000001</v>
      </c>
      <c r="W38" s="38">
        <f t="shared" si="9"/>
        <v>-0.15577139071656004</v>
      </c>
      <c r="X38" s="14"/>
      <c r="Y38" s="19">
        <f t="shared" si="10"/>
        <v>0</v>
      </c>
      <c r="Z38" s="15"/>
    </row>
    <row r="39" spans="2:26" x14ac:dyDescent="0.25">
      <c r="B39" s="5" t="s">
        <v>13</v>
      </c>
      <c r="C39" s="3">
        <f>(2.4148+2.049)/2</f>
        <v>2.2319</v>
      </c>
      <c r="D39" s="2">
        <v>5.6</v>
      </c>
      <c r="E39" s="3">
        <f>C39*D39</f>
        <v>12.49864</v>
      </c>
      <c r="F39" s="28">
        <f t="shared" si="1"/>
        <v>-0.40439483633999995</v>
      </c>
      <c r="G39" s="28"/>
      <c r="L39" s="14" t="s">
        <v>13</v>
      </c>
      <c r="M39" s="9">
        <f>(2.4148+2.049)/2</f>
        <v>2.2319</v>
      </c>
      <c r="N39" s="14"/>
      <c r="O39" s="19">
        <f t="shared" si="2"/>
        <v>0</v>
      </c>
      <c r="P39" s="14"/>
      <c r="Q39" s="19">
        <f t="shared" si="3"/>
        <v>0</v>
      </c>
      <c r="R39" s="14"/>
      <c r="S39" s="19">
        <f t="shared" si="5"/>
        <v>0</v>
      </c>
      <c r="T39" s="39"/>
      <c r="U39" s="40">
        <f t="shared" si="7"/>
        <v>0</v>
      </c>
      <c r="V39" s="37">
        <f t="shared" si="8"/>
        <v>-123.93300240000001</v>
      </c>
      <c r="W39" s="38">
        <f t="shared" si="9"/>
        <v>-0.27660606805656002</v>
      </c>
      <c r="X39" s="14"/>
      <c r="Y39" s="19">
        <f t="shared" si="10"/>
        <v>0</v>
      </c>
      <c r="Z39" s="15"/>
    </row>
    <row r="40" spans="2:26" x14ac:dyDescent="0.25">
      <c r="B40" s="5" t="s">
        <v>14</v>
      </c>
      <c r="C40" s="3">
        <f>(1.588+2.049)/2</f>
        <v>1.8185</v>
      </c>
      <c r="D40" s="2">
        <v>5.6</v>
      </c>
      <c r="E40" s="3">
        <f t="shared" si="0"/>
        <v>10.1836</v>
      </c>
      <c r="F40" s="28">
        <f t="shared" si="1"/>
        <v>-0.32949146909999993</v>
      </c>
      <c r="G40" s="28"/>
      <c r="L40" s="14" t="s">
        <v>14</v>
      </c>
      <c r="M40" s="9">
        <f>(1.588+2.049)/2</f>
        <v>1.8185</v>
      </c>
      <c r="N40" s="14"/>
      <c r="O40" s="19">
        <f t="shared" si="2"/>
        <v>0</v>
      </c>
      <c r="P40" s="14"/>
      <c r="Q40" s="19">
        <f t="shared" si="3"/>
        <v>0</v>
      </c>
      <c r="R40" s="14"/>
      <c r="S40" s="19">
        <f t="shared" si="5"/>
        <v>0</v>
      </c>
      <c r="T40" s="39"/>
      <c r="U40" s="40">
        <f t="shared" si="7"/>
        <v>0</v>
      </c>
      <c r="V40" s="37">
        <f t="shared" si="8"/>
        <v>-123.93300240000001</v>
      </c>
      <c r="W40" s="38">
        <f t="shared" si="9"/>
        <v>-0.22537216486440001</v>
      </c>
      <c r="X40" s="14"/>
      <c r="Y40" s="19">
        <f t="shared" si="10"/>
        <v>0</v>
      </c>
      <c r="Z40" s="15"/>
    </row>
    <row r="41" spans="2:26" x14ac:dyDescent="0.25">
      <c r="B41" s="5" t="s">
        <v>15</v>
      </c>
      <c r="C41" s="3">
        <f>(1.588+1.6)/2</f>
        <v>1.5940000000000001</v>
      </c>
      <c r="D41" s="2">
        <v>5.6</v>
      </c>
      <c r="E41" s="3">
        <f t="shared" si="0"/>
        <v>8.9263999999999992</v>
      </c>
      <c r="F41" s="28">
        <f t="shared" si="1"/>
        <v>-0.2888146284</v>
      </c>
      <c r="G41" s="28"/>
      <c r="L41" s="14" t="s">
        <v>15</v>
      </c>
      <c r="M41" s="9">
        <f>(1.588+1.6)/2</f>
        <v>1.5940000000000001</v>
      </c>
      <c r="N41" s="14"/>
      <c r="O41" s="19">
        <f t="shared" si="2"/>
        <v>0</v>
      </c>
      <c r="P41" s="14"/>
      <c r="Q41" s="19">
        <f t="shared" si="3"/>
        <v>0</v>
      </c>
      <c r="R41" s="37">
        <f>$R$33</f>
        <v>276.92919999999998</v>
      </c>
      <c r="S41" s="38">
        <f t="shared" si="5"/>
        <v>0.4414251448</v>
      </c>
      <c r="T41" s="37">
        <f>$T$33</f>
        <v>289.90175999999997</v>
      </c>
      <c r="U41" s="38">
        <f t="shared" si="7"/>
        <v>0.46210340543999995</v>
      </c>
      <c r="V41" s="37">
        <f t="shared" si="8"/>
        <v>-123.93300240000001</v>
      </c>
      <c r="W41" s="38">
        <f t="shared" si="9"/>
        <v>-0.19754920582560001</v>
      </c>
      <c r="X41" s="14"/>
      <c r="Y41" s="19">
        <f t="shared" si="10"/>
        <v>0</v>
      </c>
      <c r="Z41" s="15"/>
    </row>
    <row r="42" spans="2:26" x14ac:dyDescent="0.25">
      <c r="B42" s="5" t="s">
        <v>16</v>
      </c>
      <c r="C42" s="3">
        <f>(1.05+1.609)/2</f>
        <v>1.3294999999999999</v>
      </c>
      <c r="D42" s="2">
        <v>5.6</v>
      </c>
      <c r="E42" s="3">
        <f t="shared" si="0"/>
        <v>7.4451999999999989</v>
      </c>
      <c r="F42" s="28">
        <f t="shared" si="1"/>
        <v>-0.24089024369999995</v>
      </c>
      <c r="G42" s="28"/>
      <c r="L42" s="14" t="s">
        <v>16</v>
      </c>
      <c r="M42" s="9">
        <f>(1.05+1.609)/2</f>
        <v>1.3294999999999999</v>
      </c>
      <c r="N42" s="14"/>
      <c r="O42" s="19">
        <f t="shared" si="2"/>
        <v>0</v>
      </c>
      <c r="P42" s="14"/>
      <c r="Q42" s="19">
        <f t="shared" si="3"/>
        <v>0</v>
      </c>
      <c r="R42" s="37">
        <f t="shared" ref="R42:R43" si="11">$R$33</f>
        <v>276.92919999999998</v>
      </c>
      <c r="S42" s="38">
        <f t="shared" si="5"/>
        <v>0.36817737139999995</v>
      </c>
      <c r="T42" s="37">
        <f t="shared" ref="T42:T43" si="12">$T$33</f>
        <v>289.90175999999997</v>
      </c>
      <c r="U42" s="38">
        <f t="shared" si="7"/>
        <v>0.38542438991999994</v>
      </c>
      <c r="V42" s="14"/>
      <c r="W42" s="19">
        <f t="shared" si="9"/>
        <v>0</v>
      </c>
      <c r="X42" s="14"/>
      <c r="Y42" s="19">
        <f t="shared" si="10"/>
        <v>0</v>
      </c>
      <c r="Z42" s="15"/>
    </row>
    <row r="43" spans="2:26" x14ac:dyDescent="0.25">
      <c r="B43" s="5" t="s">
        <v>17</v>
      </c>
      <c r="C43" s="3">
        <f>(1.05+2.4)/2</f>
        <v>1.7250000000000001</v>
      </c>
      <c r="D43" s="2">
        <v>5.6</v>
      </c>
      <c r="E43" s="3">
        <f t="shared" si="0"/>
        <v>9.66</v>
      </c>
      <c r="F43" s="28">
        <f t="shared" si="1"/>
        <v>-0.31255033499999996</v>
      </c>
      <c r="G43" s="28"/>
      <c r="L43" s="14" t="s">
        <v>17</v>
      </c>
      <c r="M43" s="9">
        <f>(1.05+2.4)/2</f>
        <v>1.7250000000000001</v>
      </c>
      <c r="N43" s="14"/>
      <c r="O43" s="19">
        <f t="shared" si="2"/>
        <v>0</v>
      </c>
      <c r="P43" s="14"/>
      <c r="Q43" s="19">
        <f t="shared" si="3"/>
        <v>0</v>
      </c>
      <c r="R43" s="37">
        <f t="shared" si="11"/>
        <v>276.92919999999998</v>
      </c>
      <c r="S43" s="38">
        <f t="shared" si="5"/>
        <v>0.47770287</v>
      </c>
      <c r="T43" s="37">
        <f t="shared" si="12"/>
        <v>289.90175999999997</v>
      </c>
      <c r="U43" s="38">
        <f t="shared" si="7"/>
        <v>0.50008053600000002</v>
      </c>
      <c r="V43" s="14"/>
      <c r="W43" s="19">
        <f t="shared" si="9"/>
        <v>0</v>
      </c>
      <c r="X43" s="14"/>
      <c r="Y43" s="19">
        <f t="shared" si="10"/>
        <v>0</v>
      </c>
      <c r="Z43" s="15"/>
    </row>
    <row r="44" spans="2:26" x14ac:dyDescent="0.25">
      <c r="B44" s="5" t="s">
        <v>18</v>
      </c>
      <c r="C44" s="3">
        <f>(2.4+0.8)/2</f>
        <v>1.6</v>
      </c>
      <c r="D44" s="2">
        <v>5.6</v>
      </c>
      <c r="E44" s="3">
        <f t="shared" si="0"/>
        <v>8.9599999999999991</v>
      </c>
      <c r="F44" s="28">
        <f t="shared" si="1"/>
        <v>-0.28990175999999995</v>
      </c>
      <c r="G44" s="28"/>
      <c r="L44" s="14" t="s">
        <v>18</v>
      </c>
      <c r="M44" s="9">
        <f>(2.4+0.8)/2</f>
        <v>1.6</v>
      </c>
      <c r="N44" s="14"/>
      <c r="O44" s="19">
        <f t="shared" si="2"/>
        <v>0</v>
      </c>
      <c r="P44" s="14"/>
      <c r="Q44" s="19">
        <f t="shared" si="3"/>
        <v>0</v>
      </c>
      <c r="R44" s="14"/>
      <c r="S44" s="19">
        <f t="shared" si="5"/>
        <v>0</v>
      </c>
      <c r="T44" s="14"/>
      <c r="U44" s="19">
        <f t="shared" si="7"/>
        <v>0</v>
      </c>
      <c r="V44" s="14"/>
      <c r="W44" s="19">
        <f t="shared" si="9"/>
        <v>0</v>
      </c>
      <c r="X44" s="14"/>
      <c r="Y44" s="19">
        <f t="shared" si="10"/>
        <v>0</v>
      </c>
      <c r="Z44" s="15"/>
    </row>
    <row r="45" spans="2:26" x14ac:dyDescent="0.25">
      <c r="B45" s="5" t="s">
        <v>19</v>
      </c>
      <c r="C45" s="3">
        <f>(2.15+0.8)/2</f>
        <v>1.4750000000000001</v>
      </c>
      <c r="D45" s="2">
        <v>5.6</v>
      </c>
      <c r="E45" s="3">
        <f t="shared" si="0"/>
        <v>8.26</v>
      </c>
      <c r="F45" s="28">
        <f>(($J$15+$J$21)*C45)/1000</f>
        <v>-0.45005436354</v>
      </c>
      <c r="G45" s="28"/>
      <c r="L45" s="14" t="s">
        <v>19</v>
      </c>
      <c r="M45" s="9">
        <f>(2.15+0.8)/2</f>
        <v>1.4750000000000001</v>
      </c>
      <c r="N45" s="14"/>
      <c r="O45" s="19">
        <f t="shared" si="2"/>
        <v>0</v>
      </c>
      <c r="P45" s="14"/>
      <c r="Q45" s="19">
        <f t="shared" si="3"/>
        <v>0</v>
      </c>
      <c r="R45" s="14"/>
      <c r="S45" s="19">
        <f t="shared" si="5"/>
        <v>0</v>
      </c>
      <c r="T45" s="14"/>
      <c r="U45" s="19">
        <f t="shared" si="7"/>
        <v>0</v>
      </c>
      <c r="V45" s="14"/>
      <c r="W45" s="19">
        <f t="shared" si="9"/>
        <v>0</v>
      </c>
      <c r="X45" s="37">
        <f>$J$21</f>
        <v>-181.18859999999998</v>
      </c>
      <c r="Y45" s="38">
        <f t="shared" si="10"/>
        <v>-0.26725318499999995</v>
      </c>
      <c r="Z45" s="15"/>
    </row>
    <row r="46" spans="2:26" x14ac:dyDescent="0.25">
      <c r="B46" s="5" t="s">
        <v>20</v>
      </c>
      <c r="C46" s="3">
        <f>(2.15+1.85)/2</f>
        <v>2</v>
      </c>
      <c r="D46" s="2">
        <v>5.6</v>
      </c>
      <c r="E46" s="3">
        <f t="shared" si="0"/>
        <v>11.2</v>
      </c>
      <c r="F46" s="28">
        <f>(($J$15+$J$21)*C46)/1000</f>
        <v>-0.61024320479999994</v>
      </c>
      <c r="G46" s="28"/>
      <c r="L46" s="14" t="s">
        <v>20</v>
      </c>
      <c r="M46" s="9">
        <f>(2.15+1.85)/2</f>
        <v>2</v>
      </c>
      <c r="N46" s="14"/>
      <c r="O46" s="19">
        <f t="shared" si="2"/>
        <v>0</v>
      </c>
      <c r="P46" s="14"/>
      <c r="Q46" s="19">
        <f t="shared" si="3"/>
        <v>0</v>
      </c>
      <c r="R46" s="14"/>
      <c r="S46" s="19">
        <f t="shared" si="5"/>
        <v>0</v>
      </c>
      <c r="T46" s="14"/>
      <c r="U46" s="19">
        <f t="shared" si="7"/>
        <v>0</v>
      </c>
      <c r="V46" s="14"/>
      <c r="W46" s="19">
        <f t="shared" si="9"/>
        <v>0</v>
      </c>
      <c r="X46" s="37">
        <f t="shared" ref="X46:X53" si="13">$J$21</f>
        <v>-181.18859999999998</v>
      </c>
      <c r="Y46" s="38">
        <f t="shared" si="10"/>
        <v>-0.36237719999999995</v>
      </c>
      <c r="Z46" s="15"/>
    </row>
    <row r="47" spans="2:26" s="25" customFormat="1" x14ac:dyDescent="0.25">
      <c r="B47" s="21" t="s">
        <v>21</v>
      </c>
      <c r="C47" s="22">
        <f>(1.1+1.85)/2</f>
        <v>1.4750000000000001</v>
      </c>
      <c r="D47" s="23">
        <v>5.6</v>
      </c>
      <c r="E47" s="22">
        <f t="shared" si="0"/>
        <v>8.26</v>
      </c>
      <c r="F47" s="32">
        <f t="shared" ref="F47:F53" si="14">($J$14*C47)/1000</f>
        <v>-0.18280117854000003</v>
      </c>
      <c r="G47" s="32"/>
      <c r="L47" s="37" t="s">
        <v>21</v>
      </c>
      <c r="M47" s="24">
        <f>(1.1+1.85)/2</f>
        <v>1.4750000000000001</v>
      </c>
      <c r="N47" s="37">
        <f t="shared" ref="N47:N51" si="15">$K$14</f>
        <v>276.92919999999998</v>
      </c>
      <c r="O47" s="38">
        <f t="shared" si="2"/>
        <v>0.40847057000000003</v>
      </c>
      <c r="P47" s="37">
        <f t="shared" ref="P47:P51" si="16">$K$15</f>
        <v>289.90175999999997</v>
      </c>
      <c r="Q47" s="38">
        <f t="shared" si="3"/>
        <v>0.42760509600000002</v>
      </c>
      <c r="R47" s="37"/>
      <c r="S47" s="38">
        <f t="shared" si="5"/>
        <v>0</v>
      </c>
      <c r="T47" s="37"/>
      <c r="U47" s="38">
        <f t="shared" si="7"/>
        <v>0</v>
      </c>
      <c r="V47" s="37"/>
      <c r="W47" s="38">
        <f t="shared" si="9"/>
        <v>0</v>
      </c>
      <c r="X47" s="37">
        <f t="shared" si="13"/>
        <v>-181.18859999999998</v>
      </c>
      <c r="Y47" s="38">
        <f t="shared" si="10"/>
        <v>-0.26725318499999995</v>
      </c>
      <c r="Z47" s="26"/>
    </row>
    <row r="48" spans="2:26" x14ac:dyDescent="0.25">
      <c r="B48" s="5" t="s">
        <v>22</v>
      </c>
      <c r="C48" s="3">
        <f>(3.4221+1.1)/2</f>
        <v>2.26105</v>
      </c>
      <c r="D48" s="2">
        <v>5.6</v>
      </c>
      <c r="E48" s="3">
        <f t="shared" si="0"/>
        <v>12.66188</v>
      </c>
      <c r="F48" s="28">
        <f t="shared" si="14"/>
        <v>-0.28021871507652002</v>
      </c>
      <c r="G48" s="28"/>
      <c r="L48" s="14" t="s">
        <v>22</v>
      </c>
      <c r="M48" s="9">
        <f>(3.4221+1.1)/2</f>
        <v>2.26105</v>
      </c>
      <c r="N48" s="37">
        <f t="shared" si="15"/>
        <v>276.92919999999998</v>
      </c>
      <c r="O48" s="38">
        <f t="shared" si="2"/>
        <v>0.62615076765999989</v>
      </c>
      <c r="P48" s="37">
        <f t="shared" si="16"/>
        <v>289.90175999999997</v>
      </c>
      <c r="Q48" s="38">
        <f t="shared" si="3"/>
        <v>0.65548237444799995</v>
      </c>
      <c r="R48" s="14"/>
      <c r="S48" s="19">
        <f t="shared" si="5"/>
        <v>0</v>
      </c>
      <c r="T48" s="14"/>
      <c r="U48" s="19">
        <f t="shared" si="7"/>
        <v>0</v>
      </c>
      <c r="V48" s="14"/>
      <c r="W48" s="19">
        <f t="shared" si="9"/>
        <v>0</v>
      </c>
      <c r="X48" s="37">
        <f t="shared" si="13"/>
        <v>-181.18859999999998</v>
      </c>
      <c r="Y48" s="38">
        <f t="shared" si="10"/>
        <v>-0.4096764840299999</v>
      </c>
      <c r="Z48" s="15"/>
    </row>
    <row r="49" spans="2:26" x14ac:dyDescent="0.25">
      <c r="B49" s="5" t="s">
        <v>23</v>
      </c>
      <c r="C49" s="3">
        <f>(0.9959+3.4221)/2</f>
        <v>2.2090000000000001</v>
      </c>
      <c r="D49" s="2">
        <v>5.6</v>
      </c>
      <c r="E49" s="3">
        <f t="shared" si="0"/>
        <v>12.3704</v>
      </c>
      <c r="F49" s="28">
        <f t="shared" si="14"/>
        <v>-0.27376800230160003</v>
      </c>
      <c r="G49" s="28"/>
      <c r="L49" s="14" t="s">
        <v>23</v>
      </c>
      <c r="M49" s="9">
        <f>(0.9959+3.4221)/2</f>
        <v>2.2090000000000001</v>
      </c>
      <c r="N49" s="37">
        <f t="shared" si="15"/>
        <v>276.92919999999998</v>
      </c>
      <c r="O49" s="38">
        <f t="shared" si="2"/>
        <v>0.61173660279999997</v>
      </c>
      <c r="P49" s="37">
        <f t="shared" si="16"/>
        <v>289.90175999999997</v>
      </c>
      <c r="Q49" s="38">
        <f t="shared" si="3"/>
        <v>0.64039298783999998</v>
      </c>
      <c r="R49" s="14"/>
      <c r="S49" s="19">
        <f t="shared" si="5"/>
        <v>0</v>
      </c>
      <c r="T49" s="14"/>
      <c r="U49" s="19">
        <f t="shared" si="7"/>
        <v>0</v>
      </c>
      <c r="V49" s="14"/>
      <c r="W49" s="19">
        <f t="shared" si="9"/>
        <v>0</v>
      </c>
      <c r="X49" s="37">
        <f t="shared" si="13"/>
        <v>-181.18859999999998</v>
      </c>
      <c r="Y49" s="38">
        <f t="shared" si="10"/>
        <v>-0.40024561739999998</v>
      </c>
      <c r="Z49" s="15"/>
    </row>
    <row r="50" spans="2:26" x14ac:dyDescent="0.25">
      <c r="B50" s="5" t="s">
        <v>24</v>
      </c>
      <c r="C50" s="3">
        <f>(2.85+0.9959)/2</f>
        <v>1.9229500000000002</v>
      </c>
      <c r="D50" s="2">
        <v>5.6</v>
      </c>
      <c r="E50" s="3">
        <f t="shared" si="0"/>
        <v>10.768520000000001</v>
      </c>
      <c r="F50" s="28">
        <f t="shared" si="14"/>
        <v>-0.23831696696508003</v>
      </c>
      <c r="G50" s="28"/>
      <c r="L50" s="14" t="s">
        <v>24</v>
      </c>
      <c r="M50" s="9">
        <f>(2.85+0.9959)/2</f>
        <v>1.9229500000000002</v>
      </c>
      <c r="N50" s="37">
        <f t="shared" si="15"/>
        <v>276.92919999999998</v>
      </c>
      <c r="O50" s="38">
        <f t="shared" si="2"/>
        <v>0.53252100514</v>
      </c>
      <c r="P50" s="37">
        <f t="shared" si="16"/>
        <v>289.90175999999997</v>
      </c>
      <c r="Q50" s="38">
        <f t="shared" si="3"/>
        <v>0.557466589392</v>
      </c>
      <c r="R50" s="14"/>
      <c r="S50" s="19">
        <f t="shared" si="5"/>
        <v>0</v>
      </c>
      <c r="T50" s="14"/>
      <c r="U50" s="19">
        <f t="shared" si="7"/>
        <v>0</v>
      </c>
      <c r="V50" s="14"/>
      <c r="W50" s="19">
        <f t="shared" si="9"/>
        <v>0</v>
      </c>
      <c r="X50" s="37">
        <f t="shared" si="13"/>
        <v>-181.18859999999998</v>
      </c>
      <c r="Y50" s="38">
        <f>X50*M50/1000</f>
        <v>-0.34841661836999999</v>
      </c>
      <c r="Z50" s="15"/>
    </row>
    <row r="51" spans="2:26" x14ac:dyDescent="0.25">
      <c r="B51" s="5" t="s">
        <v>25</v>
      </c>
      <c r="C51" s="3">
        <f>(1.523+2.85)/2</f>
        <v>2.1865000000000001</v>
      </c>
      <c r="D51" s="2">
        <v>5.6</v>
      </c>
      <c r="E51" s="3">
        <f t="shared" si="0"/>
        <v>12.244400000000001</v>
      </c>
      <c r="F51" s="28">
        <f t="shared" si="14"/>
        <v>-0.27097950974760004</v>
      </c>
      <c r="G51" s="28"/>
      <c r="L51" s="14" t="s">
        <v>25</v>
      </c>
      <c r="M51" s="9">
        <f>(1.523+2.85)/2</f>
        <v>2.1865000000000001</v>
      </c>
      <c r="N51" s="37">
        <f t="shared" si="15"/>
        <v>276.92919999999998</v>
      </c>
      <c r="O51" s="38">
        <f t="shared" si="2"/>
        <v>0.60550569580000002</v>
      </c>
      <c r="P51" s="37">
        <f t="shared" si="16"/>
        <v>289.90175999999997</v>
      </c>
      <c r="Q51" s="38">
        <f t="shared" si="3"/>
        <v>0.6338701982399999</v>
      </c>
      <c r="R51" s="14"/>
      <c r="S51" s="19">
        <f t="shared" si="5"/>
        <v>0</v>
      </c>
      <c r="T51" s="14"/>
      <c r="U51" s="19">
        <f t="shared" si="7"/>
        <v>0</v>
      </c>
      <c r="V51" s="14"/>
      <c r="W51" s="19">
        <f t="shared" si="9"/>
        <v>0</v>
      </c>
      <c r="X51" s="37">
        <f t="shared" si="13"/>
        <v>-181.18859999999998</v>
      </c>
      <c r="Y51" s="38">
        <f t="shared" si="10"/>
        <v>-0.3961688739</v>
      </c>
      <c r="Z51" s="15"/>
    </row>
    <row r="52" spans="2:26" x14ac:dyDescent="0.25">
      <c r="B52" s="5" t="s">
        <v>26</v>
      </c>
      <c r="C52" s="3">
        <f>(2.0024-1.523)/2</f>
        <v>0.23970000000000014</v>
      </c>
      <c r="D52" s="2">
        <v>5.6</v>
      </c>
      <c r="E52" s="3">
        <f t="shared" si="0"/>
        <v>1.3423200000000006</v>
      </c>
      <c r="F52" s="28">
        <f t="shared" si="14"/>
        <v>-2.9706740675280018E-2</v>
      </c>
      <c r="G52" s="28"/>
      <c r="L52" s="14" t="s">
        <v>26</v>
      </c>
      <c r="M52" s="9">
        <f>(2.0024-1.523)/2</f>
        <v>0.23970000000000014</v>
      </c>
      <c r="N52" s="37">
        <f>$K$14</f>
        <v>276.92919999999998</v>
      </c>
      <c r="O52" s="38">
        <f t="shared" si="2"/>
        <v>6.6379929240000038E-2</v>
      </c>
      <c r="P52" s="37">
        <f>$K$15</f>
        <v>289.90175999999997</v>
      </c>
      <c r="Q52" s="38">
        <f t="shared" si="3"/>
        <v>6.9489451872000035E-2</v>
      </c>
      <c r="R52" s="14"/>
      <c r="S52" s="19">
        <f t="shared" si="5"/>
        <v>0</v>
      </c>
      <c r="T52" s="14"/>
      <c r="U52" s="19">
        <f t="shared" si="7"/>
        <v>0</v>
      </c>
      <c r="V52" s="14"/>
      <c r="W52" s="19">
        <f t="shared" si="9"/>
        <v>0</v>
      </c>
      <c r="X52" s="37">
        <f t="shared" si="13"/>
        <v>-181.18859999999998</v>
      </c>
      <c r="Y52" s="38">
        <f t="shared" si="10"/>
        <v>-4.3430907420000019E-2</v>
      </c>
      <c r="Z52" s="15"/>
    </row>
    <row r="53" spans="2:26" x14ac:dyDescent="0.25">
      <c r="B53" s="5" t="s">
        <v>27</v>
      </c>
      <c r="C53" s="3">
        <f>(4.0141+2.0024)/2</f>
        <v>3.0082500000000003</v>
      </c>
      <c r="D53" s="2">
        <v>5.6</v>
      </c>
      <c r="E53" s="3">
        <f t="shared" si="0"/>
        <v>16.8462</v>
      </c>
      <c r="F53" s="28">
        <f t="shared" si="14"/>
        <v>-0.37282145446980008</v>
      </c>
      <c r="G53" s="28"/>
      <c r="L53" s="14" t="s">
        <v>27</v>
      </c>
      <c r="M53" s="9">
        <f>(4.0141+2.0024)/2</f>
        <v>3.0082500000000003</v>
      </c>
      <c r="N53" s="37">
        <f>$K$14</f>
        <v>276.92919999999998</v>
      </c>
      <c r="O53" s="38">
        <f t="shared" si="2"/>
        <v>0.83307226590000005</v>
      </c>
      <c r="P53" s="37">
        <f>$K$15</f>
        <v>289.90175999999997</v>
      </c>
      <c r="Q53" s="38">
        <f t="shared" si="3"/>
        <v>0.87209696952000004</v>
      </c>
      <c r="R53" s="14"/>
      <c r="S53" s="19">
        <f t="shared" si="5"/>
        <v>0</v>
      </c>
      <c r="T53" s="14"/>
      <c r="U53" s="19">
        <f t="shared" si="7"/>
        <v>0</v>
      </c>
      <c r="V53" s="14"/>
      <c r="W53" s="19">
        <f t="shared" si="9"/>
        <v>0</v>
      </c>
      <c r="X53" s="37">
        <f t="shared" si="13"/>
        <v>-181.18859999999998</v>
      </c>
      <c r="Y53" s="38">
        <f t="shared" si="10"/>
        <v>-0.54506060594999994</v>
      </c>
      <c r="Z53" s="15"/>
    </row>
    <row r="54" spans="2:26" x14ac:dyDescent="0.25">
      <c r="B54" s="5" t="s">
        <v>28</v>
      </c>
      <c r="C54" s="3">
        <f>(3.8879+4.0141)/2</f>
        <v>3.9510000000000001</v>
      </c>
      <c r="D54" s="2">
        <v>5.6</v>
      </c>
      <c r="E54" s="3">
        <f t="shared" si="0"/>
        <v>22.125599999999999</v>
      </c>
      <c r="F54" s="27"/>
      <c r="G54" s="27"/>
      <c r="L54" s="14" t="s">
        <v>28</v>
      </c>
      <c r="M54" s="9">
        <f>(3.8879+4.0141)/2</f>
        <v>3.9510000000000001</v>
      </c>
      <c r="N54" s="37">
        <f t="shared" ref="N54:N55" si="17">$K$14</f>
        <v>276.92919999999998</v>
      </c>
      <c r="O54" s="38">
        <f t="shared" si="2"/>
        <v>1.0941472692</v>
      </c>
      <c r="P54" s="37">
        <f t="shared" ref="P54:P55" si="18">$K$15</f>
        <v>289.90175999999997</v>
      </c>
      <c r="Q54" s="38">
        <f t="shared" si="3"/>
        <v>1.1454018537599999</v>
      </c>
      <c r="R54" s="14"/>
      <c r="S54" s="19">
        <f t="shared" si="5"/>
        <v>0</v>
      </c>
      <c r="T54" s="14"/>
      <c r="U54" s="19">
        <f t="shared" si="7"/>
        <v>0</v>
      </c>
      <c r="V54" s="14"/>
      <c r="W54" s="19">
        <f t="shared" si="9"/>
        <v>0</v>
      </c>
      <c r="X54" s="14"/>
      <c r="Y54" s="19">
        <f t="shared" si="10"/>
        <v>0</v>
      </c>
      <c r="Z54" s="15"/>
    </row>
    <row r="55" spans="2:26" x14ac:dyDescent="0.25">
      <c r="B55" s="5" t="s">
        <v>29</v>
      </c>
      <c r="C55" s="3">
        <f>(2.6141+3.8879)/2</f>
        <v>3.2510000000000003</v>
      </c>
      <c r="D55" s="2">
        <v>5.6</v>
      </c>
      <c r="E55" s="3">
        <f t="shared" si="0"/>
        <v>18.2056</v>
      </c>
      <c r="F55" s="27"/>
      <c r="G55" s="27"/>
      <c r="L55" s="14" t="s">
        <v>29</v>
      </c>
      <c r="M55" s="9">
        <f>(2.6141+3.8879)/2</f>
        <v>3.2510000000000003</v>
      </c>
      <c r="N55" s="37">
        <f t="shared" si="17"/>
        <v>276.92919999999998</v>
      </c>
      <c r="O55" s="38">
        <f t="shared" si="2"/>
        <v>0.90029682920000009</v>
      </c>
      <c r="P55" s="37">
        <f t="shared" si="18"/>
        <v>289.90175999999997</v>
      </c>
      <c r="Q55" s="38">
        <f t="shared" si="3"/>
        <v>0.94247062175999996</v>
      </c>
      <c r="R55" s="14"/>
      <c r="S55" s="19">
        <f t="shared" si="5"/>
        <v>0</v>
      </c>
      <c r="T55" s="14"/>
      <c r="U55" s="19">
        <f t="shared" si="7"/>
        <v>0</v>
      </c>
      <c r="V55" s="14"/>
      <c r="W55" s="19">
        <f t="shared" si="9"/>
        <v>0</v>
      </c>
      <c r="X55" s="37">
        <f>$X$52</f>
        <v>-181.18859999999998</v>
      </c>
      <c r="Y55" s="38">
        <f t="shared" si="10"/>
        <v>-0.58904413860000004</v>
      </c>
      <c r="Z55" s="15"/>
    </row>
    <row r="56" spans="2:26" x14ac:dyDescent="0.25">
      <c r="B56" s="5" t="s">
        <v>30</v>
      </c>
      <c r="C56" s="3">
        <f>(4.8+2.6141)/2</f>
        <v>3.7070499999999997</v>
      </c>
      <c r="D56" s="2">
        <v>5.6</v>
      </c>
      <c r="E56" s="3">
        <f t="shared" si="0"/>
        <v>20.759479999999996</v>
      </c>
      <c r="F56" s="27"/>
      <c r="G56" s="27"/>
      <c r="L56" s="14" t="s">
        <v>30</v>
      </c>
      <c r="M56" s="9">
        <f>(4.8+2.6141)/2</f>
        <v>3.7070499999999997</v>
      </c>
      <c r="N56" s="37">
        <f>$K$14</f>
        <v>276.92919999999998</v>
      </c>
      <c r="O56" s="38">
        <f t="shared" si="2"/>
        <v>1.0265903908599998</v>
      </c>
      <c r="P56" s="37">
        <f>$K$15</f>
        <v>289.90175999999997</v>
      </c>
      <c r="Q56" s="38">
        <f t="shared" si="3"/>
        <v>1.0746803194079999</v>
      </c>
      <c r="R56" s="37">
        <f>$K$21</f>
        <v>276.92919999999998</v>
      </c>
      <c r="S56" s="38">
        <f t="shared" si="5"/>
        <v>1.0265903908599998</v>
      </c>
      <c r="T56" s="37">
        <f>$K$22</f>
        <v>289.90175999999997</v>
      </c>
      <c r="U56" s="38">
        <f t="shared" si="7"/>
        <v>1.0746803194079999</v>
      </c>
      <c r="V56" s="14"/>
      <c r="W56" s="19">
        <f t="shared" si="9"/>
        <v>0</v>
      </c>
      <c r="X56" s="37">
        <f>$X$52</f>
        <v>-181.18859999999998</v>
      </c>
      <c r="Y56" s="38">
        <f t="shared" si="10"/>
        <v>-0.67167519962999989</v>
      </c>
      <c r="Z56" s="15"/>
    </row>
    <row r="57" spans="2:26" x14ac:dyDescent="0.25">
      <c r="B57" s="5" t="s">
        <v>31</v>
      </c>
      <c r="C57" s="3">
        <f>(1.35+3.45)/2</f>
        <v>2.4000000000000004</v>
      </c>
      <c r="D57" s="2">
        <v>5.6</v>
      </c>
      <c r="E57" s="3">
        <f t="shared" si="0"/>
        <v>13.440000000000001</v>
      </c>
      <c r="F57" s="27"/>
      <c r="G57" s="27"/>
      <c r="L57" s="14" t="s">
        <v>31</v>
      </c>
      <c r="M57" s="9">
        <f>(1.35+3.45)/2</f>
        <v>2.4000000000000004</v>
      </c>
      <c r="N57" s="14"/>
      <c r="O57" s="19">
        <f t="shared" si="2"/>
        <v>0</v>
      </c>
      <c r="P57" s="14"/>
      <c r="Q57" s="19">
        <f t="shared" si="3"/>
        <v>0</v>
      </c>
      <c r="R57" s="37">
        <f>$K$21</f>
        <v>276.92919999999998</v>
      </c>
      <c r="S57" s="38">
        <f t="shared" si="5"/>
        <v>0.66463008000000001</v>
      </c>
      <c r="T57" s="37">
        <f>$K$22</f>
        <v>289.90175999999997</v>
      </c>
      <c r="U57" s="38">
        <f t="shared" si="7"/>
        <v>0.69576422400000004</v>
      </c>
      <c r="V57" s="14"/>
      <c r="W57" s="19">
        <f t="shared" si="9"/>
        <v>0</v>
      </c>
      <c r="X57" s="14"/>
      <c r="Y57" s="19">
        <f t="shared" si="10"/>
        <v>0</v>
      </c>
      <c r="Z57" s="16"/>
    </row>
    <row r="58" spans="2:26" x14ac:dyDescent="0.25">
      <c r="B58" s="11"/>
      <c r="C58" s="12"/>
      <c r="D58" s="13"/>
      <c r="E58" s="12"/>
      <c r="F58" s="13"/>
      <c r="G58" s="13"/>
      <c r="O58" s="19" t="s">
        <v>65</v>
      </c>
      <c r="Q58" s="19" t="s">
        <v>65</v>
      </c>
      <c r="S58" s="19" t="s">
        <v>66</v>
      </c>
      <c r="U58" s="19" t="s">
        <v>66</v>
      </c>
      <c r="W58" s="19" t="s">
        <v>65</v>
      </c>
      <c r="Y58" s="19" t="s">
        <v>66</v>
      </c>
    </row>
    <row r="59" spans="2:26" x14ac:dyDescent="0.25">
      <c r="B59" s="11"/>
      <c r="C59" s="12"/>
      <c r="D59" s="13"/>
      <c r="E59" s="12"/>
      <c r="F59" s="13"/>
      <c r="G59" s="13"/>
      <c r="O59" s="41">
        <f>AVERAGE(O47:O56)</f>
        <v>0.67048713258000003</v>
      </c>
      <c r="P59" s="25"/>
      <c r="Q59" s="42">
        <f>AVERAGE(Q47:Q56)</f>
        <v>0.70189564622400002</v>
      </c>
      <c r="S59" s="42">
        <f>AVERAGE(S26:S33)</f>
        <v>0.3991120938474999</v>
      </c>
      <c r="U59" s="42">
        <f>AVERAGE(U26:U33)</f>
        <v>0.41780822839799986</v>
      </c>
      <c r="W59" s="42">
        <f>AVERAGE(W26:W41)</f>
        <v>-0.15751458585344255</v>
      </c>
      <c r="X59" s="20"/>
      <c r="Y59" s="42">
        <f>AVERAGE(Y45:Y53)</f>
        <v>-0.33776474189666655</v>
      </c>
    </row>
    <row r="60" spans="2:26" x14ac:dyDescent="0.25">
      <c r="B60" s="11"/>
      <c r="C60" s="12"/>
      <c r="D60" s="13"/>
      <c r="E60" s="12"/>
      <c r="F60" s="13"/>
      <c r="G60" s="13"/>
      <c r="O60" s="19"/>
      <c r="Q60" s="19"/>
      <c r="S60" s="42">
        <f>AVERAGE(S41:S43)</f>
        <v>0.42910179539999999</v>
      </c>
      <c r="U60" s="42">
        <f>AVERAGE(U41:U43)</f>
        <v>0.44920277712000001</v>
      </c>
      <c r="W60" s="43"/>
      <c r="X60" s="20"/>
      <c r="Y60" s="43">
        <f>AVERAGE(Y55:Y56)</f>
        <v>-0.63035966911499997</v>
      </c>
    </row>
    <row r="61" spans="2:26" x14ac:dyDescent="0.25">
      <c r="B61" s="11"/>
      <c r="C61" s="12"/>
      <c r="D61" s="13"/>
      <c r="E61" s="12"/>
      <c r="F61" s="13"/>
      <c r="G61" s="13"/>
      <c r="O61" s="19"/>
      <c r="Q61" s="19"/>
      <c r="S61" s="42">
        <f>AVERAGE(S56:S57)</f>
        <v>0.84561023542999991</v>
      </c>
      <c r="T61" s="25"/>
      <c r="U61" s="42">
        <f>AVERAGE(U56:U57)</f>
        <v>0.88522227170399992</v>
      </c>
      <c r="W61" s="43"/>
      <c r="X61" s="20"/>
      <c r="Y61" s="43"/>
    </row>
    <row r="62" spans="2:26" x14ac:dyDescent="0.25"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2:26" ht="45" customHeight="1" x14ac:dyDescent="0.25">
      <c r="C63" s="7" t="s">
        <v>32</v>
      </c>
      <c r="D63" s="7" t="s">
        <v>36</v>
      </c>
      <c r="E63" s="7" t="s">
        <v>37</v>
      </c>
      <c r="F63" s="7" t="s">
        <v>39</v>
      </c>
      <c r="G63" s="7" t="s">
        <v>40</v>
      </c>
      <c r="H63" s="30" t="s">
        <v>34</v>
      </c>
      <c r="I63" s="31"/>
      <c r="J63" s="6" t="s">
        <v>35</v>
      </c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2:26" x14ac:dyDescent="0.25">
      <c r="B64" s="5" t="s">
        <v>0</v>
      </c>
      <c r="C64" s="3">
        <f>(4.8+3.75)/2</f>
        <v>4.2750000000000004</v>
      </c>
      <c r="D64" s="4">
        <v>4.5</v>
      </c>
      <c r="E64" s="4">
        <v>1.1000000000000001</v>
      </c>
      <c r="F64" s="3">
        <f>C64*D64</f>
        <v>19.237500000000001</v>
      </c>
      <c r="G64" s="3">
        <f>C64*E64</f>
        <v>4.7025000000000006</v>
      </c>
      <c r="H64" s="28">
        <f>((($I$14+$I$21)*C64))/1000</f>
        <v>2.3677446600000001</v>
      </c>
      <c r="I64" s="28"/>
      <c r="J64" s="3">
        <f>(($I$15+$I$22)*C64)/1000</f>
        <v>2.4786600479999996</v>
      </c>
      <c r="K64" s="1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2:26" x14ac:dyDescent="0.25">
      <c r="B65" s="5" t="s">
        <v>1</v>
      </c>
      <c r="C65" s="3">
        <f>(2.72+1.0293)/2</f>
        <v>1.8746500000000001</v>
      </c>
      <c r="D65" s="4">
        <v>4.5</v>
      </c>
      <c r="E65" s="4">
        <v>1.1000000000000001</v>
      </c>
      <c r="F65" s="3">
        <f t="shared" ref="F65:F95" si="19">C65*D65</f>
        <v>8.435925000000001</v>
      </c>
      <c r="G65" s="3">
        <f t="shared" ref="G65:G95" si="20">C65*E65</f>
        <v>2.0621150000000004</v>
      </c>
      <c r="H65" s="28">
        <f t="shared" ref="H65:H70" si="21">((($I$14)*C65))/1000</f>
        <v>0.51914532477999997</v>
      </c>
      <c r="I65" s="28"/>
      <c r="J65" s="3">
        <f t="shared" ref="J65:J70" si="22">(($I$15)*C65)/1000</f>
        <v>0.54346433438399988</v>
      </c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2:26" x14ac:dyDescent="0.25">
      <c r="B66" s="5" t="s">
        <v>2</v>
      </c>
      <c r="C66" s="3">
        <f>(1.12+3.75)/2</f>
        <v>2.4350000000000001</v>
      </c>
      <c r="D66" s="4">
        <v>4.5</v>
      </c>
      <c r="E66" s="4">
        <v>1.1000000000000001</v>
      </c>
      <c r="F66" s="3">
        <f t="shared" si="19"/>
        <v>10.9575</v>
      </c>
      <c r="G66" s="3">
        <f t="shared" si="20"/>
        <v>2.6785000000000001</v>
      </c>
      <c r="H66" s="28">
        <f t="shared" si="21"/>
        <v>0.67432260199999994</v>
      </c>
      <c r="I66" s="28"/>
      <c r="J66" s="3">
        <f t="shared" si="22"/>
        <v>0.70591078559999998</v>
      </c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2:26" x14ac:dyDescent="0.25">
      <c r="B67" s="5" t="s">
        <v>3</v>
      </c>
      <c r="C67" s="3">
        <f>(1.12+0.53)/2</f>
        <v>0.82500000000000007</v>
      </c>
      <c r="D67" s="4">
        <v>4.5</v>
      </c>
      <c r="E67" s="4">
        <v>1.1000000000000001</v>
      </c>
      <c r="F67" s="3">
        <f t="shared" si="19"/>
        <v>3.7125000000000004</v>
      </c>
      <c r="G67" s="3">
        <f t="shared" si="20"/>
        <v>0.9075000000000002</v>
      </c>
      <c r="H67" s="28">
        <f t="shared" si="21"/>
        <v>0.22846659</v>
      </c>
      <c r="I67" s="28"/>
      <c r="J67" s="3">
        <f t="shared" si="22"/>
        <v>0.23916895199999999</v>
      </c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2:26" x14ac:dyDescent="0.25">
      <c r="B68" s="5" t="s">
        <v>4</v>
      </c>
      <c r="C68" s="3">
        <v>0.53</v>
      </c>
      <c r="D68" s="4">
        <v>4.5</v>
      </c>
      <c r="E68" s="4">
        <v>1.1000000000000001</v>
      </c>
      <c r="F68" s="3">
        <f t="shared" si="19"/>
        <v>2.3850000000000002</v>
      </c>
      <c r="G68" s="3">
        <f t="shared" si="20"/>
        <v>0.58300000000000007</v>
      </c>
      <c r="H68" s="28">
        <f t="shared" si="21"/>
        <v>0.14677247599999999</v>
      </c>
      <c r="I68" s="28"/>
      <c r="J68" s="3">
        <f t="shared" si="22"/>
        <v>0.15364793279999997</v>
      </c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2:26" x14ac:dyDescent="0.25">
      <c r="B69" s="5" t="s">
        <v>5</v>
      </c>
      <c r="C69" s="3">
        <v>0.53</v>
      </c>
      <c r="D69" s="4">
        <v>4.5</v>
      </c>
      <c r="E69" s="4">
        <v>1.1000000000000001</v>
      </c>
      <c r="F69" s="3">
        <f t="shared" si="19"/>
        <v>2.3850000000000002</v>
      </c>
      <c r="G69" s="3">
        <f t="shared" si="20"/>
        <v>0.58300000000000007</v>
      </c>
      <c r="H69" s="28">
        <f t="shared" si="21"/>
        <v>0.14677247599999999</v>
      </c>
      <c r="I69" s="28"/>
      <c r="J69" s="3">
        <f t="shared" si="22"/>
        <v>0.15364793279999997</v>
      </c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2:26" x14ac:dyDescent="0.25">
      <c r="B70" s="5" t="s">
        <v>6</v>
      </c>
      <c r="C70" s="3">
        <v>0.53</v>
      </c>
      <c r="D70" s="4">
        <v>4.5</v>
      </c>
      <c r="E70" s="4">
        <v>1.1000000000000001</v>
      </c>
      <c r="F70" s="3">
        <f t="shared" si="19"/>
        <v>2.3850000000000002</v>
      </c>
      <c r="G70" s="3">
        <f t="shared" si="20"/>
        <v>0.58300000000000007</v>
      </c>
      <c r="H70" s="28">
        <f t="shared" si="21"/>
        <v>0.14677247599999999</v>
      </c>
      <c r="I70" s="28"/>
      <c r="J70" s="3">
        <f t="shared" si="22"/>
        <v>0.15364793279999997</v>
      </c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2:26" x14ac:dyDescent="0.25">
      <c r="B71" s="5" t="s">
        <v>7</v>
      </c>
      <c r="C71" s="3">
        <v>0.53</v>
      </c>
      <c r="D71" s="4">
        <v>4.5</v>
      </c>
      <c r="E71" s="4">
        <v>1.1000000000000001</v>
      </c>
      <c r="F71" s="3">
        <f t="shared" si="19"/>
        <v>2.3850000000000002</v>
      </c>
      <c r="G71" s="3">
        <f t="shared" si="20"/>
        <v>0.58300000000000007</v>
      </c>
      <c r="H71" s="28"/>
      <c r="I71" s="28"/>
      <c r="J71" s="3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2:26" x14ac:dyDescent="0.25">
      <c r="B72" s="5" t="s">
        <v>8</v>
      </c>
      <c r="C72" s="3">
        <v>0.53</v>
      </c>
      <c r="D72" s="4">
        <v>4.5</v>
      </c>
      <c r="E72" s="4">
        <v>1.1000000000000001</v>
      </c>
      <c r="F72" s="3">
        <f t="shared" si="19"/>
        <v>2.3850000000000002</v>
      </c>
      <c r="G72" s="3">
        <f t="shared" si="20"/>
        <v>0.58300000000000007</v>
      </c>
      <c r="H72" s="28"/>
      <c r="I72" s="28"/>
      <c r="J72" s="3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2:26" x14ac:dyDescent="0.25">
      <c r="B73" s="5" t="s">
        <v>9</v>
      </c>
      <c r="C73" s="3">
        <v>0.53</v>
      </c>
      <c r="D73" s="4">
        <v>4.5</v>
      </c>
      <c r="E73" s="4">
        <v>1.1000000000000001</v>
      </c>
      <c r="F73" s="3">
        <f t="shared" si="19"/>
        <v>2.3850000000000002</v>
      </c>
      <c r="G73" s="3">
        <f t="shared" si="20"/>
        <v>0.58300000000000007</v>
      </c>
      <c r="H73" s="28"/>
      <c r="I73" s="28"/>
      <c r="J73" s="3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2:26" x14ac:dyDescent="0.25">
      <c r="B74" s="5" t="s">
        <v>10</v>
      </c>
      <c r="C74" s="3">
        <v>0.53</v>
      </c>
      <c r="D74" s="4">
        <v>4.5</v>
      </c>
      <c r="E74" s="4">
        <v>1.1000000000000001</v>
      </c>
      <c r="F74" s="3">
        <f t="shared" si="19"/>
        <v>2.3850000000000002</v>
      </c>
      <c r="G74" s="3">
        <f t="shared" si="20"/>
        <v>0.58300000000000007</v>
      </c>
      <c r="H74" s="28"/>
      <c r="I74" s="28"/>
      <c r="J74" s="3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2:26" x14ac:dyDescent="0.25">
      <c r="B75" s="5" t="s">
        <v>11</v>
      </c>
      <c r="C75" s="3">
        <f>(0.53+0.099)/2</f>
        <v>0.3145</v>
      </c>
      <c r="D75" s="4">
        <v>4.5</v>
      </c>
      <c r="E75" s="4">
        <v>1.1000000000000001</v>
      </c>
      <c r="F75" s="3">
        <f t="shared" si="19"/>
        <v>1.4152499999999999</v>
      </c>
      <c r="G75" s="3">
        <f t="shared" si="20"/>
        <v>0.34595000000000004</v>
      </c>
      <c r="H75" s="28"/>
      <c r="I75" s="28"/>
      <c r="J75" s="3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2:26" x14ac:dyDescent="0.25">
      <c r="B76" s="5" t="s">
        <v>12</v>
      </c>
      <c r="C76" s="3">
        <f>(2.4148+0.099)/2</f>
        <v>1.2569000000000001</v>
      </c>
      <c r="D76" s="4">
        <v>4.5</v>
      </c>
      <c r="E76" s="4">
        <v>1.1000000000000001</v>
      </c>
      <c r="F76" s="3">
        <f t="shared" si="19"/>
        <v>5.6560500000000005</v>
      </c>
      <c r="G76" s="3">
        <f t="shared" si="20"/>
        <v>1.3825900000000002</v>
      </c>
      <c r="H76" s="28"/>
      <c r="I76" s="28"/>
      <c r="J76" s="3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2:26" x14ac:dyDescent="0.25">
      <c r="B77" s="5" t="s">
        <v>13</v>
      </c>
      <c r="C77" s="3">
        <f>(2.4148+2.049)/2</f>
        <v>2.2319</v>
      </c>
      <c r="D77" s="4">
        <v>4.5</v>
      </c>
      <c r="E77" s="4">
        <v>1.1000000000000001</v>
      </c>
      <c r="F77" s="3">
        <f t="shared" si="19"/>
        <v>10.04355</v>
      </c>
      <c r="G77" s="3">
        <f t="shared" si="20"/>
        <v>2.4550900000000002</v>
      </c>
      <c r="H77" s="28"/>
      <c r="I77" s="28"/>
      <c r="J77" s="3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2:26" x14ac:dyDescent="0.25">
      <c r="B78" s="5" t="s">
        <v>14</v>
      </c>
      <c r="C78" s="3">
        <f>(1.588+2.049)/2</f>
        <v>1.8185</v>
      </c>
      <c r="D78" s="4">
        <v>4.5</v>
      </c>
      <c r="E78" s="4">
        <v>1.1000000000000001</v>
      </c>
      <c r="F78" s="3">
        <f t="shared" si="19"/>
        <v>8.1832499999999992</v>
      </c>
      <c r="G78" s="3">
        <f t="shared" si="20"/>
        <v>2.0003500000000001</v>
      </c>
      <c r="H78" s="28"/>
      <c r="I78" s="28"/>
      <c r="J78" s="3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2:26" x14ac:dyDescent="0.25">
      <c r="B79" s="5" t="s">
        <v>15</v>
      </c>
      <c r="C79" s="3">
        <f>(1.588+1.6)/2</f>
        <v>1.5940000000000001</v>
      </c>
      <c r="D79" s="4">
        <v>4.5</v>
      </c>
      <c r="E79" s="4">
        <v>1.1000000000000001</v>
      </c>
      <c r="F79" s="3">
        <f t="shared" si="19"/>
        <v>7.173</v>
      </c>
      <c r="G79" s="3">
        <f t="shared" si="20"/>
        <v>1.7534000000000003</v>
      </c>
      <c r="H79" s="28"/>
      <c r="I79" s="28"/>
      <c r="J79" s="3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2:26" x14ac:dyDescent="0.25">
      <c r="B80" s="5" t="s">
        <v>16</v>
      </c>
      <c r="C80" s="3">
        <f>(1.05+1.609)/2</f>
        <v>1.3294999999999999</v>
      </c>
      <c r="D80" s="4">
        <v>4.5</v>
      </c>
      <c r="E80" s="4">
        <v>1.1000000000000001</v>
      </c>
      <c r="F80" s="3">
        <f t="shared" si="19"/>
        <v>5.9827499999999993</v>
      </c>
      <c r="G80" s="3">
        <f t="shared" si="20"/>
        <v>1.46245</v>
      </c>
      <c r="H80" s="28">
        <f>(($I$14*C80))/1000</f>
        <v>0.36817737139999995</v>
      </c>
      <c r="I80" s="28"/>
      <c r="J80" s="3">
        <f>(($I$15)*C80)/1000</f>
        <v>0.38542438991999994</v>
      </c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2:26" x14ac:dyDescent="0.25">
      <c r="B81" s="5" t="s">
        <v>17</v>
      </c>
      <c r="C81" s="3">
        <f>(1.05+2.4)/2</f>
        <v>1.7250000000000001</v>
      </c>
      <c r="D81" s="4">
        <v>4.5</v>
      </c>
      <c r="E81" s="4">
        <v>1.1000000000000001</v>
      </c>
      <c r="F81" s="3">
        <f t="shared" si="19"/>
        <v>7.7625000000000002</v>
      </c>
      <c r="G81" s="3">
        <f t="shared" si="20"/>
        <v>1.8975000000000002</v>
      </c>
      <c r="H81" s="28">
        <f>(($I$14*C81)/1000)</f>
        <v>0.47770287</v>
      </c>
      <c r="I81" s="28"/>
      <c r="J81" s="3">
        <f>(($I$15)*C81)/1000</f>
        <v>0.50008053600000002</v>
      </c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2:26" x14ac:dyDescent="0.25">
      <c r="B82" s="5" t="s">
        <v>18</v>
      </c>
      <c r="C82" s="3">
        <f>(2.4+0.8)/2</f>
        <v>1.6</v>
      </c>
      <c r="D82" s="4">
        <v>4.5</v>
      </c>
      <c r="E82" s="4">
        <v>1.1000000000000001</v>
      </c>
      <c r="F82" s="3">
        <f t="shared" si="19"/>
        <v>7.2</v>
      </c>
      <c r="G82" s="3">
        <f t="shared" si="20"/>
        <v>1.7600000000000002</v>
      </c>
      <c r="H82" s="28"/>
      <c r="I82" s="28"/>
      <c r="J82" s="3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2:26" x14ac:dyDescent="0.25">
      <c r="B83" s="5" t="s">
        <v>19</v>
      </c>
      <c r="C83" s="3">
        <f>(2.15+0.8)/2</f>
        <v>1.4750000000000001</v>
      </c>
      <c r="D83" s="4">
        <v>4.5</v>
      </c>
      <c r="E83" s="4">
        <v>1.1000000000000001</v>
      </c>
      <c r="F83" s="3">
        <f t="shared" si="19"/>
        <v>6.6375000000000002</v>
      </c>
      <c r="G83" s="3">
        <f t="shared" si="20"/>
        <v>1.6225000000000003</v>
      </c>
      <c r="H83" s="28">
        <f>(($I$14*C83))/1000</f>
        <v>0.40847057000000003</v>
      </c>
      <c r="I83" s="28"/>
      <c r="J83" s="3">
        <f>(($I$15)*C83)/1000</f>
        <v>0.42760509600000002</v>
      </c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2:26" x14ac:dyDescent="0.25">
      <c r="B84" s="5" t="s">
        <v>20</v>
      </c>
      <c r="C84" s="3">
        <f>(2.15+1.85)/2</f>
        <v>2</v>
      </c>
      <c r="D84" s="4">
        <v>4.5</v>
      </c>
      <c r="E84" s="4">
        <v>1.1000000000000001</v>
      </c>
      <c r="F84" s="3">
        <f t="shared" si="19"/>
        <v>9</v>
      </c>
      <c r="G84" s="3">
        <f t="shared" si="20"/>
        <v>2.2000000000000002</v>
      </c>
      <c r="H84" s="28">
        <f>(($I$14*C84))/1000</f>
        <v>0.55385839999999997</v>
      </c>
      <c r="I84" s="28"/>
      <c r="J84" s="3">
        <f>(($I$15)*C84)/1000</f>
        <v>0.57980351999999991</v>
      </c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2:26" x14ac:dyDescent="0.25">
      <c r="B85" s="5" t="s">
        <v>21</v>
      </c>
      <c r="C85" s="3">
        <f>(1.1+1.85)/2</f>
        <v>1.4750000000000001</v>
      </c>
      <c r="D85" s="4">
        <v>4.5</v>
      </c>
      <c r="E85" s="4">
        <v>1.1000000000000001</v>
      </c>
      <c r="F85" s="3">
        <f t="shared" si="19"/>
        <v>6.6375000000000002</v>
      </c>
      <c r="G85" s="3">
        <f t="shared" si="20"/>
        <v>1.6225000000000003</v>
      </c>
      <c r="H85" s="28">
        <f>(($I$14*C85))/1000</f>
        <v>0.40847057000000003</v>
      </c>
      <c r="I85" s="28"/>
      <c r="J85" s="3">
        <f>(($I$15)*C85)/1000</f>
        <v>0.42760509600000002</v>
      </c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2:26" x14ac:dyDescent="0.25">
      <c r="B86" s="5" t="s">
        <v>22</v>
      </c>
      <c r="C86" s="3">
        <f>(3.4221+1.1)/2</f>
        <v>2.26105</v>
      </c>
      <c r="D86" s="4">
        <v>4.5</v>
      </c>
      <c r="E86" s="4">
        <v>1.1000000000000001</v>
      </c>
      <c r="F86" s="3">
        <f t="shared" si="19"/>
        <v>10.174725</v>
      </c>
      <c r="G86" s="3">
        <f t="shared" si="20"/>
        <v>2.487155</v>
      </c>
      <c r="H86" s="28">
        <f>(($I$14*C86))/1000</f>
        <v>0.62615076765999989</v>
      </c>
      <c r="I86" s="28"/>
      <c r="J86" s="3">
        <f>(($I$15)*C86)/1000</f>
        <v>0.65548237444799995</v>
      </c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2:26" x14ac:dyDescent="0.25">
      <c r="B87" s="5" t="s">
        <v>23</v>
      </c>
      <c r="C87" s="3">
        <f>(0.9959+3.4221)/2</f>
        <v>2.2090000000000001</v>
      </c>
      <c r="D87" s="4">
        <v>4.5</v>
      </c>
      <c r="E87" s="4">
        <v>1.1000000000000001</v>
      </c>
      <c r="F87" s="3">
        <f t="shared" si="19"/>
        <v>9.9405000000000001</v>
      </c>
      <c r="G87" s="3">
        <f t="shared" si="20"/>
        <v>2.4299000000000004</v>
      </c>
      <c r="H87" s="28"/>
      <c r="I87" s="28"/>
      <c r="J87" s="3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2:26" x14ac:dyDescent="0.25">
      <c r="B88" s="5" t="s">
        <v>24</v>
      </c>
      <c r="C88" s="3">
        <f>(2.85+0.9959)/2</f>
        <v>1.9229500000000002</v>
      </c>
      <c r="D88" s="4">
        <v>4.5</v>
      </c>
      <c r="E88" s="4">
        <v>1.1000000000000001</v>
      </c>
      <c r="F88" s="3">
        <f t="shared" si="19"/>
        <v>8.6532750000000007</v>
      </c>
      <c r="G88" s="3">
        <f t="shared" si="20"/>
        <v>2.1152450000000003</v>
      </c>
      <c r="H88" s="28">
        <f>(($I$14*C88))/1000</f>
        <v>0.53252100514</v>
      </c>
      <c r="I88" s="28"/>
      <c r="J88" s="3">
        <f>(($I$15)*C88)/1000</f>
        <v>0.557466589392</v>
      </c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2:26" x14ac:dyDescent="0.25">
      <c r="B89" s="5" t="s">
        <v>25</v>
      </c>
      <c r="C89" s="3">
        <f>(1.523+2.85)/2</f>
        <v>2.1865000000000001</v>
      </c>
      <c r="D89" s="4">
        <v>4.5</v>
      </c>
      <c r="E89" s="4">
        <v>1.1000000000000001</v>
      </c>
      <c r="F89" s="3">
        <f t="shared" si="19"/>
        <v>9.8392499999999998</v>
      </c>
      <c r="G89" s="3">
        <f t="shared" si="20"/>
        <v>2.4051500000000003</v>
      </c>
      <c r="H89" s="28">
        <f>(($I$14*F89))/1000</f>
        <v>2.7247756311</v>
      </c>
      <c r="I89" s="28"/>
      <c r="J89" s="3">
        <f>(($I$15)*C89)/1000</f>
        <v>0.6338701982399999</v>
      </c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2:26" x14ac:dyDescent="0.25">
      <c r="B90" s="5" t="s">
        <v>26</v>
      </c>
      <c r="C90" s="3">
        <f>(2.0024-1.523)/2</f>
        <v>0.23970000000000014</v>
      </c>
      <c r="D90" s="4">
        <v>4.5</v>
      </c>
      <c r="E90" s="4">
        <v>1.1000000000000001</v>
      </c>
      <c r="F90" s="3">
        <f t="shared" si="19"/>
        <v>1.0786500000000006</v>
      </c>
      <c r="G90" s="3">
        <f t="shared" si="20"/>
        <v>0.26367000000000018</v>
      </c>
      <c r="H90" s="28">
        <f>(($I$14*C90))/1000</f>
        <v>6.6379929240000038E-2</v>
      </c>
      <c r="I90" s="28"/>
      <c r="J90" s="3">
        <f>(($I$15)*C90)/1000</f>
        <v>6.9489451872000035E-2</v>
      </c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2:26" x14ac:dyDescent="0.25">
      <c r="B91" s="5" t="s">
        <v>27</v>
      </c>
      <c r="C91" s="3">
        <f>(4.0141+2.0024)/2</f>
        <v>3.0082500000000003</v>
      </c>
      <c r="D91" s="4">
        <v>4.5</v>
      </c>
      <c r="E91" s="4">
        <v>1.1000000000000001</v>
      </c>
      <c r="F91" s="3">
        <f t="shared" si="19"/>
        <v>13.537125000000001</v>
      </c>
      <c r="G91" s="3">
        <f t="shared" si="20"/>
        <v>3.3090750000000004</v>
      </c>
      <c r="H91" s="28">
        <f>(($I$14+$I$21)*C91)/1000</f>
        <v>1.6661445318000001</v>
      </c>
      <c r="I91" s="28"/>
      <c r="J91" s="3">
        <f>(($I$22+$I$15)*C91)/1000</f>
        <v>1.7441939390400001</v>
      </c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2:26" x14ac:dyDescent="0.25">
      <c r="B92" s="5" t="s">
        <v>28</v>
      </c>
      <c r="C92" s="3">
        <f>(3.8879+4.0141)/2</f>
        <v>3.9510000000000001</v>
      </c>
      <c r="D92" s="4">
        <v>4.5</v>
      </c>
      <c r="E92" s="4">
        <v>1.1000000000000001</v>
      </c>
      <c r="F92" s="3">
        <f t="shared" si="19"/>
        <v>17.779499999999999</v>
      </c>
      <c r="G92" s="3">
        <f t="shared" si="20"/>
        <v>4.3461000000000007</v>
      </c>
      <c r="H92" s="28">
        <f>(($I$14+$I$21)*C92)/1000</f>
        <v>2.1882945384000001</v>
      </c>
      <c r="I92" s="28"/>
      <c r="J92" s="3">
        <f>(($I$22+$I$15)*C92)/1000</f>
        <v>2.2908037075199998</v>
      </c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2:26" x14ac:dyDescent="0.25">
      <c r="B93" s="5" t="s">
        <v>29</v>
      </c>
      <c r="C93" s="3">
        <f>(2.6141+3.8879)/2</f>
        <v>3.2510000000000003</v>
      </c>
      <c r="D93" s="4">
        <v>4.5</v>
      </c>
      <c r="E93" s="4">
        <v>1.1000000000000001</v>
      </c>
      <c r="F93" s="3">
        <f t="shared" si="19"/>
        <v>14.629500000000002</v>
      </c>
      <c r="G93" s="3">
        <f t="shared" si="20"/>
        <v>3.5761000000000007</v>
      </c>
      <c r="H93" s="28">
        <f>($I$21*C93)/1000</f>
        <v>0.90029682920000009</v>
      </c>
      <c r="I93" s="28"/>
      <c r="J93" s="3">
        <f>(($I$22*C93))/1000</f>
        <v>0.94247062175999996</v>
      </c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2:26" x14ac:dyDescent="0.25">
      <c r="B94" s="5" t="s">
        <v>30</v>
      </c>
      <c r="C94" s="3">
        <f>(4.8+2.6141)/2</f>
        <v>3.7070499999999997</v>
      </c>
      <c r="D94" s="4">
        <v>4.5</v>
      </c>
      <c r="E94" s="4">
        <v>1.1000000000000001</v>
      </c>
      <c r="F94" s="3">
        <f t="shared" si="19"/>
        <v>16.681725</v>
      </c>
      <c r="G94" s="3">
        <f t="shared" si="20"/>
        <v>4.0777549999999998</v>
      </c>
      <c r="H94" s="28">
        <f>(($I$14+$I$21)*C94)/1000</f>
        <v>2.0531807817199996</v>
      </c>
      <c r="I94" s="28"/>
      <c r="J94" s="3">
        <f>(($I$22+$I$15)*C94)/1000</f>
        <v>2.1493606388159998</v>
      </c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2:26" x14ac:dyDescent="0.25">
      <c r="B95" s="5" t="s">
        <v>31</v>
      </c>
      <c r="C95" s="3">
        <f>(1.35+3.45)/2</f>
        <v>2.4000000000000004</v>
      </c>
      <c r="D95" s="4">
        <v>4.5</v>
      </c>
      <c r="E95" s="4">
        <v>1.1000000000000001</v>
      </c>
      <c r="F95" s="3">
        <f t="shared" si="19"/>
        <v>10.8</v>
      </c>
      <c r="G95" s="3">
        <f t="shared" si="20"/>
        <v>2.6400000000000006</v>
      </c>
      <c r="H95" s="28">
        <f>(($I$14+$I$21)*C95)/1000</f>
        <v>1.32926016</v>
      </c>
      <c r="I95" s="28"/>
      <c r="J95" s="3">
        <f>(($I$22+$I$15)*C95)/1000</f>
        <v>1.3915284480000001</v>
      </c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2:26" x14ac:dyDescent="0.25"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5:26" x14ac:dyDescent="0.25"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5:26" x14ac:dyDescent="0.25"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5:26" x14ac:dyDescent="0.25"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5:26" x14ac:dyDescent="0.25"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5:26" x14ac:dyDescent="0.25"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5:26" x14ac:dyDescent="0.25"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5:26" x14ac:dyDescent="0.25"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5:26" x14ac:dyDescent="0.25"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5:26" x14ac:dyDescent="0.25"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5:26" x14ac:dyDescent="0.25"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5:26" x14ac:dyDescent="0.25"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5:26" x14ac:dyDescent="0.25"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5:26" x14ac:dyDescent="0.25"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5:26" x14ac:dyDescent="0.25"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5:26" x14ac:dyDescent="0.25"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5:26" x14ac:dyDescent="0.25"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5:26" x14ac:dyDescent="0.25"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5:26" x14ac:dyDescent="0.25"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5:26" x14ac:dyDescent="0.25"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5:26" x14ac:dyDescent="0.25"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5:26" x14ac:dyDescent="0.25"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5:26" x14ac:dyDescent="0.25"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5:26" x14ac:dyDescent="0.25"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5:26" x14ac:dyDescent="0.25"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5:26" x14ac:dyDescent="0.25"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5:26" x14ac:dyDescent="0.25"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5:26" x14ac:dyDescent="0.25"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5:26" x14ac:dyDescent="0.25"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5:26" x14ac:dyDescent="0.25"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5:26" x14ac:dyDescent="0.25"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5:26" x14ac:dyDescent="0.25"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5:26" x14ac:dyDescent="0.25"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5:26" x14ac:dyDescent="0.25"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5:26" x14ac:dyDescent="0.25"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5:26" x14ac:dyDescent="0.25"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5:26" x14ac:dyDescent="0.25"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5:26" x14ac:dyDescent="0.25"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5:26" x14ac:dyDescent="0.25"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5:26" x14ac:dyDescent="0.25"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5:26" x14ac:dyDescent="0.25"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5:26" x14ac:dyDescent="0.25"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5:26" x14ac:dyDescent="0.25"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5:26" x14ac:dyDescent="0.25"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5:26" x14ac:dyDescent="0.25"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5:26" x14ac:dyDescent="0.25"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5:26" x14ac:dyDescent="0.25"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5:26" x14ac:dyDescent="0.25"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5:26" x14ac:dyDescent="0.25"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5:26" x14ac:dyDescent="0.25"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5:26" x14ac:dyDescent="0.25"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5:26" x14ac:dyDescent="0.25"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5:26" x14ac:dyDescent="0.25"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5:26" x14ac:dyDescent="0.25"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5:26" x14ac:dyDescent="0.25"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5:26" x14ac:dyDescent="0.25"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5:26" x14ac:dyDescent="0.25"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5:26" x14ac:dyDescent="0.25"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5:26" x14ac:dyDescent="0.25"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5:26" x14ac:dyDescent="0.25"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5:26" x14ac:dyDescent="0.25"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5:26" x14ac:dyDescent="0.25"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5:26" x14ac:dyDescent="0.25"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5:26" x14ac:dyDescent="0.25"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5:26" x14ac:dyDescent="0.25"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5:26" x14ac:dyDescent="0.25"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5:26" x14ac:dyDescent="0.25"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5:26" x14ac:dyDescent="0.25"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5:26" x14ac:dyDescent="0.25"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5:26" x14ac:dyDescent="0.25"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5:26" x14ac:dyDescent="0.25"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5:26" x14ac:dyDescent="0.25"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5:26" x14ac:dyDescent="0.25"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5:26" x14ac:dyDescent="0.25"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5:26" x14ac:dyDescent="0.25"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5:26" x14ac:dyDescent="0.25"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5:26" x14ac:dyDescent="0.25"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5:26" x14ac:dyDescent="0.25"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5:26" x14ac:dyDescent="0.25"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5:26" x14ac:dyDescent="0.25"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5:26" x14ac:dyDescent="0.25"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5:26" x14ac:dyDescent="0.25"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5:26" x14ac:dyDescent="0.25"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5:26" x14ac:dyDescent="0.25"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5:26" x14ac:dyDescent="0.25"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5:26" x14ac:dyDescent="0.25"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5:26" x14ac:dyDescent="0.25"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5:26" x14ac:dyDescent="0.25"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5:26" x14ac:dyDescent="0.25"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5:26" x14ac:dyDescent="0.25"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5:26" x14ac:dyDescent="0.25"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5:26" x14ac:dyDescent="0.25"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5:26" x14ac:dyDescent="0.25"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5:26" x14ac:dyDescent="0.25"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5:26" x14ac:dyDescent="0.25"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5:26" x14ac:dyDescent="0.25"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5:26" x14ac:dyDescent="0.25"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5:26" x14ac:dyDescent="0.25"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5:26" x14ac:dyDescent="0.25"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5:26" x14ac:dyDescent="0.25"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5:26" x14ac:dyDescent="0.25"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5:26" x14ac:dyDescent="0.25"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5:26" x14ac:dyDescent="0.25"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5:26" x14ac:dyDescent="0.25"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5:26" x14ac:dyDescent="0.25"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5:26" x14ac:dyDescent="0.25"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5:26" x14ac:dyDescent="0.25"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5:26" x14ac:dyDescent="0.25"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5:26" x14ac:dyDescent="0.25"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5:26" x14ac:dyDescent="0.25"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5:26" x14ac:dyDescent="0.25"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5:26" x14ac:dyDescent="0.25"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5:26" x14ac:dyDescent="0.25"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5:26" x14ac:dyDescent="0.25"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5:26" x14ac:dyDescent="0.25"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5:26" x14ac:dyDescent="0.25"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5:26" x14ac:dyDescent="0.25"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5:26" x14ac:dyDescent="0.25"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5:26" x14ac:dyDescent="0.25"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5:26" x14ac:dyDescent="0.25"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5:26" x14ac:dyDescent="0.25"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5:26" x14ac:dyDescent="0.25"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5:26" x14ac:dyDescent="0.25"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5:26" x14ac:dyDescent="0.25"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5:26" x14ac:dyDescent="0.25"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5:26" x14ac:dyDescent="0.25"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5:26" x14ac:dyDescent="0.25"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5:26" x14ac:dyDescent="0.25"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5:26" x14ac:dyDescent="0.25"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5:26" x14ac:dyDescent="0.25"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5:26" x14ac:dyDescent="0.25"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5:26" x14ac:dyDescent="0.25"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5:26" x14ac:dyDescent="0.25"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5:26" x14ac:dyDescent="0.25"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5:26" x14ac:dyDescent="0.25"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5:26" x14ac:dyDescent="0.25"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5:26" x14ac:dyDescent="0.25"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5:26" x14ac:dyDescent="0.25"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5:26" x14ac:dyDescent="0.25"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5:26" x14ac:dyDescent="0.25"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5:26" x14ac:dyDescent="0.25"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5:26" x14ac:dyDescent="0.25"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5:26" x14ac:dyDescent="0.25"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5:26" x14ac:dyDescent="0.25"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5:26" x14ac:dyDescent="0.25"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5:26" x14ac:dyDescent="0.25"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5:26" x14ac:dyDescent="0.25"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5:26" x14ac:dyDescent="0.25"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5:26" x14ac:dyDescent="0.25"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5:26" x14ac:dyDescent="0.25"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5:26" x14ac:dyDescent="0.25"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5:26" x14ac:dyDescent="0.25"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5:26" x14ac:dyDescent="0.25"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5:26" x14ac:dyDescent="0.25"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5:26" x14ac:dyDescent="0.25"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5:26" x14ac:dyDescent="0.25"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5:26" x14ac:dyDescent="0.25"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5:26" x14ac:dyDescent="0.25"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5:26" x14ac:dyDescent="0.25"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5:26" x14ac:dyDescent="0.25"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5:26" x14ac:dyDescent="0.25"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5:26" x14ac:dyDescent="0.25"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5:26" x14ac:dyDescent="0.25"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5:26" x14ac:dyDescent="0.25"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5:26" x14ac:dyDescent="0.25"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5:26" x14ac:dyDescent="0.25"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5:26" x14ac:dyDescent="0.25"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5:26" x14ac:dyDescent="0.25"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5:26" x14ac:dyDescent="0.25"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5:26" x14ac:dyDescent="0.25"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5:26" x14ac:dyDescent="0.25"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5:26" x14ac:dyDescent="0.25"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5:26" x14ac:dyDescent="0.25"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5:26" x14ac:dyDescent="0.25"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5:26" x14ac:dyDescent="0.25"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5:26" x14ac:dyDescent="0.25"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5:26" x14ac:dyDescent="0.25"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5:26" x14ac:dyDescent="0.25"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5:26" x14ac:dyDescent="0.25"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5:26" x14ac:dyDescent="0.25"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5:26" x14ac:dyDescent="0.25"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5:26" x14ac:dyDescent="0.25"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5:26" x14ac:dyDescent="0.25"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5:26" x14ac:dyDescent="0.25"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5:26" x14ac:dyDescent="0.25"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5:26" x14ac:dyDescent="0.25"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5:26" x14ac:dyDescent="0.25"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5:26" x14ac:dyDescent="0.25"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5:26" x14ac:dyDescent="0.25"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5:26" x14ac:dyDescent="0.25"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5:26" x14ac:dyDescent="0.25"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5:26" x14ac:dyDescent="0.25"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5:26" x14ac:dyDescent="0.25"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5:26" x14ac:dyDescent="0.25"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5:26" x14ac:dyDescent="0.25"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5:26" x14ac:dyDescent="0.25"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5:26" x14ac:dyDescent="0.25"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5:26" x14ac:dyDescent="0.25"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5:26" x14ac:dyDescent="0.25"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5:26" x14ac:dyDescent="0.25"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5:26" x14ac:dyDescent="0.25"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5:26" x14ac:dyDescent="0.25"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5:26" x14ac:dyDescent="0.25"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5:26" x14ac:dyDescent="0.25"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5:26" x14ac:dyDescent="0.25"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5:26" x14ac:dyDescent="0.25"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5:26" x14ac:dyDescent="0.25"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5:26" x14ac:dyDescent="0.25"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5:26" x14ac:dyDescent="0.25"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5:26" x14ac:dyDescent="0.25"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5:26" x14ac:dyDescent="0.25"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5:26" x14ac:dyDescent="0.25"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5:26" x14ac:dyDescent="0.25"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5:26" x14ac:dyDescent="0.25"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5:26" x14ac:dyDescent="0.25"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5:26" x14ac:dyDescent="0.25"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5:26" x14ac:dyDescent="0.25"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5:26" x14ac:dyDescent="0.25"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5:26" x14ac:dyDescent="0.25"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5:26" x14ac:dyDescent="0.25"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5:26" x14ac:dyDescent="0.25"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5:26" x14ac:dyDescent="0.25"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5:26" x14ac:dyDescent="0.25"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5:26" x14ac:dyDescent="0.25"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5:26" x14ac:dyDescent="0.25"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5:26" x14ac:dyDescent="0.25"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5:26" x14ac:dyDescent="0.25"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5:26" x14ac:dyDescent="0.25"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5:26" x14ac:dyDescent="0.25"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5:26" x14ac:dyDescent="0.25"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5:26" x14ac:dyDescent="0.25"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5:26" x14ac:dyDescent="0.25"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5:26" x14ac:dyDescent="0.25"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5:26" x14ac:dyDescent="0.25"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5:26" x14ac:dyDescent="0.25"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5:26" x14ac:dyDescent="0.25"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5:26" x14ac:dyDescent="0.25"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5:26" x14ac:dyDescent="0.25"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5:26" x14ac:dyDescent="0.25"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5:26" x14ac:dyDescent="0.25"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5:26" x14ac:dyDescent="0.25"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5:26" x14ac:dyDescent="0.25"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5:26" x14ac:dyDescent="0.25"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5:26" x14ac:dyDescent="0.25"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5:26" x14ac:dyDescent="0.25"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5:26" x14ac:dyDescent="0.25"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5:26" x14ac:dyDescent="0.25"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5:26" x14ac:dyDescent="0.25"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5:26" x14ac:dyDescent="0.25"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5:26" x14ac:dyDescent="0.25"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5:26" x14ac:dyDescent="0.25"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5:26" x14ac:dyDescent="0.25"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5:26" x14ac:dyDescent="0.25"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5:26" x14ac:dyDescent="0.25"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5:26" x14ac:dyDescent="0.25"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5:26" x14ac:dyDescent="0.25"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5:26" x14ac:dyDescent="0.25"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5:26" x14ac:dyDescent="0.25"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5:26" x14ac:dyDescent="0.25"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5:26" x14ac:dyDescent="0.25"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5:26" x14ac:dyDescent="0.25"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5:26" x14ac:dyDescent="0.25"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5:26" x14ac:dyDescent="0.25"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5:26" x14ac:dyDescent="0.25"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5:26" x14ac:dyDescent="0.25"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5:26" x14ac:dyDescent="0.25"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5:26" x14ac:dyDescent="0.25"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5:26" x14ac:dyDescent="0.25"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5:26" x14ac:dyDescent="0.25"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5:26" x14ac:dyDescent="0.25"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5:26" x14ac:dyDescent="0.25"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5:26" x14ac:dyDescent="0.25"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5:26" x14ac:dyDescent="0.25"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5:26" x14ac:dyDescent="0.25"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5:26" x14ac:dyDescent="0.25"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5:26" x14ac:dyDescent="0.25"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5:26" x14ac:dyDescent="0.25"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5:26" x14ac:dyDescent="0.25"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5:26" x14ac:dyDescent="0.25"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5:26" x14ac:dyDescent="0.25"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5:26" x14ac:dyDescent="0.25"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5:26" x14ac:dyDescent="0.25"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5:26" x14ac:dyDescent="0.25"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5:26" x14ac:dyDescent="0.25"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5:26" x14ac:dyDescent="0.25"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5:26" x14ac:dyDescent="0.25"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5:26" x14ac:dyDescent="0.25"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5:26" x14ac:dyDescent="0.25"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5:26" x14ac:dyDescent="0.25"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5:26" x14ac:dyDescent="0.25"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5:26" x14ac:dyDescent="0.25"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5:26" x14ac:dyDescent="0.25"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5:26" x14ac:dyDescent="0.25"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5:26" x14ac:dyDescent="0.25"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5:26" x14ac:dyDescent="0.25"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5:26" x14ac:dyDescent="0.25"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5:26" x14ac:dyDescent="0.25"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5:26" x14ac:dyDescent="0.25"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5:26" x14ac:dyDescent="0.25"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5:26" x14ac:dyDescent="0.25"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5:26" x14ac:dyDescent="0.25"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5:26" x14ac:dyDescent="0.25"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5:26" x14ac:dyDescent="0.25"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5:26" x14ac:dyDescent="0.25"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5:26" x14ac:dyDescent="0.25"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5:26" x14ac:dyDescent="0.25"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5:26" x14ac:dyDescent="0.25"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5:26" x14ac:dyDescent="0.25"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5:26" x14ac:dyDescent="0.25"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5:26" x14ac:dyDescent="0.25"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5:26" x14ac:dyDescent="0.25"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5:26" x14ac:dyDescent="0.25"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5:26" x14ac:dyDescent="0.25"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5:26" x14ac:dyDescent="0.25"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5:26" x14ac:dyDescent="0.25"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5:26" x14ac:dyDescent="0.25"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5:26" x14ac:dyDescent="0.25"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5:26" x14ac:dyDescent="0.25"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5:26" x14ac:dyDescent="0.25"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5:26" x14ac:dyDescent="0.25"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5:26" x14ac:dyDescent="0.25"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5:26" x14ac:dyDescent="0.25"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5:26" x14ac:dyDescent="0.25"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5:26" x14ac:dyDescent="0.25"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5:26" x14ac:dyDescent="0.25"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5:26" x14ac:dyDescent="0.25"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5:26" x14ac:dyDescent="0.25"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5:26" x14ac:dyDescent="0.25"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5:26" x14ac:dyDescent="0.25"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5:26" x14ac:dyDescent="0.25"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5:26" x14ac:dyDescent="0.25"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5:26" x14ac:dyDescent="0.25"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5:26" x14ac:dyDescent="0.25"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5:26" x14ac:dyDescent="0.25"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5:26" x14ac:dyDescent="0.25"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5:26" x14ac:dyDescent="0.25"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5:26" x14ac:dyDescent="0.25"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5:26" x14ac:dyDescent="0.25"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5:26" x14ac:dyDescent="0.25"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5:26" x14ac:dyDescent="0.25"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5:26" x14ac:dyDescent="0.25"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5:26" x14ac:dyDescent="0.25"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5:26" x14ac:dyDescent="0.25"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5:26" x14ac:dyDescent="0.25"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5:26" x14ac:dyDescent="0.25"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5:26" x14ac:dyDescent="0.25"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5:26" x14ac:dyDescent="0.25"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5:26" x14ac:dyDescent="0.25"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5:26" x14ac:dyDescent="0.25"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5:26" x14ac:dyDescent="0.25"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5:26" x14ac:dyDescent="0.25"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5:26" x14ac:dyDescent="0.25"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5:26" x14ac:dyDescent="0.25"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5:26" x14ac:dyDescent="0.25"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5:26" x14ac:dyDescent="0.25"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5:26" x14ac:dyDescent="0.25"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5:26" x14ac:dyDescent="0.25"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5:26" x14ac:dyDescent="0.25"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5:26" x14ac:dyDescent="0.25"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5:26" x14ac:dyDescent="0.25"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5:26" x14ac:dyDescent="0.25"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5:26" x14ac:dyDescent="0.25"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5:26" x14ac:dyDescent="0.25"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5:26" x14ac:dyDescent="0.25"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5:26" x14ac:dyDescent="0.25"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5:26" x14ac:dyDescent="0.25"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5:26" x14ac:dyDescent="0.25"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5:26" x14ac:dyDescent="0.25"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5:26" x14ac:dyDescent="0.25"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5:26" x14ac:dyDescent="0.25"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5:26" x14ac:dyDescent="0.25"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5:26" x14ac:dyDescent="0.25"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5:26" x14ac:dyDescent="0.25"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5:26" x14ac:dyDescent="0.25"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5:26" x14ac:dyDescent="0.25"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5:26" x14ac:dyDescent="0.25"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5:26" x14ac:dyDescent="0.25"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5:26" x14ac:dyDescent="0.25"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5:26" x14ac:dyDescent="0.25"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5:26" x14ac:dyDescent="0.25"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5:26" x14ac:dyDescent="0.25"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5:26" x14ac:dyDescent="0.25"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5:26" x14ac:dyDescent="0.25"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5:26" x14ac:dyDescent="0.25"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5:26" x14ac:dyDescent="0.25"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5:26" x14ac:dyDescent="0.25"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5:26" x14ac:dyDescent="0.25"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5:26" x14ac:dyDescent="0.25"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5:26" x14ac:dyDescent="0.25"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5:26" x14ac:dyDescent="0.25"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5:26" x14ac:dyDescent="0.25"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5:26" x14ac:dyDescent="0.25"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5:26" x14ac:dyDescent="0.25"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5:26" x14ac:dyDescent="0.25"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5:26" x14ac:dyDescent="0.25"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5:26" x14ac:dyDescent="0.25"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5:26" x14ac:dyDescent="0.25"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5:26" x14ac:dyDescent="0.25"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5:26" x14ac:dyDescent="0.25"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5:26" x14ac:dyDescent="0.25"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5:26" x14ac:dyDescent="0.25"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5:26" x14ac:dyDescent="0.25"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5:26" x14ac:dyDescent="0.25"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5:26" x14ac:dyDescent="0.25"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5:26" x14ac:dyDescent="0.25"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5:26" x14ac:dyDescent="0.25"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5:26" x14ac:dyDescent="0.25"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5:26" x14ac:dyDescent="0.25"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5:26" x14ac:dyDescent="0.25"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5:26" x14ac:dyDescent="0.25"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5:26" x14ac:dyDescent="0.25"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5:26" x14ac:dyDescent="0.25"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5:26" x14ac:dyDescent="0.25"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5:26" x14ac:dyDescent="0.25"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5:26" x14ac:dyDescent="0.25"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5:26" x14ac:dyDescent="0.25"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5:26" x14ac:dyDescent="0.25"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5:26" x14ac:dyDescent="0.25"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5:26" x14ac:dyDescent="0.25"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5:26" x14ac:dyDescent="0.25"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5:26" x14ac:dyDescent="0.25"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5:26" x14ac:dyDescent="0.25"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5:26" x14ac:dyDescent="0.25"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5:26" x14ac:dyDescent="0.25"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5:26" x14ac:dyDescent="0.25"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5:26" x14ac:dyDescent="0.25"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5:26" x14ac:dyDescent="0.25"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5:26" x14ac:dyDescent="0.25"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5:26" x14ac:dyDescent="0.25"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5:26" x14ac:dyDescent="0.25"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5:26" x14ac:dyDescent="0.25"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5:26" x14ac:dyDescent="0.25"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5:26" x14ac:dyDescent="0.25"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5:26" x14ac:dyDescent="0.25"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5:26" x14ac:dyDescent="0.25"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5:26" x14ac:dyDescent="0.25"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5:26" x14ac:dyDescent="0.25"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5:26" x14ac:dyDescent="0.25"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5:26" x14ac:dyDescent="0.25"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5:26" x14ac:dyDescent="0.25"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5:26" x14ac:dyDescent="0.25"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5:26" x14ac:dyDescent="0.25"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5:26" x14ac:dyDescent="0.25"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5:26" x14ac:dyDescent="0.25"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5:26" x14ac:dyDescent="0.25"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5:26" x14ac:dyDescent="0.25"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5:26" x14ac:dyDescent="0.25"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5:26" x14ac:dyDescent="0.25"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5:26" x14ac:dyDescent="0.25"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5:26" x14ac:dyDescent="0.25"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5:26" x14ac:dyDescent="0.25"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5:26" x14ac:dyDescent="0.25"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5:26" x14ac:dyDescent="0.25"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5:26" x14ac:dyDescent="0.25"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5:26" x14ac:dyDescent="0.25"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5:26" x14ac:dyDescent="0.25"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5:26" x14ac:dyDescent="0.25"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5:26" x14ac:dyDescent="0.25"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5:26" x14ac:dyDescent="0.25"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5:26" x14ac:dyDescent="0.25"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5:26" x14ac:dyDescent="0.25"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5:26" x14ac:dyDescent="0.25"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5:26" x14ac:dyDescent="0.25"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5:26" x14ac:dyDescent="0.25"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5:26" x14ac:dyDescent="0.25"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5:26" x14ac:dyDescent="0.25"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5:26" x14ac:dyDescent="0.25"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5:26" x14ac:dyDescent="0.25"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5:26" x14ac:dyDescent="0.25"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5:26" x14ac:dyDescent="0.25"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5:26" x14ac:dyDescent="0.25"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5:26" x14ac:dyDescent="0.25"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5:26" x14ac:dyDescent="0.25"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5:26" x14ac:dyDescent="0.25"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5:26" x14ac:dyDescent="0.25"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5:26" x14ac:dyDescent="0.25"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5:26" x14ac:dyDescent="0.25"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5:26" x14ac:dyDescent="0.25"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5:26" x14ac:dyDescent="0.25"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5:26" x14ac:dyDescent="0.25"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5:26" x14ac:dyDescent="0.25"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5:26" x14ac:dyDescent="0.25"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5:26" x14ac:dyDescent="0.25"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5:26" x14ac:dyDescent="0.25"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5:26" x14ac:dyDescent="0.25"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5:26" x14ac:dyDescent="0.25"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5:26" x14ac:dyDescent="0.25"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5:26" x14ac:dyDescent="0.25"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5:26" x14ac:dyDescent="0.25"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5:26" x14ac:dyDescent="0.25"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5:26" x14ac:dyDescent="0.25"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5:26" x14ac:dyDescent="0.25"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5:26" x14ac:dyDescent="0.25"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5:26" x14ac:dyDescent="0.25"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5:26" x14ac:dyDescent="0.25"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5:26" x14ac:dyDescent="0.25"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5:26" x14ac:dyDescent="0.25"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5:26" x14ac:dyDescent="0.25"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5:26" x14ac:dyDescent="0.25"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5:26" x14ac:dyDescent="0.25"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5:26" x14ac:dyDescent="0.25"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5:26" x14ac:dyDescent="0.25"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5:26" x14ac:dyDescent="0.25"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5:26" x14ac:dyDescent="0.25"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5:26" x14ac:dyDescent="0.25"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5:26" x14ac:dyDescent="0.25"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5:26" x14ac:dyDescent="0.25"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5:26" x14ac:dyDescent="0.25"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5:26" x14ac:dyDescent="0.25"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5:26" x14ac:dyDescent="0.25"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5:26" x14ac:dyDescent="0.25"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5:26" x14ac:dyDescent="0.25"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5:26" x14ac:dyDescent="0.25"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5:26" x14ac:dyDescent="0.25"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5:26" x14ac:dyDescent="0.25"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5:26" x14ac:dyDescent="0.25"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5:26" x14ac:dyDescent="0.25"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5:26" x14ac:dyDescent="0.25"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5:26" x14ac:dyDescent="0.25"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5:26" x14ac:dyDescent="0.25"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5:26" x14ac:dyDescent="0.25"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5:26" x14ac:dyDescent="0.25"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5:26" x14ac:dyDescent="0.25"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5:26" x14ac:dyDescent="0.25"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5:26" x14ac:dyDescent="0.25"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5:26" x14ac:dyDescent="0.25"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5:26" x14ac:dyDescent="0.25"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5:26" x14ac:dyDescent="0.25"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5:26" x14ac:dyDescent="0.25"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5:26" x14ac:dyDescent="0.25"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5:26" x14ac:dyDescent="0.25"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5:26" x14ac:dyDescent="0.25"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5:26" x14ac:dyDescent="0.25"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5:26" x14ac:dyDescent="0.25"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5:26" x14ac:dyDescent="0.25"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5:26" x14ac:dyDescent="0.25"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5:26" x14ac:dyDescent="0.25"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5:26" x14ac:dyDescent="0.25"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5:26" x14ac:dyDescent="0.25"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5:26" x14ac:dyDescent="0.25"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5:26" x14ac:dyDescent="0.25"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5:26" x14ac:dyDescent="0.25"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5:26" x14ac:dyDescent="0.25"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5:26" x14ac:dyDescent="0.25"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5:26" x14ac:dyDescent="0.25"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5:26" x14ac:dyDescent="0.25"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5:26" x14ac:dyDescent="0.25"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5:26" x14ac:dyDescent="0.25"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5:26" x14ac:dyDescent="0.25"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5:26" x14ac:dyDescent="0.25"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5:26" x14ac:dyDescent="0.25"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5:26" x14ac:dyDescent="0.25"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5:26" x14ac:dyDescent="0.25"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5:26" x14ac:dyDescent="0.25"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5:26" x14ac:dyDescent="0.25"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5:26" x14ac:dyDescent="0.25"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5:26" x14ac:dyDescent="0.25"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5:26" x14ac:dyDescent="0.25"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5:26" x14ac:dyDescent="0.25"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5:26" x14ac:dyDescent="0.25"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5:26" x14ac:dyDescent="0.25"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5:26" x14ac:dyDescent="0.25"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5:26" x14ac:dyDescent="0.25"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5:26" x14ac:dyDescent="0.25"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5:26" x14ac:dyDescent="0.25"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5:26" x14ac:dyDescent="0.25"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5:26" x14ac:dyDescent="0.25"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5:26" x14ac:dyDescent="0.25"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5:26" x14ac:dyDescent="0.25"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5:26" x14ac:dyDescent="0.25"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5:26" x14ac:dyDescent="0.25"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5:26" x14ac:dyDescent="0.25"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5:26" x14ac:dyDescent="0.25"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5:26" x14ac:dyDescent="0.25"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5:26" x14ac:dyDescent="0.25"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5:26" x14ac:dyDescent="0.25"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5:26" x14ac:dyDescent="0.25"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5:26" x14ac:dyDescent="0.25"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5:26" x14ac:dyDescent="0.25"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5:26" x14ac:dyDescent="0.25"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5:26" x14ac:dyDescent="0.25"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5:26" x14ac:dyDescent="0.25"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5:26" x14ac:dyDescent="0.25"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5:26" x14ac:dyDescent="0.25"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5:26" x14ac:dyDescent="0.25"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5:26" x14ac:dyDescent="0.25"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5:26" x14ac:dyDescent="0.25"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5:26" x14ac:dyDescent="0.25"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5:26" x14ac:dyDescent="0.25"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5:26" x14ac:dyDescent="0.25"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5:26" x14ac:dyDescent="0.25"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5:26" x14ac:dyDescent="0.25"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5:26" x14ac:dyDescent="0.25"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5:26" x14ac:dyDescent="0.25"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5:26" x14ac:dyDescent="0.25"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5:26" x14ac:dyDescent="0.25"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5:26" x14ac:dyDescent="0.25"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5:26" x14ac:dyDescent="0.25"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5:26" x14ac:dyDescent="0.25"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5:26" x14ac:dyDescent="0.25"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5:26" x14ac:dyDescent="0.25"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5:26" x14ac:dyDescent="0.25"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</sheetData>
  <mergeCells count="72">
    <mergeCell ref="H88:I88"/>
    <mergeCell ref="H89:I89"/>
    <mergeCell ref="F46:G46"/>
    <mergeCell ref="F41:G41"/>
    <mergeCell ref="F42:G42"/>
    <mergeCell ref="F31:G31"/>
    <mergeCell ref="F32:G32"/>
    <mergeCell ref="F33:G33"/>
    <mergeCell ref="F34:G34"/>
    <mergeCell ref="F52:G52"/>
    <mergeCell ref="F35:G35"/>
    <mergeCell ref="F36:G36"/>
    <mergeCell ref="F25:G25"/>
    <mergeCell ref="F26:G26"/>
    <mergeCell ref="F27:G27"/>
    <mergeCell ref="F28:G28"/>
    <mergeCell ref="F29:G29"/>
    <mergeCell ref="F49:G49"/>
    <mergeCell ref="F50:G50"/>
    <mergeCell ref="F51:G51"/>
    <mergeCell ref="F30:G30"/>
    <mergeCell ref="F43:G43"/>
    <mergeCell ref="F44:G44"/>
    <mergeCell ref="F45:G45"/>
    <mergeCell ref="F47:G47"/>
    <mergeCell ref="H91:I91"/>
    <mergeCell ref="H92:I92"/>
    <mergeCell ref="H93:I93"/>
    <mergeCell ref="H84:I84"/>
    <mergeCell ref="H85:I85"/>
    <mergeCell ref="H86:I86"/>
    <mergeCell ref="H87:I87"/>
    <mergeCell ref="H72:I72"/>
    <mergeCell ref="H73:I73"/>
    <mergeCell ref="H74:I74"/>
    <mergeCell ref="H75:I75"/>
    <mergeCell ref="F53:G53"/>
    <mergeCell ref="F54:G54"/>
    <mergeCell ref="H90:I90"/>
    <mergeCell ref="H82:I82"/>
    <mergeCell ref="C11:D11"/>
    <mergeCell ref="C18:D18"/>
    <mergeCell ref="H66:I66"/>
    <mergeCell ref="H67:I67"/>
    <mergeCell ref="H68:I68"/>
    <mergeCell ref="F55:G55"/>
    <mergeCell ref="F56:G56"/>
    <mergeCell ref="F57:G57"/>
    <mergeCell ref="H63:I63"/>
    <mergeCell ref="H64:I64"/>
    <mergeCell ref="H65:I65"/>
    <mergeCell ref="F48:G48"/>
    <mergeCell ref="F37:G37"/>
    <mergeCell ref="F38:G38"/>
    <mergeCell ref="F39:G39"/>
    <mergeCell ref="F40:G40"/>
    <mergeCell ref="X24:Y24"/>
    <mergeCell ref="R24:U24"/>
    <mergeCell ref="N24:Q24"/>
    <mergeCell ref="V24:W24"/>
    <mergeCell ref="H95:I95"/>
    <mergeCell ref="H69:I69"/>
    <mergeCell ref="H70:I70"/>
    <mergeCell ref="H71:I71"/>
    <mergeCell ref="H94:I94"/>
    <mergeCell ref="H83:I83"/>
    <mergeCell ref="H76:I76"/>
    <mergeCell ref="H77:I77"/>
    <mergeCell ref="H78:I78"/>
    <mergeCell ref="H79:I79"/>
    <mergeCell ref="H80:I80"/>
    <mergeCell ref="H81:I8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Baveco</dc:creator>
  <cp:lastModifiedBy>Baveco</cp:lastModifiedBy>
  <dcterms:created xsi:type="dcterms:W3CDTF">2014-09-05T18:54:52Z</dcterms:created>
  <dcterms:modified xsi:type="dcterms:W3CDTF">2014-09-12T12:16:35Z</dcterms:modified>
</cp:coreProperties>
</file>