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omments4.xml" ContentType="application/vnd.openxmlformats-officedocument.spreadsheetml.comments+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C:\Users\prof.biblioteca\Downloads\Carlos Arias\"/>
    </mc:Choice>
  </mc:AlternateContent>
  <workbookProtection workbookAlgorithmName="SHA-512" workbookHashValue="7LLGQPPAzHsz8/NZ2TaplKIpJ0ZXLzVDNOlR0SMGMt9xTudqI+sOlN6vTgr05YCdTtDc0vVsEku8S9c3hsiIyQ==" workbookSaltValue="36wWL1dvg3Wg8OwvJVDWnQ==" workbookSpinCount="100000" lockStructure="1"/>
  <bookViews>
    <workbookView xWindow="0" yWindow="0" windowWidth="28800" windowHeight="12030" tabRatio="620" activeTab="7"/>
  </bookViews>
  <sheets>
    <sheet name="Niveles de Integración" sheetId="5" r:id="rId1"/>
    <sheet name="Instructivo" sheetId="9" r:id="rId2"/>
    <sheet name="Ejemplo formulación" sheetId="4" r:id="rId3"/>
    <sheet name="Consolidado" sheetId="8" r:id="rId4"/>
    <sheet name="Datos Sociodem" sheetId="13" r:id="rId5"/>
    <sheet name="Gráfica Cons" sheetId="10" r:id="rId6"/>
    <sheet name="Gráfica Var Integ" sheetId="11" r:id="rId7"/>
    <sheet name="Graf Agrup Var" sheetId="12" r:id="rId8"/>
  </sheets>
  <definedNames>
    <definedName name="_xlnm._FilterDatabase" localSheetId="3" hidden="1">Consolidado!$A$17:$BG$52</definedName>
    <definedName name="_xlnm._FilterDatabase" localSheetId="2" hidden="1">'Ejemplo formulación'!$A$8:$K$43</definedName>
    <definedName name="_xlnm._FilterDatabase" localSheetId="5" hidden="1">'Gráfica Cons'!$B$4:$P$37</definedName>
    <definedName name="_xlnm._FilterDatabase" localSheetId="6" hidden="1">'Gráfica Var Integ'!$B$4:$I$13</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52" i="8" l="1"/>
  <c r="E56" i="8"/>
  <c r="E51" i="8"/>
  <c r="E55" i="8"/>
  <c r="E57" i="8"/>
  <c r="AT50" i="8"/>
  <c r="AT49" i="8"/>
  <c r="AT48" i="8"/>
  <c r="AT47" i="8"/>
  <c r="AT46" i="8"/>
  <c r="AT45" i="8"/>
  <c r="AT44" i="8"/>
  <c r="AT43" i="8"/>
  <c r="AT42" i="8"/>
  <c r="AT41" i="8"/>
  <c r="AT40" i="8"/>
  <c r="AT39" i="8"/>
  <c r="AT38" i="8"/>
  <c r="AT37" i="8"/>
  <c r="AT36" i="8"/>
  <c r="AT35" i="8"/>
  <c r="AT34" i="8"/>
  <c r="AT33" i="8"/>
  <c r="AT32" i="8"/>
  <c r="AT31" i="8"/>
  <c r="AT30" i="8"/>
  <c r="AT29" i="8"/>
  <c r="AT28" i="8"/>
  <c r="AT27" i="8"/>
  <c r="AT26" i="8"/>
  <c r="AT25" i="8"/>
  <c r="AT24" i="8"/>
  <c r="AT23" i="8"/>
  <c r="AT22" i="8"/>
  <c r="AT21" i="8"/>
  <c r="AT20" i="8"/>
  <c r="AT19" i="8"/>
  <c r="AT18" i="8"/>
  <c r="AR50" i="8"/>
  <c r="AR49" i="8"/>
  <c r="AR48" i="8"/>
  <c r="AR47" i="8"/>
  <c r="AR46" i="8"/>
  <c r="AR45" i="8"/>
  <c r="AR44" i="8"/>
  <c r="AR43" i="8"/>
  <c r="AR42" i="8"/>
  <c r="AR41" i="8"/>
  <c r="AR40" i="8"/>
  <c r="AR39" i="8"/>
  <c r="AR38" i="8"/>
  <c r="AR37" i="8"/>
  <c r="AR36" i="8"/>
  <c r="AR35" i="8"/>
  <c r="AR34" i="8"/>
  <c r="AR33" i="8"/>
  <c r="AR32" i="8"/>
  <c r="AR31" i="8"/>
  <c r="AR30" i="8"/>
  <c r="AR29" i="8"/>
  <c r="AR28" i="8"/>
  <c r="AR27" i="8"/>
  <c r="AR26" i="8"/>
  <c r="AR25" i="8"/>
  <c r="AR24" i="8"/>
  <c r="AR23" i="8"/>
  <c r="AR22" i="8"/>
  <c r="AR21" i="8"/>
  <c r="AR20" i="8"/>
  <c r="AR19" i="8"/>
  <c r="AR18" i="8"/>
  <c r="AP50" i="8"/>
  <c r="AP49" i="8"/>
  <c r="AP48" i="8"/>
  <c r="AP47" i="8"/>
  <c r="AP46" i="8"/>
  <c r="AP45" i="8"/>
  <c r="AP44" i="8"/>
  <c r="AP43" i="8"/>
  <c r="AP42" i="8"/>
  <c r="AP41" i="8"/>
  <c r="AP40" i="8"/>
  <c r="AP39" i="8"/>
  <c r="AP38" i="8"/>
  <c r="AP37" i="8"/>
  <c r="AP36" i="8"/>
  <c r="AP35" i="8"/>
  <c r="AP34" i="8"/>
  <c r="AP33" i="8"/>
  <c r="AP32" i="8"/>
  <c r="AP31" i="8"/>
  <c r="AP30" i="8"/>
  <c r="AP29" i="8"/>
  <c r="AP28" i="8"/>
  <c r="AP27" i="8"/>
  <c r="AP26" i="8"/>
  <c r="AP25" i="8"/>
  <c r="AP24" i="8"/>
  <c r="AP23" i="8"/>
  <c r="AP22" i="8"/>
  <c r="AP21" i="8"/>
  <c r="AP20" i="8"/>
  <c r="AP19" i="8"/>
  <c r="AP18" i="8"/>
  <c r="AN50" i="8"/>
  <c r="AN49" i="8"/>
  <c r="AN48" i="8"/>
  <c r="AN47" i="8"/>
  <c r="AN46" i="8"/>
  <c r="AN45" i="8"/>
  <c r="AN44" i="8"/>
  <c r="AN43" i="8"/>
  <c r="AN42" i="8"/>
  <c r="AN41" i="8"/>
  <c r="AN40" i="8"/>
  <c r="AN39" i="8"/>
  <c r="AN38" i="8"/>
  <c r="AN37" i="8"/>
  <c r="AN36" i="8"/>
  <c r="AN35" i="8"/>
  <c r="AN34" i="8"/>
  <c r="AN33" i="8"/>
  <c r="AN32" i="8"/>
  <c r="AN31" i="8"/>
  <c r="AN30" i="8"/>
  <c r="AN29" i="8"/>
  <c r="AN28" i="8"/>
  <c r="AN27" i="8"/>
  <c r="AN26" i="8"/>
  <c r="AN25" i="8"/>
  <c r="AN24" i="8"/>
  <c r="AN23" i="8"/>
  <c r="AN22" i="8"/>
  <c r="AN21" i="8"/>
  <c r="AN20" i="8"/>
  <c r="AN19" i="8"/>
  <c r="AN18" i="8"/>
  <c r="AL50" i="8"/>
  <c r="AL49" i="8"/>
  <c r="AL48" i="8"/>
  <c r="AL47" i="8"/>
  <c r="AL46" i="8"/>
  <c r="AL45" i="8"/>
  <c r="AL44" i="8"/>
  <c r="AL43" i="8"/>
  <c r="AL42" i="8"/>
  <c r="AL41" i="8"/>
  <c r="AL40" i="8"/>
  <c r="AL39" i="8"/>
  <c r="AL38" i="8"/>
  <c r="AL37" i="8"/>
  <c r="AL36" i="8"/>
  <c r="AL35" i="8"/>
  <c r="AL34" i="8"/>
  <c r="AL33" i="8"/>
  <c r="AL32" i="8"/>
  <c r="AL31" i="8"/>
  <c r="AL30" i="8"/>
  <c r="AL29" i="8"/>
  <c r="AL28" i="8"/>
  <c r="AL27" i="8"/>
  <c r="AL26" i="8"/>
  <c r="AL25" i="8"/>
  <c r="AL24" i="8"/>
  <c r="AL23" i="8"/>
  <c r="AL22" i="8"/>
  <c r="AL21" i="8"/>
  <c r="AL20" i="8"/>
  <c r="AL19" i="8"/>
  <c r="AL18" i="8"/>
  <c r="AJ50" i="8"/>
  <c r="AJ49" i="8"/>
  <c r="AJ48" i="8"/>
  <c r="AJ47" i="8"/>
  <c r="AJ46" i="8"/>
  <c r="AJ45" i="8"/>
  <c r="AJ44" i="8"/>
  <c r="AJ43" i="8"/>
  <c r="AJ42" i="8"/>
  <c r="AJ41" i="8"/>
  <c r="AJ40" i="8"/>
  <c r="AJ39" i="8"/>
  <c r="AJ38" i="8"/>
  <c r="AJ37" i="8"/>
  <c r="AJ36" i="8"/>
  <c r="AJ35" i="8"/>
  <c r="AJ34" i="8"/>
  <c r="AJ33" i="8"/>
  <c r="AJ32" i="8"/>
  <c r="AJ31" i="8"/>
  <c r="AJ30" i="8"/>
  <c r="AJ29" i="8"/>
  <c r="AJ28" i="8"/>
  <c r="AJ27" i="8"/>
  <c r="AJ26" i="8"/>
  <c r="AJ25" i="8"/>
  <c r="AJ24" i="8"/>
  <c r="AJ23" i="8"/>
  <c r="AJ22" i="8"/>
  <c r="AJ21" i="8"/>
  <c r="AJ20" i="8"/>
  <c r="AJ19" i="8"/>
  <c r="AJ18" i="8"/>
  <c r="AH50" i="8"/>
  <c r="AH49" i="8"/>
  <c r="AH48" i="8"/>
  <c r="AH47" i="8"/>
  <c r="AH46" i="8"/>
  <c r="AH45" i="8"/>
  <c r="AH44" i="8"/>
  <c r="AH43" i="8"/>
  <c r="AH42" i="8"/>
  <c r="AH41" i="8"/>
  <c r="AH40" i="8"/>
  <c r="AH39" i="8"/>
  <c r="AH38" i="8"/>
  <c r="AH37" i="8"/>
  <c r="AH36" i="8"/>
  <c r="AH35" i="8"/>
  <c r="AH34" i="8"/>
  <c r="AH33" i="8"/>
  <c r="AH32" i="8"/>
  <c r="AH31" i="8"/>
  <c r="AH30" i="8"/>
  <c r="AH29" i="8"/>
  <c r="AH28" i="8"/>
  <c r="AH27" i="8"/>
  <c r="AH26" i="8"/>
  <c r="AH25" i="8"/>
  <c r="AH24" i="8"/>
  <c r="AH23" i="8"/>
  <c r="AH22" i="8"/>
  <c r="AH21" i="8"/>
  <c r="AH20" i="8"/>
  <c r="AH19" i="8"/>
  <c r="AH18" i="8"/>
  <c r="AF50" i="8"/>
  <c r="AF49" i="8"/>
  <c r="AF48" i="8"/>
  <c r="AF47" i="8"/>
  <c r="AF46" i="8"/>
  <c r="AF45" i="8"/>
  <c r="AF44" i="8"/>
  <c r="AF43" i="8"/>
  <c r="AF42" i="8"/>
  <c r="AF41" i="8"/>
  <c r="AF40" i="8"/>
  <c r="AF39" i="8"/>
  <c r="AF38" i="8"/>
  <c r="AF37" i="8"/>
  <c r="AF36" i="8"/>
  <c r="AF35" i="8"/>
  <c r="AF34" i="8"/>
  <c r="AF33" i="8"/>
  <c r="AF32" i="8"/>
  <c r="AF31" i="8"/>
  <c r="AF30" i="8"/>
  <c r="AF29" i="8"/>
  <c r="AF28" i="8"/>
  <c r="AF27" i="8"/>
  <c r="AF26" i="8"/>
  <c r="AF25" i="8"/>
  <c r="AF24" i="8"/>
  <c r="AF23" i="8"/>
  <c r="AF22" i="8"/>
  <c r="AF21" i="8"/>
  <c r="AF20" i="8"/>
  <c r="AF19" i="8"/>
  <c r="AF18" i="8"/>
  <c r="AD50" i="8"/>
  <c r="AD49" i="8"/>
  <c r="AD48" i="8"/>
  <c r="AD47" i="8"/>
  <c r="AD46" i="8"/>
  <c r="AD45" i="8"/>
  <c r="AD44" i="8"/>
  <c r="AD43" i="8"/>
  <c r="AD42" i="8"/>
  <c r="AD41" i="8"/>
  <c r="AD40" i="8"/>
  <c r="AD39" i="8"/>
  <c r="AD38" i="8"/>
  <c r="AD37" i="8"/>
  <c r="AD36" i="8"/>
  <c r="AD35" i="8"/>
  <c r="AD34" i="8"/>
  <c r="AD33" i="8"/>
  <c r="AD32" i="8"/>
  <c r="AD31" i="8"/>
  <c r="AD30" i="8"/>
  <c r="AD29" i="8"/>
  <c r="AD28" i="8"/>
  <c r="AD27" i="8"/>
  <c r="AD26" i="8"/>
  <c r="AD25" i="8"/>
  <c r="AD24" i="8"/>
  <c r="AD23" i="8"/>
  <c r="AD22" i="8"/>
  <c r="AD21" i="8"/>
  <c r="AD20" i="8"/>
  <c r="AD19" i="8"/>
  <c r="AD18" i="8"/>
  <c r="AB50" i="8"/>
  <c r="AB49" i="8"/>
  <c r="AB48" i="8"/>
  <c r="AB47" i="8"/>
  <c r="AB46" i="8"/>
  <c r="AB45" i="8"/>
  <c r="AB44" i="8"/>
  <c r="AB43" i="8"/>
  <c r="AB42" i="8"/>
  <c r="AB41" i="8"/>
  <c r="AB40" i="8"/>
  <c r="AB39" i="8"/>
  <c r="AB38" i="8"/>
  <c r="AB37" i="8"/>
  <c r="AB36" i="8"/>
  <c r="AB35" i="8"/>
  <c r="AB34" i="8"/>
  <c r="AB33" i="8"/>
  <c r="AB32" i="8"/>
  <c r="AB31" i="8"/>
  <c r="AB30" i="8"/>
  <c r="AB29" i="8"/>
  <c r="AB28" i="8"/>
  <c r="AB27" i="8"/>
  <c r="AB26" i="8"/>
  <c r="AB25" i="8"/>
  <c r="AB24" i="8"/>
  <c r="AB23" i="8"/>
  <c r="AB22" i="8"/>
  <c r="AB21" i="8"/>
  <c r="AB20" i="8"/>
  <c r="AB19" i="8"/>
  <c r="AB18" i="8"/>
  <c r="Z50" i="8"/>
  <c r="Z49" i="8"/>
  <c r="Z48" i="8"/>
  <c r="Z47" i="8"/>
  <c r="Z46" i="8"/>
  <c r="Z45" i="8"/>
  <c r="Z44" i="8"/>
  <c r="Z43" i="8"/>
  <c r="Z42" i="8"/>
  <c r="Z41" i="8"/>
  <c r="Z40" i="8"/>
  <c r="Z39" i="8"/>
  <c r="Z38" i="8"/>
  <c r="Z37" i="8"/>
  <c r="Z36" i="8"/>
  <c r="Z35" i="8"/>
  <c r="Z34" i="8"/>
  <c r="Z33" i="8"/>
  <c r="Z32" i="8"/>
  <c r="Z31" i="8"/>
  <c r="Z30" i="8"/>
  <c r="Z29" i="8"/>
  <c r="Z28" i="8"/>
  <c r="Z27" i="8"/>
  <c r="Z26" i="8"/>
  <c r="Z25" i="8"/>
  <c r="Z24" i="8"/>
  <c r="Z23" i="8"/>
  <c r="Z22" i="8"/>
  <c r="Z21" i="8"/>
  <c r="Z20" i="8"/>
  <c r="Z19" i="8"/>
  <c r="Z18" i="8"/>
  <c r="X50" i="8"/>
  <c r="X49" i="8"/>
  <c r="X48" i="8"/>
  <c r="X47" i="8"/>
  <c r="X46" i="8"/>
  <c r="X45" i="8"/>
  <c r="X44" i="8"/>
  <c r="X43" i="8"/>
  <c r="X42" i="8"/>
  <c r="X41" i="8"/>
  <c r="X40" i="8"/>
  <c r="X39" i="8"/>
  <c r="X38" i="8"/>
  <c r="X37" i="8"/>
  <c r="X36" i="8"/>
  <c r="X35" i="8"/>
  <c r="X34" i="8"/>
  <c r="X33" i="8"/>
  <c r="X32" i="8"/>
  <c r="X31" i="8"/>
  <c r="X30" i="8"/>
  <c r="X29" i="8"/>
  <c r="X28" i="8"/>
  <c r="X27" i="8"/>
  <c r="X26" i="8"/>
  <c r="X25" i="8"/>
  <c r="X24" i="8"/>
  <c r="X23" i="8"/>
  <c r="X22" i="8"/>
  <c r="X21" i="8"/>
  <c r="X20" i="8"/>
  <c r="X19" i="8"/>
  <c r="X18" i="8"/>
  <c r="V50" i="8"/>
  <c r="V49" i="8"/>
  <c r="V48" i="8"/>
  <c r="V47" i="8"/>
  <c r="V46" i="8"/>
  <c r="V45" i="8"/>
  <c r="V44" i="8"/>
  <c r="V43" i="8"/>
  <c r="V42" i="8"/>
  <c r="V41" i="8"/>
  <c r="V40" i="8"/>
  <c r="V39" i="8"/>
  <c r="V38" i="8"/>
  <c r="V37" i="8"/>
  <c r="V36" i="8"/>
  <c r="V35" i="8"/>
  <c r="V34" i="8"/>
  <c r="V33" i="8"/>
  <c r="V32" i="8"/>
  <c r="V31" i="8"/>
  <c r="V30" i="8"/>
  <c r="V29" i="8"/>
  <c r="V28" i="8"/>
  <c r="V27" i="8"/>
  <c r="V26" i="8"/>
  <c r="V25" i="8"/>
  <c r="V24" i="8"/>
  <c r="V23" i="8"/>
  <c r="V22" i="8"/>
  <c r="V21" i="8"/>
  <c r="V20" i="8"/>
  <c r="V19" i="8"/>
  <c r="V18" i="8"/>
  <c r="T50" i="8"/>
  <c r="T49" i="8"/>
  <c r="T48" i="8"/>
  <c r="T47" i="8"/>
  <c r="T46" i="8"/>
  <c r="T45" i="8"/>
  <c r="T44" i="8"/>
  <c r="T43" i="8"/>
  <c r="T42" i="8"/>
  <c r="T41" i="8"/>
  <c r="T40" i="8"/>
  <c r="T39" i="8"/>
  <c r="T38" i="8"/>
  <c r="T37" i="8"/>
  <c r="T36" i="8"/>
  <c r="T35" i="8"/>
  <c r="T34" i="8"/>
  <c r="T33" i="8"/>
  <c r="T32" i="8"/>
  <c r="T31" i="8"/>
  <c r="T30" i="8"/>
  <c r="T29" i="8"/>
  <c r="T28" i="8"/>
  <c r="T27" i="8"/>
  <c r="T26" i="8"/>
  <c r="T25" i="8"/>
  <c r="T24" i="8"/>
  <c r="T23" i="8"/>
  <c r="T22" i="8"/>
  <c r="T21" i="8"/>
  <c r="T20" i="8"/>
  <c r="T19" i="8"/>
  <c r="T18" i="8"/>
  <c r="R50" i="8"/>
  <c r="R49" i="8"/>
  <c r="R48" i="8"/>
  <c r="R47" i="8"/>
  <c r="R46" i="8"/>
  <c r="R45" i="8"/>
  <c r="R44" i="8"/>
  <c r="R43" i="8"/>
  <c r="R42" i="8"/>
  <c r="R41" i="8"/>
  <c r="R40" i="8"/>
  <c r="R39" i="8"/>
  <c r="R38" i="8"/>
  <c r="R37" i="8"/>
  <c r="R36" i="8"/>
  <c r="R35" i="8"/>
  <c r="R34" i="8"/>
  <c r="R33" i="8"/>
  <c r="R32" i="8"/>
  <c r="R31" i="8"/>
  <c r="R30" i="8"/>
  <c r="R29" i="8"/>
  <c r="R28" i="8"/>
  <c r="R27" i="8"/>
  <c r="R26" i="8"/>
  <c r="R25" i="8"/>
  <c r="R24" i="8"/>
  <c r="R23" i="8"/>
  <c r="R22" i="8"/>
  <c r="R21" i="8"/>
  <c r="R20" i="8"/>
  <c r="R19" i="8"/>
  <c r="R18" i="8"/>
  <c r="F57" i="8" l="1"/>
  <c r="F56" i="8"/>
  <c r="F55" i="8" l="1"/>
  <c r="G55" i="8" l="1"/>
  <c r="G56" i="8"/>
  <c r="G57" i="8"/>
  <c r="S37" i="10" l="1"/>
  <c r="S36" i="10"/>
  <c r="S35" i="10"/>
  <c r="S34" i="10"/>
  <c r="S33" i="10"/>
  <c r="D48" i="13"/>
  <c r="D33" i="13"/>
  <c r="E47" i="13" s="1"/>
  <c r="D9" i="13"/>
  <c r="E8" i="13" s="1"/>
  <c r="D25" i="13"/>
  <c r="E23" i="13" s="1"/>
  <c r="E32" i="13" l="1"/>
  <c r="E46" i="13"/>
  <c r="E31" i="13"/>
  <c r="E6" i="13"/>
  <c r="E7" i="13"/>
  <c r="E21" i="13"/>
  <c r="E20" i="13"/>
  <c r="E22" i="13"/>
  <c r="E24" i="13"/>
  <c r="I41" i="4" l="1"/>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BG26" i="8" l="1"/>
  <c r="BG42" i="8"/>
  <c r="BG49" i="8"/>
  <c r="BG44" i="8"/>
  <c r="BG39" i="8"/>
  <c r="BG33" i="8"/>
  <c r="BG28" i="8"/>
  <c r="BG20" i="8"/>
  <c r="BG30" i="8"/>
  <c r="BG46" i="8"/>
  <c r="BG48" i="8"/>
  <c r="BG43" i="8"/>
  <c r="BG37" i="8"/>
  <c r="BG32" i="8"/>
  <c r="BG27" i="8"/>
  <c r="BG19" i="8"/>
  <c r="BG21" i="8"/>
  <c r="BG34" i="8"/>
  <c r="BG50" i="8"/>
  <c r="BG47" i="8"/>
  <c r="BG41" i="8"/>
  <c r="BG36" i="8"/>
  <c r="BG31" i="8"/>
  <c r="BG25" i="8"/>
  <c r="BG18" i="8"/>
  <c r="BG22" i="8"/>
  <c r="BG38" i="8"/>
  <c r="BG23" i="8"/>
  <c r="BG45" i="8"/>
  <c r="BG40" i="8"/>
  <c r="BG35" i="8"/>
  <c r="BG29" i="8"/>
  <c r="BG24" i="8"/>
  <c r="AY43" i="8"/>
  <c r="AY25" i="8"/>
  <c r="AY45" i="8"/>
  <c r="AY36" i="8"/>
  <c r="AY23" i="8"/>
  <c r="AY35" i="8"/>
  <c r="AY47" i="8"/>
  <c r="AY38" i="8"/>
  <c r="AY50" i="8"/>
  <c r="AV19" i="8"/>
  <c r="J6" i="10" s="1"/>
  <c r="AV23" i="8"/>
  <c r="BB23" i="8" s="1"/>
  <c r="AV27" i="8"/>
  <c r="BB27" i="8" s="1"/>
  <c r="AV31" i="8"/>
  <c r="BB31" i="8" s="1"/>
  <c r="AV35" i="8"/>
  <c r="BB35" i="8" s="1"/>
  <c r="AV39" i="8"/>
  <c r="BB39" i="8" s="1"/>
  <c r="AV43" i="8"/>
  <c r="AV47" i="8"/>
  <c r="BC47" i="8" s="1"/>
  <c r="AV20" i="8"/>
  <c r="J7" i="10" s="1"/>
  <c r="AV24" i="8"/>
  <c r="AV28" i="8"/>
  <c r="AV32" i="8"/>
  <c r="BB32" i="8" s="1"/>
  <c r="AV36" i="8"/>
  <c r="BB36" i="8" s="1"/>
  <c r="AV40" i="8"/>
  <c r="BB40" i="8" s="1"/>
  <c r="AV44" i="8"/>
  <c r="BB44" i="8" s="1"/>
  <c r="AV48" i="8"/>
  <c r="BB48" i="8" s="1"/>
  <c r="AV21" i="8"/>
  <c r="AV25" i="8"/>
  <c r="BB25" i="8" s="1"/>
  <c r="AV29" i="8"/>
  <c r="AV33" i="8"/>
  <c r="BB33" i="8" s="1"/>
  <c r="AV37" i="8"/>
  <c r="BB37" i="8" s="1"/>
  <c r="AV41" i="8"/>
  <c r="BB41" i="8" s="1"/>
  <c r="AV45" i="8"/>
  <c r="BB45" i="8" s="1"/>
  <c r="AV49" i="8"/>
  <c r="BB49" i="8" s="1"/>
  <c r="AV22" i="8"/>
  <c r="AV26" i="8"/>
  <c r="BB26" i="8" s="1"/>
  <c r="AV30" i="8"/>
  <c r="BB30" i="8" s="1"/>
  <c r="AV34" i="8"/>
  <c r="BB34" i="8" s="1"/>
  <c r="AV38" i="8"/>
  <c r="BB38" i="8" s="1"/>
  <c r="AV42" i="8"/>
  <c r="BB42" i="8" s="1"/>
  <c r="AV46" i="8"/>
  <c r="BB46" i="8" s="1"/>
  <c r="AV50" i="8"/>
  <c r="BC50" i="8" s="1"/>
  <c r="AV18" i="8"/>
  <c r="AW18" i="8" s="1"/>
  <c r="J42" i="4"/>
  <c r="BC43" i="8" l="1"/>
  <c r="BB43" i="8"/>
  <c r="J57" i="8"/>
  <c r="L57" i="8" s="1"/>
  <c r="C7" i="12" s="1"/>
  <c r="J55" i="8"/>
  <c r="L55" i="8" s="1"/>
  <c r="C5" i="12" s="1"/>
  <c r="J56" i="8"/>
  <c r="L56" i="8" s="1"/>
  <c r="C6" i="12" s="1"/>
  <c r="D46" i="10"/>
  <c r="F46" i="10" s="1"/>
  <c r="D45" i="10"/>
  <c r="F45" i="10" s="1"/>
  <c r="BB50" i="8"/>
  <c r="J37" i="10"/>
  <c r="D78" i="10" s="1"/>
  <c r="BC34" i="8"/>
  <c r="J21" i="10"/>
  <c r="BC49" i="8"/>
  <c r="J36" i="10"/>
  <c r="BC33" i="8"/>
  <c r="J20" i="10"/>
  <c r="BC48" i="8"/>
  <c r="J35" i="10"/>
  <c r="BD32" i="8"/>
  <c r="J19" i="10"/>
  <c r="BB47" i="8"/>
  <c r="J34" i="10"/>
  <c r="BD31" i="8"/>
  <c r="J18" i="10"/>
  <c r="AZ50" i="8"/>
  <c r="I13" i="11"/>
  <c r="AZ23" i="8"/>
  <c r="I5" i="11"/>
  <c r="AZ43" i="8"/>
  <c r="I10" i="11"/>
  <c r="BC46" i="8"/>
  <c r="J33" i="10"/>
  <c r="BC30" i="8"/>
  <c r="J17" i="10"/>
  <c r="BC45" i="8"/>
  <c r="J32" i="10"/>
  <c r="BB29" i="8"/>
  <c r="J16" i="10"/>
  <c r="BC44" i="8"/>
  <c r="J31" i="10"/>
  <c r="BB28" i="8"/>
  <c r="J15" i="10"/>
  <c r="BD43" i="8"/>
  <c r="J30" i="10"/>
  <c r="BC27" i="8"/>
  <c r="J14" i="10"/>
  <c r="AZ38" i="8"/>
  <c r="I9" i="11"/>
  <c r="AZ36" i="8"/>
  <c r="I8" i="11"/>
  <c r="BC42" i="8"/>
  <c r="J29" i="10"/>
  <c r="BC26" i="8"/>
  <c r="J13" i="10"/>
  <c r="BC41" i="8"/>
  <c r="J28" i="10"/>
  <c r="BD25" i="8"/>
  <c r="J12" i="10"/>
  <c r="BC40" i="8"/>
  <c r="J27" i="10"/>
  <c r="BB24" i="8"/>
  <c r="J11" i="10"/>
  <c r="BC39" i="8"/>
  <c r="J26" i="10"/>
  <c r="BD23" i="8"/>
  <c r="J10" i="10"/>
  <c r="AZ47" i="8"/>
  <c r="I12" i="11"/>
  <c r="AZ45" i="8"/>
  <c r="I11" i="11"/>
  <c r="BB18" i="8"/>
  <c r="J5" i="10"/>
  <c r="BC38" i="8"/>
  <c r="J25" i="10"/>
  <c r="BB22" i="8"/>
  <c r="J9" i="10"/>
  <c r="BC37" i="8"/>
  <c r="J24" i="10"/>
  <c r="BB21" i="8"/>
  <c r="J8" i="10"/>
  <c r="BC36" i="8"/>
  <c r="J23" i="10"/>
  <c r="BC35" i="8"/>
  <c r="J22" i="10"/>
  <c r="AZ35" i="8"/>
  <c r="I7" i="11"/>
  <c r="AZ25" i="8"/>
  <c r="I6" i="11"/>
  <c r="AW41" i="8"/>
  <c r="AW39" i="8"/>
  <c r="AW37" i="8"/>
  <c r="AW36" i="8"/>
  <c r="AW35" i="8"/>
  <c r="AW20" i="8"/>
  <c r="BB20" i="8"/>
  <c r="AW19" i="8"/>
  <c r="BB19" i="8"/>
  <c r="BG51" i="8"/>
  <c r="AW46" i="8"/>
  <c r="AW29" i="8"/>
  <c r="AW27" i="8"/>
  <c r="AW42" i="8"/>
  <c r="AW26" i="8"/>
  <c r="AW25" i="8"/>
  <c r="AW40" i="8"/>
  <c r="AW24" i="8"/>
  <c r="AW23" i="8"/>
  <c r="AW45" i="8"/>
  <c r="AW28" i="8"/>
  <c r="AW22" i="8"/>
  <c r="AW21" i="8"/>
  <c r="AW30" i="8"/>
  <c r="AW43" i="8"/>
  <c r="AW44" i="8"/>
  <c r="AW38" i="8"/>
  <c r="AW50" i="8"/>
  <c r="AW34" i="8"/>
  <c r="AW49" i="8"/>
  <c r="AW33" i="8"/>
  <c r="AW48" i="8"/>
  <c r="AW32" i="8"/>
  <c r="AW47" i="8"/>
  <c r="AW31" i="8"/>
  <c r="K40" i="4"/>
  <c r="D64" i="10" l="1"/>
  <c r="F64" i="10" s="1"/>
  <c r="K23" i="10"/>
  <c r="D65" i="10"/>
  <c r="F65" i="10" s="1"/>
  <c r="K24" i="10"/>
  <c r="D49" i="10"/>
  <c r="F49" i="10" s="1"/>
  <c r="K10" i="10"/>
  <c r="D50" i="10"/>
  <c r="F50" i="10" s="1"/>
  <c r="K11" i="10"/>
  <c r="D51" i="10"/>
  <c r="F51" i="10" s="1"/>
  <c r="K12" i="10"/>
  <c r="D52" i="10"/>
  <c r="F52" i="10" s="1"/>
  <c r="K13" i="10"/>
  <c r="D53" i="10"/>
  <c r="F53" i="10" s="1"/>
  <c r="K14" i="10"/>
  <c r="D55" i="10"/>
  <c r="F55" i="10" s="1"/>
  <c r="K16" i="10"/>
  <c r="D56" i="10"/>
  <c r="F56" i="10" s="1"/>
  <c r="K17" i="10"/>
  <c r="D75" i="10"/>
  <c r="F75" i="10" s="1"/>
  <c r="K34" i="10"/>
  <c r="D76" i="10"/>
  <c r="F76" i="10" s="1"/>
  <c r="K35" i="10"/>
  <c r="D77" i="10"/>
  <c r="F77" i="10" s="1"/>
  <c r="K36" i="10"/>
  <c r="F78" i="10"/>
  <c r="K37" i="10"/>
  <c r="D63" i="10"/>
  <c r="F63" i="10" s="1"/>
  <c r="K22" i="10"/>
  <c r="D47" i="10"/>
  <c r="F47" i="10" s="1"/>
  <c r="K8" i="10"/>
  <c r="D48" i="10"/>
  <c r="F48" i="10" s="1"/>
  <c r="K9" i="10"/>
  <c r="K5" i="10"/>
  <c r="D44" i="10"/>
  <c r="F44" i="10" s="1"/>
  <c r="D67" i="10"/>
  <c r="F67" i="10" s="1"/>
  <c r="K26" i="10"/>
  <c r="D68" i="10"/>
  <c r="F68" i="10" s="1"/>
  <c r="K27" i="10"/>
  <c r="D69" i="10"/>
  <c r="F69" i="10" s="1"/>
  <c r="K28" i="10"/>
  <c r="D70" i="10"/>
  <c r="F70" i="10" s="1"/>
  <c r="K29" i="10"/>
  <c r="D71" i="10"/>
  <c r="F71" i="10" s="1"/>
  <c r="K30" i="10"/>
  <c r="D72" i="10"/>
  <c r="F72" i="10" s="1"/>
  <c r="K31" i="10"/>
  <c r="D73" i="10"/>
  <c r="F73" i="10" s="1"/>
  <c r="K32" i="10"/>
  <c r="D74" i="10"/>
  <c r="F74" i="10" s="1"/>
  <c r="K33" i="10"/>
  <c r="D57" i="10"/>
  <c r="F57" i="10" s="1"/>
  <c r="K18" i="10"/>
  <c r="D58" i="10"/>
  <c r="F58" i="10" s="1"/>
  <c r="K19" i="10"/>
  <c r="D61" i="10"/>
  <c r="F61" i="10" s="1"/>
  <c r="K20" i="10"/>
  <c r="D62" i="10"/>
  <c r="F62" i="10" s="1"/>
  <c r="K21" i="10"/>
  <c r="K6" i="10"/>
  <c r="D66" i="10"/>
  <c r="F66" i="10" s="1"/>
  <c r="K25" i="10"/>
  <c r="D54" i="10"/>
  <c r="F54" i="10" s="1"/>
  <c r="K15" i="10"/>
  <c r="K7" i="10"/>
  <c r="I57" i="8"/>
  <c r="K57" i="8" s="1"/>
  <c r="D7" i="12" s="1"/>
  <c r="I56" i="8"/>
  <c r="K56" i="8" s="1"/>
  <c r="D6" i="12" s="1"/>
  <c r="AZ51" i="8"/>
  <c r="I55" i="8"/>
  <c r="K55" i="8" s="1"/>
  <c r="D5" i="12" s="1"/>
  <c r="BB51" i="8"/>
  <c r="H55" i="8" s="1"/>
  <c r="BD51" i="8"/>
  <c r="H57" i="8" s="1"/>
  <c r="BC51" i="8"/>
  <c r="H56" i="8" s="1"/>
  <c r="AW51" i="8"/>
  <c r="K13" i="4"/>
  <c r="K29" i="4"/>
  <c r="K14" i="4"/>
  <c r="K22" i="4"/>
  <c r="K30" i="4"/>
  <c r="K38" i="4"/>
  <c r="K10" i="4"/>
  <c r="K18" i="4"/>
  <c r="K26" i="4"/>
  <c r="K34" i="4"/>
  <c r="K21" i="4"/>
  <c r="K37" i="4"/>
  <c r="K9" i="4"/>
  <c r="K17" i="4"/>
  <c r="K25" i="4"/>
  <c r="K33" i="4"/>
  <c r="K41" i="4"/>
  <c r="K39" i="4"/>
  <c r="K11" i="4"/>
  <c r="K15" i="4"/>
  <c r="K19" i="4"/>
  <c r="K23" i="4"/>
  <c r="K27" i="4"/>
  <c r="K31" i="4"/>
  <c r="K35" i="4"/>
  <c r="K12" i="4"/>
  <c r="K16" i="4"/>
  <c r="K20" i="4"/>
  <c r="K24" i="4"/>
  <c r="K28" i="4"/>
  <c r="K32" i="4"/>
  <c r="K36" i="4"/>
  <c r="K42" i="4" l="1"/>
  <c r="E43" i="4" s="1"/>
</calcChain>
</file>

<file path=xl/comments1.xml><?xml version="1.0" encoding="utf-8"?>
<comments xmlns="http://schemas.openxmlformats.org/spreadsheetml/2006/main">
  <authors>
    <author>Julio Parra</author>
  </authors>
  <commentList>
    <comment ref="E7" authorId="0" shapeId="0">
      <text>
        <r>
          <rPr>
            <b/>
            <sz val="9"/>
            <color indexed="81"/>
            <rFont val="Tahoma"/>
            <family val="2"/>
          </rPr>
          <t>Se deja una calificación como ejemplo</t>
        </r>
      </text>
    </comment>
  </commentList>
</comments>
</file>

<file path=xl/comments2.xml><?xml version="1.0" encoding="utf-8"?>
<comments xmlns="http://schemas.openxmlformats.org/spreadsheetml/2006/main">
  <authors>
    <author>Julio Parra</author>
  </authors>
  <commentList>
    <comment ref="H2" authorId="0" shapeId="0">
      <text>
        <r>
          <rPr>
            <b/>
            <sz val="9"/>
            <color indexed="81"/>
            <rFont val="Tahoma"/>
            <family val="2"/>
          </rPr>
          <t xml:space="preserve">Se registran datos como ejemplo21/10/2020  
 PATRICIA ORTIZ 
 COORDINADORA ADMINISTRATIVA 
 5 AÑOS 
 CONTADORA 
 ESPECIALISTA 
 VILLAVICENCIO 
 ADMINISTRATIVO 
 SI 
 FEMENINO 
 3174007992 
 CARARABO@YAHOO.ES 
 LIDER DE PROCESO 
</t>
        </r>
      </text>
    </comment>
    <comment ref="G17" authorId="0" shapeId="0">
      <text>
        <r>
          <rPr>
            <b/>
            <sz val="9"/>
            <color indexed="81"/>
            <rFont val="Tahoma"/>
            <family val="2"/>
          </rPr>
          <t>Se registra una calificación como ejemplo</t>
        </r>
      </text>
    </comment>
  </commentList>
</comments>
</file>

<file path=xl/comments3.xml><?xml version="1.0" encoding="utf-8"?>
<comments xmlns="http://schemas.openxmlformats.org/spreadsheetml/2006/main">
  <authors>
    <author>Julio Parra</author>
  </authors>
  <commentList>
    <comment ref="B2" authorId="0" shapeId="0">
      <text>
        <r>
          <rPr>
            <b/>
            <sz val="9"/>
            <color indexed="81"/>
            <rFont val="Tahoma"/>
            <family val="2"/>
          </rPr>
          <t>Se registran datos como ejemplo</t>
        </r>
      </text>
    </comment>
  </commentList>
</comments>
</file>

<file path=xl/comments4.xml><?xml version="1.0" encoding="utf-8"?>
<comments xmlns="http://schemas.openxmlformats.org/spreadsheetml/2006/main">
  <authors>
    <author>Julio Parra</author>
  </authors>
  <commentList>
    <comment ref="J4" authorId="0" shapeId="0">
      <text>
        <r>
          <rPr>
            <b/>
            <sz val="9"/>
            <color indexed="81"/>
            <rFont val="Tahoma"/>
            <family val="2"/>
          </rPr>
          <t>Los que se clasifiquen como máximo y mínimo son analizados de manera detallada en el informe</t>
        </r>
      </text>
    </comment>
  </commentList>
</comments>
</file>

<file path=xl/sharedStrings.xml><?xml version="1.0" encoding="utf-8"?>
<sst xmlns="http://schemas.openxmlformats.org/spreadsheetml/2006/main" count="801" uniqueCount="323">
  <si>
    <t>Planificación</t>
  </si>
  <si>
    <t>Escala</t>
  </si>
  <si>
    <t>Dimensiones</t>
  </si>
  <si>
    <t>Visión por procesos</t>
  </si>
  <si>
    <t>Recursos para el desarrollo y sostenimiento de los sistemas de gestión</t>
  </si>
  <si>
    <t xml:space="preserve">Revisión por la dirección </t>
  </si>
  <si>
    <t>Requisitos legales y otros</t>
  </si>
  <si>
    <t>Funciones del personal / competencias</t>
  </si>
  <si>
    <t>Diseño y desarrollo</t>
  </si>
  <si>
    <t>Equipos de medición y seguimiento</t>
  </si>
  <si>
    <t>Medición, analisis y mejora</t>
  </si>
  <si>
    <t>Existe información documentada para instrucciones de trabajo donde se integren:</t>
  </si>
  <si>
    <t>En la revisión que realiza la dirección se consideran los aspectos relacionados con:</t>
  </si>
  <si>
    <t xml:space="preserve">En la definición de las competencias del personal de acuerdo a sus funciones se priorizan los aspectos para: </t>
  </si>
  <si>
    <t>Instructivos de trabajo integrados</t>
  </si>
  <si>
    <t>En la información de entrada para realizar las compras se tienen en cuenta aspectos relacionados con:</t>
  </si>
  <si>
    <t xml:space="preserve">El control de los procesos de producción/prestación del servicio integra: </t>
  </si>
  <si>
    <t>La definición de autoridad y responsabilidad incluye aspectos relacionados con:</t>
  </si>
  <si>
    <t xml:space="preserve">Las directrices estratégicas están documentadas en forma integrada para: </t>
  </si>
  <si>
    <t>Dentro de la definición de los requisitos para la realización del producto y/o prestación del servicio se consideran los aspectos relacionados con:</t>
  </si>
  <si>
    <t>En los procesos de comunicación con las partes interesadas se consideran los aspectos relacionados con:</t>
  </si>
  <si>
    <t>Se consideran dentro del diseño y desarrollo de los productos/servicios, los aspectos necesarios para satisfacer los requisitos de:</t>
  </si>
  <si>
    <t xml:space="preserve">El control a los equipos de seguimiento y medición incluye los de: </t>
  </si>
  <si>
    <t>Dentro de la organización se realiza formación y actividades para la toma de conciencia considerando los aspectos relacionados con:</t>
  </si>
  <si>
    <t>Se analizan  los resultados de los procesos y se plantean acciones de  forma integrada considerando:</t>
  </si>
  <si>
    <t>Se tiene un enfoque por procesos dentro de la organizaciones donde se integran:</t>
  </si>
  <si>
    <t>La organización cuenta con un sistema de innovación incluido en la planeación estratégica, que se encuentra integrado con:</t>
  </si>
  <si>
    <t>La organización y su contexto</t>
  </si>
  <si>
    <t>Alcance del sistema</t>
  </si>
  <si>
    <t>Se encuentran determinadas las necesidades y expectativas de las partes interesadas de forma integrada para:</t>
  </si>
  <si>
    <t>Necesidades y expectativas de las partes interesadas</t>
  </si>
  <si>
    <t>Comunicación con el cliente y partes interesadas</t>
  </si>
  <si>
    <t>Medidas para determinar los riesgos y oportunidades</t>
  </si>
  <si>
    <t>Liderazgo y compromiso</t>
  </si>
  <si>
    <t>Control de la información documentada</t>
  </si>
  <si>
    <t>Control de los productos o servicios suministrados externamente</t>
  </si>
  <si>
    <t>Toma de conciencia</t>
  </si>
  <si>
    <t>Política</t>
  </si>
  <si>
    <t>Roles, responsabilidades y autoridades en la organización</t>
  </si>
  <si>
    <t>Producción / Provisión  del servicio</t>
  </si>
  <si>
    <t>No conformidad y acción correctiva</t>
  </si>
  <si>
    <t>En la información documentada y en el tratamiento de las no conformidades se integran los aspectos relacionados con:</t>
  </si>
  <si>
    <t>La identificación y gestión de los riesgos y oportunidades se realiza teniendo en cuenta:</t>
  </si>
  <si>
    <t>Se mantiene, conserva y se controla la información documentada, integrando:</t>
  </si>
  <si>
    <t>Auditoría interna</t>
  </si>
  <si>
    <t>Objetivos</t>
  </si>
  <si>
    <t xml:space="preserve">Mejora continua </t>
  </si>
  <si>
    <t>Innovación</t>
  </si>
  <si>
    <t>No.</t>
  </si>
  <si>
    <t>NIVELES DE INTEGRACIÓN</t>
  </si>
  <si>
    <t>NIVEL</t>
  </si>
  <si>
    <t>DESCRIPCIÓN</t>
  </si>
  <si>
    <t>I</t>
  </si>
  <si>
    <t>II</t>
  </si>
  <si>
    <t>III</t>
  </si>
  <si>
    <t>NOMBRE</t>
  </si>
  <si>
    <t xml:space="preserve">Nunhes, T. V., Motta Barbosa, Luis César F, &amp; de Oliveira, O. J. (2017). Identification and analysis of the elements and functions integrable in integrated management systems. Journal of Cleaner Production, 142, Part 4, 3225-3235. </t>
  </si>
  <si>
    <t>(1)</t>
  </si>
  <si>
    <t>Bernardo, M., Casadesus, M., Karapetrovic, S., Heras, I. (2012). Do integration difficulties influence management system integration levels?. Journal of Cleaner Production, 21, 23-33.</t>
  </si>
  <si>
    <t>Maier, D., Adela Mariana Vadastreanu, A. M., Kepplerc, T., Eidenmullerd, T., Maier, A. (2015). Innovation as a part of an existing integrated management system. Procedia Economics and Finance, 26, 1060-1067.</t>
  </si>
  <si>
    <t>Todos los sistemas de gestión</t>
  </si>
  <si>
    <t xml:space="preserve">Para la planificación de la realización del producto y/o prestación del servicio se incluyen aspectos que integran: </t>
  </si>
  <si>
    <t>Contratación externa</t>
  </si>
  <si>
    <t>Gestión de cambio</t>
  </si>
  <si>
    <t>Los objetivos de la organización se encuentran alineados en los aspectos relacionados con:</t>
  </si>
  <si>
    <t>Inicial</t>
  </si>
  <si>
    <t>Gestionado</t>
  </si>
  <si>
    <t>Estandarizado</t>
  </si>
  <si>
    <t>Ponderación</t>
  </si>
  <si>
    <t>La organización cuenta con canales de comunicación interno y externo que involucra:</t>
  </si>
  <si>
    <t>Están determinadas las cuestiones internas pertinentes para el propósito de la organización y que afectan su capacidad para lograr los resultados previstos en:</t>
  </si>
  <si>
    <t>Están determinadas las cuestiones externas pertinentes para el propósito de la organización y que afectan su capacidad para lograr los resultados previstos en:</t>
  </si>
  <si>
    <t>Está determinado el alcance en:</t>
  </si>
  <si>
    <t>En el desarrollo del sistema integrado de gestión de la organización se refleja el compromiso de la alta dirección en.</t>
  </si>
  <si>
    <t>En la organización la información documentada y la planificación para llevar a cabo las auditorías se realiza incluyendo:</t>
  </si>
  <si>
    <t>La mejora continua de la organización es soportada desde la alta dirección en:</t>
  </si>
  <si>
    <t>La organización gestiona y controla sus cambios teniendo en cuenta los criterios y/o afectaciones en:</t>
  </si>
  <si>
    <t>Los procesos contratados externamente están controlados y contemplan los requisitos aplicables a:</t>
  </si>
  <si>
    <t>La organización y su contexto interno</t>
  </si>
  <si>
    <t>La organización y su contexto externo</t>
  </si>
  <si>
    <t>Comunicación con el cliente y partes interesadas2</t>
  </si>
  <si>
    <t>Comunicación con el cliente y partes interesadas3</t>
  </si>
  <si>
    <t xml:space="preserve">
</t>
  </si>
  <si>
    <t>Por lo menos dos sistemas de gestión</t>
  </si>
  <si>
    <t>Ninguno de los sistemas de gestión</t>
  </si>
  <si>
    <t>INSTRUMENTO PARA LA MEDICIÓN DEL NIVEL DE MADUREZ DE SISTEMAS INTEGRADOS DE GESTIÓN</t>
  </si>
  <si>
    <t>X</t>
  </si>
  <si>
    <t>Resultado</t>
  </si>
  <si>
    <t>Resultado ponderado</t>
  </si>
  <si>
    <t>Resultado por ponderación:</t>
  </si>
  <si>
    <t xml:space="preserve">
</t>
  </si>
  <si>
    <t>IV</t>
  </si>
  <si>
    <t>V</t>
  </si>
  <si>
    <t>Predictivo</t>
  </si>
  <si>
    <t>INDICADOR</t>
  </si>
  <si>
    <t>ESTRUCTURA</t>
  </si>
  <si>
    <t>(Sumatoria de la calificación ponderada de los criterios de integración evaluados) / (Número de criterios evaluados)</t>
  </si>
  <si>
    <t>Nivel de madurez de los sistemas
integrados de gestión</t>
  </si>
  <si>
    <t>Para cada uno de los ítems enunciados a continuación, indique con una X la escala que considera más se aplica de acuerdo a los sistemas implementados en su organización:</t>
  </si>
  <si>
    <t>Ítem</t>
  </si>
  <si>
    <t>Los requisitos legales y otros se identifican y evalúan considerando los aspectos relacionados con:</t>
  </si>
  <si>
    <t>Los recursos humanos, financieros, físicos, tecnológicos y de ambiente para la operación de los procesos se suministran dando prioridad a:</t>
  </si>
  <si>
    <t>Para la preservación del producto y/o prestación del servicio se consideran de forma integrada los requisitos de:</t>
  </si>
  <si>
    <t>Medición, análisis y mejora</t>
  </si>
  <si>
    <t>RESULTADO</t>
  </si>
  <si>
    <t>Menor que 3</t>
  </si>
  <si>
    <t>Mayor o igual que 3 y menor que 3,5</t>
  </si>
  <si>
    <t>Mayor o igual que 3,5 y menor que 4</t>
  </si>
  <si>
    <t>Mayor o igual que 4 y menor que 4,5</t>
  </si>
  <si>
    <t>Mayor o igual que 4,5</t>
  </si>
  <si>
    <t>(2)</t>
  </si>
  <si>
    <t>ROSEMANN, M.; DE BRUIN, T. "Towards a business process management maturity model". En Actas de 13th European Conference on Information Systems (ECIS 2005). Citeseer. 2005, Australia DE, vol. 26, pp. 1-12.</t>
  </si>
  <si>
    <t>Operativo</t>
  </si>
  <si>
    <t>El instrumento se basa en la estructura que tienen las normas ISO 9001, ISO 14001 y OHSAS 18001 (que para efectos del instrumento se alinearon adicionalmente el DRAFT de la Norma ISO 45001 y el Decreto 1072 del 2015) contemplando aquellos elementos que se consideran integradores de un conjunto de sistemas de gestión.</t>
  </si>
  <si>
    <t>Calificación 1</t>
  </si>
  <si>
    <t>Nivel de ponderación teórico</t>
  </si>
  <si>
    <t>Resultado calificación 1</t>
  </si>
  <si>
    <t>Nombre</t>
  </si>
  <si>
    <t>Cargo</t>
  </si>
  <si>
    <t>Antiguedad en la organización</t>
  </si>
  <si>
    <t>Profesión</t>
  </si>
  <si>
    <t>Nivel Educativo</t>
  </si>
  <si>
    <t>Ciudad</t>
  </si>
  <si>
    <t>Área/departamento al que pertenece</t>
  </si>
  <si>
    <t>¿Es usted auditor interno en Sistemas Integrados de Gestión?</t>
  </si>
  <si>
    <t>Género</t>
  </si>
  <si>
    <t>Teléfono y extensión</t>
  </si>
  <si>
    <t>Correo electrónico</t>
  </si>
  <si>
    <t>Fecha de diligenciamiento</t>
  </si>
  <si>
    <t>DATOS SOCIODEMOGRÁFICOS</t>
  </si>
  <si>
    <t>Profesional</t>
  </si>
  <si>
    <t>Mujer</t>
  </si>
  <si>
    <t>Calificación 2</t>
  </si>
  <si>
    <t>Calificación 3</t>
  </si>
  <si>
    <t>Hombre</t>
  </si>
  <si>
    <t>Promedio de calificación</t>
  </si>
  <si>
    <t>Resultado calificación 2</t>
  </si>
  <si>
    <t>Resultado calificación 3</t>
  </si>
  <si>
    <t>Calificación 4</t>
  </si>
  <si>
    <t>Resultado calificación 4</t>
  </si>
  <si>
    <t>Calificación 5</t>
  </si>
  <si>
    <t>Resultado calificación 5</t>
  </si>
  <si>
    <t>Calificación 6</t>
  </si>
  <si>
    <t>Resultado calificación 6</t>
  </si>
  <si>
    <t>Calificación 7</t>
  </si>
  <si>
    <t>Resultado calificación 7</t>
  </si>
  <si>
    <t>Calificación 8</t>
  </si>
  <si>
    <t>Resultado calificación 8</t>
  </si>
  <si>
    <t>Calificación 9</t>
  </si>
  <si>
    <t>Resultado calificación 9</t>
  </si>
  <si>
    <t>Calificación 10</t>
  </si>
  <si>
    <t>Resultado calificación 10</t>
  </si>
  <si>
    <t>Calificación 11</t>
  </si>
  <si>
    <t>Resultado calificación 11</t>
  </si>
  <si>
    <t>Calificación 12</t>
  </si>
  <si>
    <t>Resultado calificación 12</t>
  </si>
  <si>
    <t>Calificación 13</t>
  </si>
  <si>
    <t>Resultado calificación 13</t>
  </si>
  <si>
    <t>Calificación 14</t>
  </si>
  <si>
    <t>Resultado calificación 14</t>
  </si>
  <si>
    <t>Calificación 15</t>
  </si>
  <si>
    <t>Resultado calificación 15</t>
  </si>
  <si>
    <t>Calificación 16</t>
  </si>
  <si>
    <t>Resultado calificación 16</t>
  </si>
  <si>
    <t>Calificación 17</t>
  </si>
  <si>
    <t>Resultado calificación 17</t>
  </si>
  <si>
    <t>Calificación 18</t>
  </si>
  <si>
    <t>Resultado calificación 18</t>
  </si>
  <si>
    <t>Calificación 19</t>
  </si>
  <si>
    <t>Resultado calificación 19</t>
  </si>
  <si>
    <t>Calificación 20</t>
  </si>
  <si>
    <t>Resultado calificación 20</t>
  </si>
  <si>
    <t>Especialización</t>
  </si>
  <si>
    <t>Calidad</t>
  </si>
  <si>
    <t>Total ponderación</t>
  </si>
  <si>
    <t>Total ponderación variables integradoras</t>
  </si>
  <si>
    <t>VARIABLES INTEGRADORAS</t>
  </si>
  <si>
    <t>Quienes deben diligenciar el instrumento</t>
  </si>
  <si>
    <t>Criterios que se deben tener en cuenta al momento de diligenciar la encuesta</t>
  </si>
  <si>
    <t>Instrucciones para el diligenciamiento</t>
  </si>
  <si>
    <t>A quien se dirige</t>
  </si>
  <si>
    <t>Nivel I</t>
  </si>
  <si>
    <t>Nivel II</t>
  </si>
  <si>
    <t>Nivel III</t>
  </si>
  <si>
    <t>Nivel IV</t>
  </si>
  <si>
    <t>Nivel V</t>
  </si>
  <si>
    <t>Producción / Provisión del servicio</t>
  </si>
  <si>
    <t>Producción / Provisión del servicio2</t>
  </si>
  <si>
    <t>D1</t>
  </si>
  <si>
    <t>D2</t>
  </si>
  <si>
    <t>D3</t>
  </si>
  <si>
    <t>D4</t>
  </si>
  <si>
    <t>D5</t>
  </si>
  <si>
    <t>D6</t>
  </si>
  <si>
    <t>D7</t>
  </si>
  <si>
    <t>D8</t>
  </si>
  <si>
    <t>D9</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</si>
  <si>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</si>
  <si>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</si>
  <si>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</si>
  <si>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</si>
  <si>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</si>
  <si>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</si>
  <si>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</si>
  <si>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</si>
  <si>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</si>
  <si>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</si>
  <si>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</si>
  <si>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</si>
  <si>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</si>
  <si>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</si>
  <si>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</si>
  <si>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</si>
  <si>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</si>
  <si>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</si>
  <si>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</si>
  <si>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</si>
  <si>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</si>
  <si>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</si>
  <si>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</si>
  <si>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</si>
  <si>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Gestión Ambiental</t>
  </si>
  <si>
    <t>Gestión Humana</t>
  </si>
  <si>
    <t>Seguridad y Salud en el Trabajo</t>
  </si>
  <si>
    <t>Resultado ponderado TOTAL</t>
  </si>
  <si>
    <t>Agrupado</t>
  </si>
  <si>
    <t>RESULTADO VARIABLES INTEGRADORAS</t>
  </si>
  <si>
    <t>RESULTADO AGRUPACIÓN DE VARIABLES</t>
  </si>
  <si>
    <t>RESULTADO POR VARIABLE</t>
  </si>
  <si>
    <t>TABLA PARA INFORME:</t>
  </si>
  <si>
    <t>Propósito de la aplicación y uso de la información</t>
  </si>
  <si>
    <t>La información recopilada tiene como propósito identificar el nivel de integración de los sistemas de gestión implementados en la organización con el ánimo de establecer un horizonte temporal para alcanzar un nivel de madurez mayor.</t>
  </si>
  <si>
    <t>1. Evalúe de la manera más objetiva cada criterio.</t>
  </si>
  <si>
    <t>2. Identifique los requisitos del sistema de gestión que no se cumple totalmente.</t>
  </si>
  <si>
    <t>4. Recuerde los rasgos distintivos de la gestión de la organización.</t>
  </si>
  <si>
    <t>5. Recuerde que tan integrada está la gestión (calidad, ambiental y seguridad y salud en el trabajo) de la organización.</t>
  </si>
  <si>
    <t>A las organizaciones que tienen implementados dos o más sistemas de gestión (ISO 9001, ISO 14001, OHSAS 18001).</t>
  </si>
  <si>
    <t>Los criterios a evaluar consideran los requisitos de nueva versión (2015) de la NTC ISO 9001, NTC ISO 14001 y los lineamientos que brinda el Decreto 1072 de 2015 (Que a su vez brinda los lineamientos de la nueva versión de la norma ISO 45001 que reemplaza la OHSAS 18001)</t>
  </si>
  <si>
    <t>3. Identifique los requisitos que muestran oportunidades de mejora.</t>
  </si>
  <si>
    <t>* Los auditores internos de los Sistemas de Gestión.</t>
  </si>
  <si>
    <t>* Los líderes de procesos en donde se aplican los sistemas de gestión implementados.</t>
  </si>
  <si>
    <t>* Los líderes de los sistemas de gestión implementados.</t>
  </si>
  <si>
    <t>El instrumento será diligenciado por los siguientes roles dentro de la organización:</t>
  </si>
  <si>
    <t>% Resultado por grupo</t>
  </si>
  <si>
    <t>% participación Máximo</t>
  </si>
  <si>
    <r>
      <rPr>
        <b/>
        <sz val="11"/>
        <color theme="1"/>
        <rFont val="Arial"/>
        <family val="2"/>
      </rPr>
      <t>Donde las normas no están integradas</t>
    </r>
    <r>
      <rPr>
        <sz val="11"/>
        <color theme="1"/>
        <rFont val="Arial"/>
        <family val="2"/>
      </rPr>
      <t xml:space="preserve"> y los criterios asociados a los procesos son ejecutados algunas veces de forma inconsistente, con </t>
    </r>
    <r>
      <rPr>
        <b/>
        <sz val="11"/>
        <color theme="1"/>
        <rFont val="Arial"/>
        <family val="2"/>
      </rPr>
      <t>resultados difíciles de predecir</t>
    </r>
    <r>
      <rPr>
        <sz val="11"/>
        <color theme="1"/>
        <rFont val="Arial"/>
        <family val="2"/>
      </rPr>
      <t>.</t>
    </r>
  </si>
  <si>
    <r>
      <t>Donde se identifican algunos</t>
    </r>
    <r>
      <rPr>
        <b/>
        <sz val="11"/>
        <color theme="1"/>
        <rFont val="Arial"/>
        <family val="2"/>
      </rPr>
      <t xml:space="preserve"> criterios asociados a los</t>
    </r>
    <r>
      <rPr>
        <sz val="11"/>
        <color theme="1"/>
        <rFont val="Arial"/>
        <family val="2"/>
      </rPr>
      <t xml:space="preserve"> </t>
    </r>
    <r>
      <rPr>
        <b/>
        <sz val="11"/>
        <color theme="1"/>
        <rFont val="Arial"/>
        <family val="2"/>
      </rPr>
      <t>procesos que se integran</t>
    </r>
    <r>
      <rPr>
        <sz val="11"/>
        <color theme="1"/>
        <rFont val="Arial"/>
        <family val="2"/>
      </rPr>
      <t xml:space="preserve"> y su administración se liga a procedimientos particulares dentro de los sistemas de gestión que permiten garantizar la correcta ejecución de los procesos. Sin embargo para algunos criterios </t>
    </r>
    <r>
      <rPr>
        <u/>
        <sz val="11"/>
        <color theme="1"/>
        <rFont val="Arial"/>
        <family val="2"/>
      </rPr>
      <t>cada sistema de gestión puede usar diferentes procedimientos.</t>
    </r>
  </si>
  <si>
    <r>
      <t xml:space="preserve">Donde los criterios comunes y estándares están sintetizados desde las </t>
    </r>
    <r>
      <rPr>
        <b/>
        <sz val="11"/>
        <color theme="1"/>
        <rFont val="Arial"/>
        <family val="2"/>
      </rPr>
      <t>mejores prácticas identificadas en los sistemas de gestión</t>
    </r>
    <r>
      <rPr>
        <sz val="11"/>
        <color theme="1"/>
        <rFont val="Arial"/>
        <family val="2"/>
      </rPr>
      <t>. La estandarización de procesos es la base para aprender de comunes medidas y experiencias.</t>
    </r>
  </si>
  <si>
    <r>
      <t>Donde tanto acciones de</t>
    </r>
    <r>
      <rPr>
        <b/>
        <sz val="11"/>
        <color theme="1"/>
        <rFont val="Arial"/>
        <family val="2"/>
      </rPr>
      <t xml:space="preserve"> mejoramiento proactivas</t>
    </r>
    <r>
      <rPr>
        <sz val="11"/>
        <color theme="1"/>
        <rFont val="Arial"/>
        <family val="2"/>
      </rPr>
      <t xml:space="preserve"> como oportunas buscan </t>
    </r>
    <r>
      <rPr>
        <b/>
        <sz val="11"/>
        <color theme="1"/>
        <rFont val="Arial"/>
        <family val="2"/>
      </rPr>
      <t xml:space="preserve">innovaciones </t>
    </r>
    <r>
      <rPr>
        <sz val="11"/>
        <color theme="1"/>
        <rFont val="Arial"/>
        <family val="2"/>
      </rPr>
      <t xml:space="preserve">que puedan </t>
    </r>
    <r>
      <rPr>
        <b/>
        <sz val="11"/>
        <color theme="1"/>
        <rFont val="Arial"/>
        <family val="2"/>
      </rPr>
      <t>acercar las brechas entre las capacidades actuales de la organización y las requeridas para el logro de los objetivos de los sistemas de gestión</t>
    </r>
    <r>
      <rPr>
        <sz val="11"/>
        <color theme="1"/>
        <rFont val="Arial"/>
        <family val="2"/>
      </rPr>
      <t>.</t>
    </r>
  </si>
  <si>
    <t>Nivel educativo</t>
  </si>
  <si>
    <t>Auditores Internos</t>
  </si>
  <si>
    <t>SI</t>
  </si>
  <si>
    <t>NO</t>
  </si>
  <si>
    <r>
      <t xml:space="preserve">La información suministrada por medio del presente instrumento, permitirá a </t>
    </r>
    <r>
      <rPr>
        <u/>
        <sz val="11"/>
        <color rgb="FFFF0000"/>
        <rFont val="Arial"/>
        <family val="2"/>
      </rPr>
      <t>NOMBRE DE LA EMPRESA</t>
    </r>
    <r>
      <rPr>
        <sz val="11"/>
        <rFont val="Arial"/>
        <family val="2"/>
      </rPr>
      <t xml:space="preserve"> obtener un diagnóstico detallado sobre el nivel de madurez de su SIG Sistema Integrado de Gestión, con unas recomendaciones que aportarán a la mejora continua del mismo.</t>
    </r>
  </si>
  <si>
    <t>Con base en sus conocimientos acerca de la estructura documental y funcionamiento de los Sistemas de Gestión Certificados (ISO 9001, ISO 14001 , OHSAS 18001) que posee la organización, agradecemos diligenciar los siguientes campos:</t>
  </si>
  <si>
    <t>Número de dimensiones</t>
  </si>
  <si>
    <t>Ponderación variables integradoras</t>
  </si>
  <si>
    <t>Estratégico</t>
  </si>
  <si>
    <t>Táctico</t>
  </si>
  <si>
    <t>FACTORES CRÍTICOS</t>
  </si>
  <si>
    <t>Resultado ponderado ESTRATEGICO</t>
  </si>
  <si>
    <t>Resultado ponderado TÁCTICO</t>
  </si>
  <si>
    <t>Resultado ponderado OPERATIVO</t>
  </si>
  <si>
    <t>Total ponderación factores críticos</t>
  </si>
  <si>
    <t>% part dimensiones</t>
  </si>
  <si>
    <r>
      <t>Donde los criterios que se disponen por procesos estándares son explotados y generan valor a los sistemas de gestión. Su desempeño permite</t>
    </r>
    <r>
      <rPr>
        <b/>
        <sz val="11"/>
        <color theme="1"/>
        <rFont val="Arial"/>
        <family val="2"/>
      </rPr>
      <t xml:space="preserve"> predecir los posibles cambios</t>
    </r>
    <r>
      <rPr>
        <sz val="11"/>
        <color theme="1"/>
        <rFont val="Arial"/>
        <family val="2"/>
      </rPr>
      <t xml:space="preserve"> o </t>
    </r>
    <r>
      <rPr>
        <b/>
        <sz val="11"/>
        <color theme="1"/>
        <rFont val="Arial"/>
        <family val="2"/>
      </rPr>
      <t>variaciones de los procesos pasando de acciones preventivas a acciones proactivas.</t>
    </r>
  </si>
  <si>
    <t>RESULTADO GENERAL DEL INSTRUMENTO</t>
  </si>
  <si>
    <t>CONSOLIDACIÓN DE DATOS RECOLECTADOS</t>
  </si>
  <si>
    <t>Cant x Nivel</t>
  </si>
  <si>
    <t>%</t>
  </si>
  <si>
    <t>Nivel</t>
  </si>
  <si>
    <t>Innovador en procesos</t>
  </si>
  <si>
    <t>Resultado Ponderado</t>
  </si>
  <si>
    <t>Máximo Ponderado</t>
  </si>
  <si>
    <t>Resultado % part Pond</t>
  </si>
  <si>
    <t>Máximo % part Pond</t>
  </si>
  <si>
    <t>Tipo de calificador (Líder de proceso, Líder sistema de gestión, Auditor externo)</t>
  </si>
  <si>
    <t>VALORES MÁXIMOS</t>
  </si>
  <si>
    <t>CARLOS FELIPE ARIAS</t>
  </si>
  <si>
    <t>COORDINADOR SGSST</t>
  </si>
  <si>
    <t xml:space="preserve">1 AÑO 4 MESES </t>
  </si>
  <si>
    <t>INGENIERO INDUSTRIAL</t>
  </si>
  <si>
    <t>VILLAVICENCIO</t>
  </si>
  <si>
    <t>SEGURIDAD Y SALUD EN EL TRABAJO</t>
  </si>
  <si>
    <t>MASCULINO</t>
  </si>
  <si>
    <t>PIPEARIAS_@LIVE.COM.AR</t>
  </si>
  <si>
    <t>LIDER SEGURIDAD Y SALUD EN EL TRABAJO</t>
  </si>
  <si>
    <t>PATRICIA ORTIZ</t>
  </si>
  <si>
    <t>COORDINADORA ADMINISTRATIVA</t>
  </si>
  <si>
    <t>5 AÑOS</t>
  </si>
  <si>
    <t>CONTADORA</t>
  </si>
  <si>
    <t>ADMINISTRATIVO</t>
  </si>
  <si>
    <t>FEMENINO</t>
  </si>
  <si>
    <t>CARARABO@YAHOO.ES</t>
  </si>
  <si>
    <t>LIDER DE PROCESO</t>
  </si>
  <si>
    <t>MAESTRIA</t>
  </si>
  <si>
    <t>JAIME CORTES</t>
  </si>
  <si>
    <t>WILLIAM FIERRO</t>
  </si>
  <si>
    <t>WILLIAM DIAZ</t>
  </si>
  <si>
    <t>COORDINADOR DE CALIDAD Y FINANCIERO</t>
  </si>
  <si>
    <t>COORDINADOR AMBIENTAL</t>
  </si>
  <si>
    <t>DIRECTOR DE PLANTACION</t>
  </si>
  <si>
    <t>4 MESES</t>
  </si>
  <si>
    <t>4 AÑOS</t>
  </si>
  <si>
    <t>ADMINISTRADOR DE EMPRESAS AGROPECUARIAS</t>
  </si>
  <si>
    <t>LIDER DE CALIDAD</t>
  </si>
  <si>
    <t>315 6075032</t>
  </si>
  <si>
    <t>jaimec_0298@hotmail.com</t>
  </si>
  <si>
    <t>INGENIERO AMBIENTAL</t>
  </si>
  <si>
    <t>PROFESIONAL</t>
  </si>
  <si>
    <t>LIDER AMBIENTAL</t>
  </si>
  <si>
    <t>sgapalmerascararabo@gmail.com</t>
  </si>
  <si>
    <t>INGENIERO AGRONOMO</t>
  </si>
  <si>
    <t>PARATEBUENO</t>
  </si>
  <si>
    <t>OPERATIVA</t>
  </si>
  <si>
    <t>plantacioncararabo@gmail.com</t>
  </si>
  <si>
    <t>Lider de proceso</t>
  </si>
  <si>
    <t>Maestria</t>
  </si>
  <si>
    <t>Director de plantacion</t>
  </si>
  <si>
    <t>INSTRUMENTO PARA LA MEDICION DEL NIVEL DE MADUREZ DE SISTEMAS INTEGRADOS DE GESTION</t>
  </si>
  <si>
    <t>Fecha: Septiembre de 2021</t>
  </si>
  <si>
    <t>Version: 001</t>
  </si>
  <si>
    <t>CRB-F-017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</si>
</sst>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
  </numFmts>
  <fonts count="53" x14ac:knownFonts="1">
    <font>
      <sz val="11"/>
      <color theme="1"/>
      <name val="Eras Medium ITC"/>
      <family val="2"/>
    </font>
    <font>
      <u/>
      <sz val="11"/>
      <color theme="10"/>
      <name val="Eras Medium ITC"/>
      <family val="2"/>
    </font>
    <font>
      <u/>
      <sz val="11"/>
      <color theme="11"/>
      <name val="Eras Medium ITC"/>
      <family val="2"/>
    </font>
    <font>
      <sz val="10"/>
      <color theme="1"/>
      <name val="Arial"/>
      <family val="2"/>
    </font>
    <font>
      <b/>
      <sz val="10"/>
      <name val="Arial"/>
      <family val="2"/>
    </font>
    <font>
      <sz val="10"/>
      <name val="Arial"/>
      <family val="2"/>
    </font>
    <font>
      <sz val="16"/>
      <color theme="1"/>
      <name val="Arial"/>
      <family val="2"/>
    </font>
    <font>
      <sz val="11"/>
      <color theme="1"/>
      <name val="Bell MT"/>
      <family val="1"/>
    </font>
    <font>
      <sz val="8"/>
      <color theme="1"/>
      <name val="Eras Medium ITC"/>
      <family val="2"/>
    </font>
    <font>
      <sz val="4"/>
      <color theme="1"/>
      <name val="Arial"/>
      <family val="2"/>
    </font>
    <font>
      <sz val="4"/>
      <color theme="9"/>
      <name val="Arial"/>
      <family val="2"/>
    </font>
    <font>
      <sz val="12"/>
      <name val="Arial"/>
      <family val="2"/>
    </font>
    <font>
      <b/>
      <sz val="8"/>
      <name val="Arial"/>
      <family val="2"/>
    </font>
    <font>
      <b/>
      <sz val="12"/>
      <name val="Arial"/>
      <family val="2"/>
    </font>
    <font>
      <b/>
      <i/>
      <sz val="10"/>
      <color theme="1"/>
      <name val="Arial"/>
      <family val="2"/>
    </font>
    <font>
      <b/>
      <sz val="10"/>
      <color theme="1"/>
      <name val="Arial"/>
      <family val="2"/>
    </font>
    <font>
      <b/>
      <sz val="12"/>
      <color theme="0"/>
      <name val="Arial"/>
      <family val="2"/>
    </font>
    <font>
      <b/>
      <sz val="12"/>
      <color theme="1" tint="0.34998626667073579"/>
      <name val="Arial"/>
      <family val="2"/>
    </font>
    <font>
      <sz val="16"/>
      <color theme="0"/>
      <name val="Arial"/>
      <family val="2"/>
    </font>
    <font>
      <sz val="6"/>
      <color theme="1"/>
      <name val="Eras Medium ITC"/>
      <family val="2"/>
    </font>
    <font>
      <sz val="4"/>
      <color theme="1"/>
      <name val="Eras Medium ITC"/>
      <family val="2"/>
    </font>
    <font>
      <sz val="11"/>
      <color theme="1"/>
      <name val="Arial"/>
      <family val="2"/>
    </font>
    <font>
      <sz val="12"/>
      <color theme="1"/>
      <name val="Arial"/>
      <family val="2"/>
    </font>
    <font>
      <sz val="13"/>
      <color theme="1"/>
      <name val="Arial"/>
      <family val="2"/>
    </font>
    <font>
      <b/>
      <sz val="11"/>
      <color theme="1"/>
      <name val="Arial"/>
      <family val="2"/>
    </font>
    <font>
      <sz val="8"/>
      <color theme="1"/>
      <name val="Arial"/>
      <family val="2"/>
    </font>
    <font>
      <sz val="11"/>
      <name val="Arial"/>
      <family val="2"/>
    </font>
    <font>
      <sz val="14"/>
      <color theme="1"/>
      <name val="Arial"/>
      <family val="2"/>
    </font>
    <font>
      <u/>
      <sz val="11"/>
      <color theme="1"/>
      <name val="Arial"/>
      <family val="2"/>
    </font>
    <font>
      <sz val="11"/>
      <color theme="1"/>
      <name val="Eras Medium ITC"/>
      <family val="2"/>
    </font>
    <font>
      <sz val="10"/>
      <color theme="9"/>
      <name val="Arial"/>
      <family val="2"/>
    </font>
    <font>
      <sz val="6"/>
      <name val="Arial"/>
      <family val="2"/>
    </font>
    <font>
      <b/>
      <sz val="8"/>
      <color theme="1" tint="0.34998626667073579"/>
      <name val="Arial"/>
      <family val="2"/>
    </font>
    <font>
      <b/>
      <sz val="9"/>
      <name val="Arial"/>
      <family val="2"/>
    </font>
    <font>
      <b/>
      <sz val="8"/>
      <color theme="1"/>
      <name val="Arial"/>
      <family val="2"/>
    </font>
    <font>
      <sz val="8"/>
      <color theme="2" tint="-0.249977111117893"/>
      <name val="Arial"/>
      <family val="2"/>
    </font>
    <font>
      <sz val="14"/>
      <color theme="2" tint="-9.9978637043366805E-2"/>
      <name val="Eras Medium ITC"/>
      <family val="2"/>
    </font>
    <font>
      <sz val="10"/>
      <color rgb="FF000000"/>
      <name val="Arial"/>
      <family val="2"/>
    </font>
    <font>
      <u/>
      <sz val="11"/>
      <color rgb="FFFF0000"/>
      <name val="Arial"/>
      <family val="2"/>
    </font>
    <font>
      <b/>
      <i/>
      <sz val="10"/>
      <name val="Arial"/>
      <family val="2"/>
    </font>
    <font>
      <b/>
      <sz val="8"/>
      <color theme="2" tint="-0.249977111117893"/>
      <name val="Arial"/>
      <family val="2"/>
    </font>
    <font>
      <sz val="12"/>
      <color theme="0"/>
      <name val="Arial"/>
      <family val="2"/>
    </font>
    <font>
      <i/>
      <sz val="16"/>
      <color theme="1"/>
      <name val="Arial"/>
      <family val="2"/>
    </font>
    <font>
      <sz val="6"/>
      <color theme="1"/>
      <name val="Arial"/>
      <family val="2"/>
    </font>
    <font>
      <i/>
      <sz val="6"/>
      <color theme="1"/>
      <name val="Arial"/>
      <family val="2"/>
    </font>
    <font>
      <sz val="14"/>
      <color theme="2" tint="-9.9978637043366805E-2"/>
      <name val="Arial"/>
      <family val="2"/>
    </font>
    <font>
      <b/>
      <sz val="10"/>
      <color theme="0"/>
      <name val="Arial"/>
      <family val="2"/>
    </font>
    <font>
      <sz val="10"/>
      <color theme="0"/>
      <name val="Arial"/>
      <family val="2"/>
    </font>
    <font>
      <b/>
      <sz val="9"/>
      <color indexed="81"/>
      <name val="Tahoma"/>
      <family val="2"/>
    </font>
    <font>
      <sz val="11"/>
      <color theme="0"/>
      <name val="Arial"/>
      <family val="2"/>
    </font>
    <font>
      <sz val="9"/>
      <color theme="1"/>
      <name val="Arial"/>
      <family val="2"/>
    </font>
    <font>
      <b/>
      <sz val="12"/>
      <color theme="1"/>
      <name val="Arial"/>
      <family val="2"/>
    </font>
    <font>
      <b/>
      <sz val="9"/>
      <color theme="9" tint="-0.249977111117893"/>
      <name val="Arial"/>
      <family val="2"/>
    </font>
  </fonts>
  <fills count="21">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9999"/>
        <bgColor indexed="64"/>
      </patternFill>
    </fill>
    <fill>
      <patternFill patternType="solid">
        <fgColor rgb="FFCCCCFF"/>
        <bgColor indexed="64"/>
      </patternFill>
    </fill>
    <fill>
      <patternFill patternType="solid">
        <fgColor rgb="FFCCFFCC"/>
        <bgColor indexed="64"/>
      </patternFill>
    </fill>
    <fill>
      <patternFill patternType="solid">
        <fgColor rgb="FFCCECFF"/>
        <bgColor indexed="64"/>
      </patternFill>
    </fill>
    <fill>
      <patternFill patternType="solid">
        <fgColor rgb="FFFFCC99"/>
        <bgColor indexed="64"/>
      </patternFill>
    </fill>
    <fill>
      <patternFill patternType="solid">
        <fgColor rgb="FFFFFF99"/>
        <bgColor indexed="64"/>
      </patternFill>
    </fill>
    <fill>
      <patternFill patternType="solid">
        <fgColor rgb="FF969696"/>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0" tint="-0.49998474074526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style="medium">
        <color auto="1"/>
      </top>
      <bottom/>
      <diagonal/>
    </border>
    <border>
      <left style="medium">
        <color auto="1"/>
      </left>
      <right/>
      <top/>
      <bottom style="medium">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bottom style="medium">
        <color indexed="64"/>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style="thin">
        <color auto="1"/>
      </bottom>
      <diagonal/>
    </border>
    <border>
      <left/>
      <right style="medium">
        <color indexed="64"/>
      </right>
      <top style="medium">
        <color indexed="64"/>
      </top>
      <bottom style="medium">
        <color indexed="64"/>
      </bottom>
      <diagonal/>
    </border>
    <border>
      <left/>
      <right style="medium">
        <color auto="1"/>
      </right>
      <top style="thin">
        <color auto="1"/>
      </top>
      <bottom style="thin">
        <color auto="1"/>
      </bottom>
      <diagonal/>
    </border>
    <border>
      <left/>
      <right style="medium">
        <color indexed="64"/>
      </right>
      <top style="thin">
        <color auto="1"/>
      </top>
      <bottom style="medium">
        <color indexed="64"/>
      </bottom>
      <diagonal/>
    </border>
    <border>
      <left style="thin">
        <color auto="1"/>
      </left>
      <right/>
      <top style="medium">
        <color indexed="64"/>
      </top>
      <bottom style="medium">
        <color indexed="64"/>
      </bottom>
      <diagonal/>
    </border>
    <border>
      <left style="thin">
        <color auto="1"/>
      </left>
      <right/>
      <top style="thin">
        <color auto="1"/>
      </top>
      <bottom style="medium">
        <color indexed="64"/>
      </bottom>
      <diagonal/>
    </border>
    <border>
      <left style="thin">
        <color auto="1"/>
      </left>
      <right style="thin">
        <color auto="1"/>
      </right>
      <top/>
      <bottom/>
      <diagonal/>
    </border>
    <border>
      <left style="thick">
        <color theme="1" tint="0.499984740745262"/>
      </left>
      <right/>
      <top style="thick">
        <color theme="1" tint="0.499984740745262"/>
      </top>
      <bottom/>
      <diagonal/>
    </border>
    <border>
      <left/>
      <right/>
      <top style="thick">
        <color theme="1" tint="0.499984740745262"/>
      </top>
      <bottom/>
      <diagonal/>
    </border>
    <border>
      <left/>
      <right style="thick">
        <color theme="1" tint="0.499984740745262"/>
      </right>
      <top style="thick">
        <color theme="1" tint="0.499984740745262"/>
      </top>
      <bottom/>
      <diagonal/>
    </border>
    <border>
      <left style="thick">
        <color theme="1" tint="0.499984740745262"/>
      </left>
      <right/>
      <top/>
      <bottom/>
      <diagonal/>
    </border>
    <border>
      <left/>
      <right style="thick">
        <color theme="1" tint="0.499984740745262"/>
      </right>
      <top/>
      <bottom/>
      <diagonal/>
    </border>
    <border>
      <left style="thick">
        <color theme="1" tint="0.499984740745262"/>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right style="thin">
        <color auto="1"/>
      </right>
      <top style="thin">
        <color auto="1"/>
      </top>
      <bottom style="medium">
        <color indexed="64"/>
      </bottom>
      <diagonal/>
    </border>
    <border>
      <left/>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top style="thin">
        <color auto="1"/>
      </top>
      <bottom/>
      <diagonal/>
    </border>
    <border>
      <left/>
      <right style="thin">
        <color auto="1"/>
      </right>
      <top style="thin">
        <color auto="1"/>
      </top>
      <bottom/>
      <diagonal/>
    </border>
  </borders>
  <cellStyleXfs count="10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9" fontId="29" fillId="0" borderId="0" applyFont="0" applyFill="0" applyBorder="0" applyAlignment="0" applyProtection="0"/>
    <xf numFmtId="0" fontId="1" fillId="0" borderId="0" applyNumberFormat="0" applyFill="0" applyBorder="0" applyAlignment="0" applyProtection="0"/>
  </cellStyleXfs>
  <cellXfs count="293">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1" xfId="0" applyFont="1" applyFill="1" applyBorder="1" applyAlignment="1">
      <alignment horizontal="center" vertical="center" wrapText="1"/>
    </xf>
    <xf numFmtId="0" fontId="0" fillId="0" borderId="0" xfId="0" applyAlignment="1">
      <alignment vertical="center"/>
    </xf>
    <xf numFmtId="0" fontId="8" fillId="0" borderId="0" xfId="0" quotePrefix="1" applyFont="1" applyAlignment="1">
      <alignment horizontal="right" vertical="top"/>
    </xf>
    <xf numFmtId="0" fontId="8" fillId="0" borderId="0" xfId="0" applyFont="1" applyAlignment="1">
      <alignment vertical="center"/>
    </xf>
    <xf numFmtId="0" fontId="3" fillId="0" borderId="0" xfId="0" applyFont="1" applyAlignment="1">
      <alignment horizontal="center" vertical="center"/>
    </xf>
    <xf numFmtId="0" fontId="5" fillId="0" borderId="1" xfId="0" applyFont="1" applyFill="1" applyBorder="1" applyAlignment="1">
      <alignment horizontal="center" vertical="center" wrapText="1"/>
    </xf>
    <xf numFmtId="0" fontId="6" fillId="0" borderId="0" xfId="0" applyFont="1" applyAlignment="1">
      <alignment horizontal="center" vertical="center" wrapText="1"/>
    </xf>
    <xf numFmtId="0" fontId="5" fillId="0" borderId="2" xfId="0" applyFont="1" applyFill="1" applyBorder="1" applyAlignment="1">
      <alignment horizontal="center" vertical="center" wrapText="1"/>
    </xf>
    <xf numFmtId="0" fontId="10" fillId="0" borderId="0" xfId="0" applyFont="1" applyAlignment="1">
      <alignment vertical="center"/>
    </xf>
    <xf numFmtId="0" fontId="9" fillId="0" borderId="0" xfId="0" applyFont="1" applyAlignment="1">
      <alignment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5" fillId="0" borderId="2"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12" fillId="2" borderId="5"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1" fillId="0" borderId="0" xfId="0" applyFont="1" applyAlignment="1">
      <alignment horizontal="justify" vertical="center" wrapText="1"/>
    </xf>
    <xf numFmtId="0" fontId="5" fillId="0" borderId="0" xfId="0" applyFont="1" applyFill="1" applyBorder="1" applyAlignment="1">
      <alignment horizontal="center" vertical="center"/>
    </xf>
    <xf numFmtId="0" fontId="12" fillId="2" borderId="1" xfId="0" applyFont="1" applyFill="1" applyBorder="1" applyAlignment="1">
      <alignment horizontal="center" vertical="center" wrapText="1"/>
    </xf>
    <xf numFmtId="0" fontId="3" fillId="0" borderId="1" xfId="0" applyFont="1" applyBorder="1" applyAlignment="1">
      <alignment horizontal="center" vertical="center"/>
    </xf>
    <xf numFmtId="164"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164"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0" fontId="9" fillId="0" borderId="0" xfId="0" applyFont="1" applyAlignment="1">
      <alignment vertical="center"/>
    </xf>
    <xf numFmtId="0" fontId="11" fillId="0" borderId="0" xfId="0" applyFont="1" applyAlignment="1">
      <alignment vertical="center" wrapText="1"/>
    </xf>
    <xf numFmtId="0" fontId="11" fillId="0" borderId="0" xfId="0" applyFont="1" applyAlignment="1">
      <alignment vertical="center"/>
    </xf>
    <xf numFmtId="0" fontId="3" fillId="0" borderId="0" xfId="0" applyFont="1" applyFill="1" applyAlignment="1">
      <alignment vertical="center"/>
    </xf>
    <xf numFmtId="0" fontId="15" fillId="0" borderId="0" xfId="0" applyFont="1" applyAlignment="1">
      <alignment horizontal="center" vertical="center"/>
    </xf>
    <xf numFmtId="0" fontId="17" fillId="2" borderId="12" xfId="0" applyFont="1" applyFill="1" applyBorder="1" applyAlignment="1">
      <alignment horizontal="center" vertical="center"/>
    </xf>
    <xf numFmtId="2" fontId="16" fillId="4" borderId="13" xfId="0" applyNumberFormat="1" applyFont="1" applyFill="1" applyBorder="1" applyAlignment="1">
      <alignment horizontal="center" vertical="center"/>
    </xf>
    <xf numFmtId="0" fontId="13" fillId="0" borderId="2"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protection locked="0"/>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19" fillId="0" borderId="0" xfId="0" applyFont="1"/>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wrapText="1"/>
    </xf>
    <xf numFmtId="0" fontId="23" fillId="0" borderId="0" xfId="0" applyFont="1" applyAlignment="1">
      <alignment vertical="center" wrapText="1"/>
    </xf>
    <xf numFmtId="0" fontId="24" fillId="0" borderId="0" xfId="0" applyFont="1" applyAlignment="1">
      <alignment horizontal="center" vertical="center"/>
    </xf>
    <xf numFmtId="0" fontId="25" fillId="0" borderId="0" xfId="0" applyFont="1" applyAlignment="1">
      <alignment vertical="center"/>
    </xf>
    <xf numFmtId="0" fontId="21"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7" fillId="0" borderId="0" xfId="0" applyFont="1" applyAlignment="1">
      <alignment vertical="center" wrapText="1"/>
    </xf>
    <xf numFmtId="0" fontId="26" fillId="0" borderId="1" xfId="0" applyFont="1" applyFill="1" applyBorder="1" applyAlignment="1">
      <alignment horizontal="center" vertical="center" wrapText="1"/>
    </xf>
    <xf numFmtId="0" fontId="27" fillId="0" borderId="0" xfId="0" applyFont="1" applyAlignment="1">
      <alignment vertical="center"/>
    </xf>
    <xf numFmtId="0" fontId="21" fillId="0" borderId="1" xfId="0" applyFont="1" applyBorder="1" applyAlignment="1">
      <alignment horizontal="justify"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1" fillId="0" borderId="0" xfId="0" applyFont="1" applyAlignment="1">
      <alignment horizontal="justify" vertical="center" wrapText="1"/>
    </xf>
    <xf numFmtId="0" fontId="5"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21" fillId="0" borderId="0" xfId="0" applyFont="1" applyAlignment="1">
      <alignment vertical="center" wrapText="1"/>
    </xf>
    <xf numFmtId="0" fontId="14" fillId="0" borderId="0" xfId="0" applyFont="1" applyBorder="1" applyAlignment="1">
      <alignment horizontal="center" vertical="center"/>
    </xf>
    <xf numFmtId="0" fontId="30" fillId="0" borderId="0" xfId="0" applyFont="1" applyAlignment="1">
      <alignment vertical="center"/>
    </xf>
    <xf numFmtId="164" fontId="5" fillId="0" borderId="2" xfId="0"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1" fillId="0" borderId="2" xfId="0" applyFont="1" applyFill="1" applyBorder="1" applyAlignment="1">
      <alignment horizontal="justify" vertical="center" wrapText="1"/>
    </xf>
    <xf numFmtId="22" fontId="3" fillId="0" borderId="0" xfId="0" applyNumberFormat="1" applyFont="1" applyAlignment="1">
      <alignment vertical="center"/>
    </xf>
    <xf numFmtId="0" fontId="33" fillId="2" borderId="1" xfId="0" applyFont="1" applyFill="1" applyBorder="1" applyAlignment="1">
      <alignment horizontal="center" vertical="center" wrapText="1"/>
    </xf>
    <xf numFmtId="2" fontId="14" fillId="2" borderId="1" xfId="0" applyNumberFormat="1" applyFont="1" applyFill="1" applyBorder="1" applyAlignment="1">
      <alignment horizontal="center" vertical="center"/>
    </xf>
    <xf numFmtId="166" fontId="5" fillId="0" borderId="17" xfId="0" applyNumberFormat="1" applyFont="1" applyFill="1" applyBorder="1" applyAlignment="1">
      <alignment horizontal="center" vertical="center" wrapText="1"/>
    </xf>
    <xf numFmtId="166" fontId="5" fillId="0" borderId="6" xfId="0" applyNumberFormat="1" applyFont="1" applyFill="1" applyBorder="1" applyAlignment="1">
      <alignment horizontal="center" vertical="center" wrapText="1"/>
    </xf>
    <xf numFmtId="166" fontId="3" fillId="0" borderId="6" xfId="0" applyNumberFormat="1" applyFont="1" applyFill="1" applyBorder="1" applyAlignment="1">
      <alignment horizontal="center" vertical="center" wrapText="1"/>
    </xf>
    <xf numFmtId="166" fontId="5" fillId="0" borderId="9" xfId="0" applyNumberFormat="1" applyFont="1" applyFill="1" applyBorder="1" applyAlignment="1">
      <alignment horizontal="center" vertical="center" wrapText="1"/>
    </xf>
    <xf numFmtId="2" fontId="5" fillId="0" borderId="6" xfId="0"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wrapText="1"/>
    </xf>
    <xf numFmtId="0" fontId="7" fillId="8"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9" borderId="1" xfId="0" applyFont="1" applyFill="1" applyBorder="1" applyAlignment="1">
      <alignment horizontal="center" vertical="center"/>
    </xf>
    <xf numFmtId="0" fontId="7" fillId="10" borderId="1" xfId="0" applyFont="1" applyFill="1" applyBorder="1" applyAlignment="1">
      <alignment horizontal="center" vertical="center"/>
    </xf>
    <xf numFmtId="0" fontId="7" fillId="11" borderId="1" xfId="0" applyFont="1" applyFill="1" applyBorder="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22" fontId="35" fillId="0" borderId="0" xfId="0" applyNumberFormat="1" applyFont="1" applyAlignment="1">
      <alignment vertical="center"/>
    </xf>
    <xf numFmtId="0" fontId="18" fillId="4" borderId="0" xfId="0" applyFont="1" applyFill="1" applyAlignment="1">
      <alignment horizontal="center" vertical="center" wrapText="1"/>
    </xf>
    <xf numFmtId="0" fontId="4" fillId="2" borderId="18" xfId="0" applyFont="1" applyFill="1" applyBorder="1" applyAlignment="1">
      <alignment horizontal="center" vertical="center"/>
    </xf>
    <xf numFmtId="0" fontId="5" fillId="0" borderId="25" xfId="0" applyFont="1" applyFill="1" applyBorder="1" applyAlignment="1">
      <alignment horizontal="center" vertical="center" wrapText="1"/>
    </xf>
    <xf numFmtId="0" fontId="36" fillId="0" borderId="0" xfId="0" applyFont="1"/>
    <xf numFmtId="0" fontId="21" fillId="0" borderId="0" xfId="0" applyFont="1" applyAlignment="1">
      <alignment wrapText="1"/>
    </xf>
    <xf numFmtId="0" fontId="17" fillId="5" borderId="0" xfId="0" applyFont="1" applyFill="1" applyAlignment="1">
      <alignment horizontal="center" vertical="center" wrapText="1"/>
    </xf>
    <xf numFmtId="0" fontId="16" fillId="4" borderId="0" xfId="0" applyFont="1" applyFill="1" applyAlignment="1">
      <alignment horizontal="left" vertical="center" wrapText="1"/>
    </xf>
    <xf numFmtId="0" fontId="26" fillId="2" borderId="0" xfId="0" applyFont="1" applyFill="1" applyAlignment="1">
      <alignment horizontal="justify" vertical="center" wrapText="1"/>
    </xf>
    <xf numFmtId="2" fontId="37" fillId="0" borderId="6" xfId="0" applyNumberFormat="1" applyFont="1" applyFill="1" applyBorder="1" applyAlignment="1">
      <alignment horizontal="center" vertical="center" wrapText="1"/>
    </xf>
    <xf numFmtId="0" fontId="21" fillId="0" borderId="0" xfId="0" applyFont="1"/>
    <xf numFmtId="0" fontId="3" fillId="0" borderId="1" xfId="0" applyFont="1" applyFill="1" applyBorder="1" applyAlignment="1">
      <alignment horizontal="left" vertical="center" wrapText="1" indent="1"/>
    </xf>
    <xf numFmtId="0" fontId="5" fillId="0" borderId="26" xfId="0" applyFont="1" applyFill="1" applyBorder="1" applyAlignment="1">
      <alignment horizontal="center" vertical="center" wrapText="1"/>
    </xf>
    <xf numFmtId="0" fontId="3" fillId="0" borderId="3" xfId="0" applyFont="1" applyFill="1" applyBorder="1" applyAlignment="1">
      <alignment horizontal="left" vertical="center" wrapText="1" indent="1"/>
    </xf>
    <xf numFmtId="0" fontId="3" fillId="0" borderId="5" xfId="0" applyFont="1" applyFill="1" applyBorder="1" applyAlignment="1">
      <alignment horizontal="left" vertical="center" wrapText="1" indent="1"/>
    </xf>
    <xf numFmtId="0" fontId="3" fillId="0" borderId="1" xfId="0" applyFont="1" applyFill="1" applyBorder="1" applyAlignment="1">
      <alignment horizontal="left" vertical="center" indent="1"/>
    </xf>
    <xf numFmtId="2" fontId="5" fillId="7" borderId="6" xfId="0" applyNumberFormat="1" applyFont="1" applyFill="1" applyBorder="1" applyAlignment="1">
      <alignment horizontal="center" vertical="center" wrapText="1"/>
    </xf>
    <xf numFmtId="2" fontId="5" fillId="9" borderId="4" xfId="0" applyNumberFormat="1" applyFont="1" applyFill="1" applyBorder="1" applyAlignment="1">
      <alignment horizontal="center" vertical="center" wrapText="1"/>
    </xf>
    <xf numFmtId="2" fontId="5" fillId="9" borderId="6" xfId="0" applyNumberFormat="1" applyFont="1" applyFill="1" applyBorder="1" applyAlignment="1">
      <alignment horizontal="center" vertical="center" wrapText="1"/>
    </xf>
    <xf numFmtId="2" fontId="5" fillId="10" borderId="6" xfId="0" applyNumberFormat="1" applyFont="1" applyFill="1" applyBorder="1" applyAlignment="1">
      <alignment horizontal="center" vertical="center" wrapText="1"/>
    </xf>
    <xf numFmtId="2" fontId="5" fillId="10" borderId="9" xfId="0" applyNumberFormat="1" applyFont="1" applyFill="1" applyBorder="1" applyAlignment="1">
      <alignment horizontal="center" vertical="center" wrapText="1"/>
    </xf>
    <xf numFmtId="2" fontId="5" fillId="8" borderId="6" xfId="0" applyNumberFormat="1" applyFont="1" applyFill="1" applyBorder="1" applyAlignment="1">
      <alignment horizontal="center" vertical="center" wrapText="1"/>
    </xf>
    <xf numFmtId="2" fontId="3" fillId="8" borderId="6" xfId="0" applyNumberFormat="1" applyFont="1" applyFill="1" applyBorder="1" applyAlignment="1">
      <alignment horizontal="center" vertical="center" wrapText="1"/>
    </xf>
    <xf numFmtId="2" fontId="5" fillId="8" borderId="9" xfId="0" applyNumberFormat="1" applyFont="1" applyFill="1" applyBorder="1" applyAlignment="1">
      <alignment horizontal="center" vertical="center" wrapText="1"/>
    </xf>
    <xf numFmtId="165" fontId="5" fillId="0" borderId="1" xfId="99" applyNumberFormat="1" applyFont="1" applyBorder="1" applyAlignment="1">
      <alignment vertical="center"/>
    </xf>
    <xf numFmtId="0" fontId="9" fillId="0" borderId="0" xfId="0" applyFont="1" applyAlignment="1">
      <alignment wrapText="1"/>
    </xf>
    <xf numFmtId="0" fontId="5" fillId="12"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4" fillId="2" borderId="27"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11" fillId="0" borderId="14"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5" fillId="0" borderId="21" xfId="0" applyFont="1" applyBorder="1"/>
    <xf numFmtId="0" fontId="21" fillId="0" borderId="23" xfId="0" applyFont="1" applyBorder="1"/>
    <xf numFmtId="0" fontId="21" fillId="0" borderId="22" xfId="0" applyFont="1" applyBorder="1"/>
    <xf numFmtId="0" fontId="3" fillId="3" borderId="1" xfId="0" applyFont="1" applyFill="1" applyBorder="1" applyAlignment="1">
      <alignment vertical="center"/>
    </xf>
    <xf numFmtId="0" fontId="21" fillId="0" borderId="1" xfId="0" applyFont="1" applyBorder="1"/>
    <xf numFmtId="0" fontId="15" fillId="0" borderId="21" xfId="0" applyFont="1" applyBorder="1" applyAlignment="1">
      <alignment vertical="center"/>
    </xf>
    <xf numFmtId="0" fontId="5" fillId="7"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5" fillId="12" borderId="1" xfId="0" applyFont="1" applyFill="1" applyBorder="1" applyAlignment="1">
      <alignment horizontal="center" vertical="center" wrapText="1"/>
    </xf>
    <xf numFmtId="2" fontId="5" fillId="0" borderId="32" xfId="0" applyNumberFormat="1" applyFont="1" applyFill="1" applyBorder="1" applyAlignment="1">
      <alignment horizontal="center" vertical="center" wrapText="1"/>
    </xf>
    <xf numFmtId="164" fontId="5" fillId="0" borderId="32" xfId="0" applyNumberFormat="1" applyFont="1" applyFill="1" applyBorder="1" applyAlignment="1">
      <alignment horizontal="center" vertical="center" wrapText="1"/>
    </xf>
    <xf numFmtId="0" fontId="32" fillId="2" borderId="1" xfId="0" applyFont="1" applyFill="1" applyBorder="1" applyAlignment="1">
      <alignment horizontal="left" vertical="center" wrapText="1"/>
    </xf>
    <xf numFmtId="0" fontId="3" fillId="12" borderId="1" xfId="0" applyFont="1" applyFill="1" applyBorder="1" applyAlignment="1">
      <alignment horizontal="right" vertical="center"/>
    </xf>
    <xf numFmtId="0" fontId="3" fillId="7" borderId="1" xfId="0" applyFont="1" applyFill="1" applyBorder="1" applyAlignment="1">
      <alignment horizontal="right" vertical="center"/>
    </xf>
    <xf numFmtId="0" fontId="3" fillId="6" borderId="1" xfId="0" applyFont="1" applyFill="1" applyBorder="1" applyAlignment="1">
      <alignment horizontal="right" vertical="center"/>
    </xf>
    <xf numFmtId="0" fontId="3" fillId="0" borderId="1" xfId="0" applyFont="1" applyBorder="1" applyAlignment="1">
      <alignment horizontal="right" vertical="center" wrapText="1"/>
    </xf>
    <xf numFmtId="0" fontId="39" fillId="0" borderId="1" xfId="0" applyFont="1" applyBorder="1" applyAlignment="1">
      <alignment horizontal="center" vertical="center"/>
    </xf>
    <xf numFmtId="2" fontId="3" fillId="0" borderId="1" xfId="0" applyNumberFormat="1" applyFont="1" applyBorder="1" applyAlignment="1">
      <alignment horizontal="center" vertical="center"/>
    </xf>
    <xf numFmtId="165" fontId="5" fillId="0" borderId="1" xfId="99" applyNumberFormat="1" applyFont="1" applyBorder="1" applyAlignment="1">
      <alignment horizontal="center" vertical="center"/>
    </xf>
    <xf numFmtId="0" fontId="3" fillId="7" borderId="1" xfId="0" applyFont="1" applyFill="1" applyBorder="1" applyAlignment="1">
      <alignment horizontal="left" vertical="center"/>
    </xf>
    <xf numFmtId="0" fontId="3" fillId="6" borderId="1" xfId="0" applyFont="1" applyFill="1" applyBorder="1" applyAlignment="1">
      <alignment horizontal="left" vertical="center"/>
    </xf>
    <xf numFmtId="0" fontId="15" fillId="0" borderId="1" xfId="0" applyFont="1" applyBorder="1" applyAlignment="1">
      <alignment horizontal="center" vertical="center"/>
    </xf>
    <xf numFmtId="0" fontId="42" fillId="0" borderId="0" xfId="0" applyFont="1"/>
    <xf numFmtId="0" fontId="21" fillId="0" borderId="0" xfId="0" applyFont="1" applyBorder="1"/>
    <xf numFmtId="0" fontId="21" fillId="0" borderId="33" xfId="0" applyFont="1" applyBorder="1"/>
    <xf numFmtId="0" fontId="21" fillId="0" borderId="34" xfId="0" applyFont="1" applyBorder="1"/>
    <xf numFmtId="0" fontId="21" fillId="0" borderId="35" xfId="0" applyFont="1" applyBorder="1"/>
    <xf numFmtId="0" fontId="21" fillId="0" borderId="36" xfId="0" applyFont="1" applyBorder="1"/>
    <xf numFmtId="0" fontId="21" fillId="0" borderId="37" xfId="0" applyFont="1" applyBorder="1"/>
    <xf numFmtId="0" fontId="21" fillId="0" borderId="38" xfId="0" applyFont="1" applyBorder="1"/>
    <xf numFmtId="0" fontId="21" fillId="0" borderId="39" xfId="0" applyFont="1" applyBorder="1"/>
    <xf numFmtId="0" fontId="21" fillId="0" borderId="40" xfId="0" applyFont="1" applyBorder="1"/>
    <xf numFmtId="0" fontId="3" fillId="0" borderId="0" xfId="0" applyFont="1" applyBorder="1" applyAlignment="1">
      <alignment vertical="center"/>
    </xf>
    <xf numFmtId="0" fontId="3" fillId="0" borderId="0" xfId="0" applyFont="1" applyBorder="1" applyAlignment="1">
      <alignment vertical="center" wrapText="1"/>
    </xf>
    <xf numFmtId="0" fontId="3" fillId="0" borderId="39" xfId="0" applyFont="1" applyBorder="1" applyAlignment="1">
      <alignment vertical="center" wrapText="1"/>
    </xf>
    <xf numFmtId="0" fontId="3" fillId="0" borderId="34" xfId="0" applyFont="1" applyBorder="1" applyAlignment="1">
      <alignment vertical="center"/>
    </xf>
    <xf numFmtId="0" fontId="3" fillId="0" borderId="39" xfId="0" applyFont="1" applyBorder="1" applyAlignment="1">
      <alignment vertical="center"/>
    </xf>
    <xf numFmtId="0" fontId="43" fillId="0" borderId="0" xfId="0" applyFont="1"/>
    <xf numFmtId="0" fontId="44" fillId="0" borderId="0" xfId="0" applyFont="1"/>
    <xf numFmtId="0" fontId="43" fillId="0" borderId="0" xfId="0" applyFont="1" applyAlignment="1">
      <alignment vertical="center"/>
    </xf>
    <xf numFmtId="0" fontId="3" fillId="0" borderId="21" xfId="0" applyFont="1" applyFill="1" applyBorder="1" applyAlignment="1">
      <alignment horizontal="center" vertical="center" wrapText="1"/>
    </xf>
    <xf numFmtId="166" fontId="3" fillId="13" borderId="14" xfId="0" applyNumberFormat="1" applyFont="1" applyFill="1" applyBorder="1" applyAlignment="1">
      <alignment horizontal="center" vertical="center" wrapText="1"/>
    </xf>
    <xf numFmtId="166" fontId="3" fillId="14" borderId="1" xfId="0" applyNumberFormat="1" applyFont="1" applyFill="1" applyBorder="1" applyAlignment="1">
      <alignment horizontal="center" vertical="center" wrapText="1"/>
    </xf>
    <xf numFmtId="166" fontId="3" fillId="16" borderId="1" xfId="0" applyNumberFormat="1" applyFont="1" applyFill="1" applyBorder="1" applyAlignment="1">
      <alignment horizontal="center" vertical="center" wrapText="1"/>
    </xf>
    <xf numFmtId="166" fontId="3" fillId="15" borderId="1" xfId="0" applyNumberFormat="1" applyFont="1" applyFill="1" applyBorder="1" applyAlignment="1">
      <alignment horizontal="center" vertical="center" wrapText="1"/>
    </xf>
    <xf numFmtId="166" fontId="3" fillId="11" borderId="6" xfId="0" applyNumberFormat="1" applyFont="1" applyFill="1" applyBorder="1" applyAlignment="1">
      <alignment horizontal="center" vertical="center" wrapText="1"/>
    </xf>
    <xf numFmtId="0" fontId="5" fillId="0" borderId="21" xfId="0" applyFont="1" applyFill="1" applyBorder="1" applyAlignment="1">
      <alignment horizontal="center" vertical="center" wrapText="1"/>
    </xf>
    <xf numFmtId="166" fontId="5" fillId="13" borderId="14" xfId="0" applyNumberFormat="1" applyFont="1" applyFill="1" applyBorder="1" applyAlignment="1">
      <alignment horizontal="center" vertical="center" wrapText="1"/>
    </xf>
    <xf numFmtId="166" fontId="5" fillId="14" borderId="1" xfId="0" applyNumberFormat="1" applyFont="1" applyFill="1" applyBorder="1" applyAlignment="1">
      <alignment horizontal="center" vertical="center" wrapText="1"/>
    </xf>
    <xf numFmtId="166" fontId="5" fillId="16" borderId="1" xfId="0" applyNumberFormat="1" applyFont="1" applyFill="1" applyBorder="1" applyAlignment="1">
      <alignment horizontal="center" vertical="center" wrapText="1"/>
    </xf>
    <xf numFmtId="166" fontId="5" fillId="15" borderId="1" xfId="0" applyNumberFormat="1" applyFont="1" applyFill="1" applyBorder="1" applyAlignment="1">
      <alignment horizontal="center" vertical="center" wrapText="1"/>
    </xf>
    <xf numFmtId="166" fontId="5" fillId="11" borderId="6" xfId="0" applyNumberFormat="1" applyFont="1" applyFill="1" applyBorder="1" applyAlignment="1">
      <alignment horizontal="center" vertical="center" wrapText="1"/>
    </xf>
    <xf numFmtId="0" fontId="5" fillId="0" borderId="31" xfId="0" applyFont="1" applyFill="1" applyBorder="1" applyAlignment="1">
      <alignment horizontal="center" vertical="center" wrapText="1"/>
    </xf>
    <xf numFmtId="166" fontId="5" fillId="13" borderId="15" xfId="0" applyNumberFormat="1" applyFont="1" applyFill="1" applyBorder="1" applyAlignment="1">
      <alignment horizontal="center" vertical="center" wrapText="1"/>
    </xf>
    <xf numFmtId="166" fontId="5" fillId="14" borderId="5" xfId="0" applyNumberFormat="1" applyFont="1" applyFill="1" applyBorder="1" applyAlignment="1">
      <alignment horizontal="center" vertical="center" wrapText="1"/>
    </xf>
    <xf numFmtId="166" fontId="5" fillId="16" borderId="5" xfId="0" applyNumberFormat="1" applyFont="1" applyFill="1" applyBorder="1" applyAlignment="1">
      <alignment horizontal="center" vertical="center" wrapText="1"/>
    </xf>
    <xf numFmtId="166" fontId="5" fillId="15" borderId="5" xfId="0" applyNumberFormat="1" applyFont="1" applyFill="1" applyBorder="1" applyAlignment="1">
      <alignment horizontal="center" vertical="center" wrapText="1"/>
    </xf>
    <xf numFmtId="166" fontId="5" fillId="11" borderId="9" xfId="0" applyNumberFormat="1" applyFont="1" applyFill="1" applyBorder="1" applyAlignment="1">
      <alignment horizontal="center" vertical="center" wrapText="1"/>
    </xf>
    <xf numFmtId="2" fontId="41" fillId="17" borderId="28" xfId="0" applyNumberFormat="1" applyFont="1" applyFill="1" applyBorder="1" applyAlignment="1">
      <alignment horizontal="center" vertical="center" wrapText="1"/>
    </xf>
    <xf numFmtId="2" fontId="41" fillId="17" borderId="29"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24" fillId="3" borderId="26"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1" fontId="43" fillId="0" borderId="0" xfId="0" applyNumberFormat="1" applyFont="1"/>
    <xf numFmtId="1" fontId="21" fillId="0" borderId="0" xfId="0" applyNumberFormat="1" applyFont="1"/>
    <xf numFmtId="0" fontId="21" fillId="11" borderId="14" xfId="0" applyFont="1" applyFill="1" applyBorder="1" applyAlignment="1">
      <alignment horizontal="center" vertical="center"/>
    </xf>
    <xf numFmtId="165" fontId="21" fillId="0" borderId="6" xfId="99" applyNumberFormat="1" applyFont="1" applyBorder="1"/>
    <xf numFmtId="0" fontId="21" fillId="7" borderId="14" xfId="0" applyFont="1" applyFill="1" applyBorder="1" applyAlignment="1">
      <alignment horizontal="center" vertical="center"/>
    </xf>
    <xf numFmtId="0" fontId="21" fillId="9" borderId="14" xfId="0" applyFont="1" applyFill="1" applyBorder="1" applyAlignment="1">
      <alignment horizontal="center" vertical="center"/>
    </xf>
    <xf numFmtId="0" fontId="21" fillId="10" borderId="14" xfId="0" applyFont="1" applyFill="1" applyBorder="1" applyAlignment="1">
      <alignment horizontal="center" vertical="center"/>
    </xf>
    <xf numFmtId="0" fontId="21" fillId="8" borderId="15" xfId="0" applyFont="1" applyFill="1" applyBorder="1" applyAlignment="1">
      <alignment horizontal="center" vertical="center"/>
    </xf>
    <xf numFmtId="0" fontId="21" fillId="0" borderId="5" xfId="0" applyFont="1" applyBorder="1"/>
    <xf numFmtId="165" fontId="21" fillId="0" borderId="9" xfId="99" applyNumberFormat="1" applyFont="1" applyBorder="1"/>
    <xf numFmtId="0" fontId="45" fillId="0" borderId="0" xfId="0" applyFont="1"/>
    <xf numFmtId="0" fontId="3" fillId="0" borderId="0" xfId="0" applyFont="1"/>
    <xf numFmtId="0" fontId="3" fillId="0" borderId="47" xfId="0" applyFont="1" applyBorder="1" applyAlignment="1">
      <alignment horizontal="center"/>
    </xf>
    <xf numFmtId="0" fontId="3" fillId="0" borderId="48" xfId="0" applyFont="1" applyBorder="1" applyAlignment="1">
      <alignment horizontal="center"/>
    </xf>
    <xf numFmtId="0" fontId="3" fillId="0" borderId="49" xfId="0" applyFont="1" applyBorder="1" applyAlignment="1">
      <alignment horizontal="center"/>
    </xf>
    <xf numFmtId="0" fontId="4" fillId="2" borderId="41" xfId="0" applyFont="1" applyFill="1" applyBorder="1" applyAlignment="1">
      <alignment horizontal="center" vertical="center"/>
    </xf>
    <xf numFmtId="0" fontId="5" fillId="0" borderId="1" xfId="0" applyFont="1" applyBorder="1" applyAlignment="1">
      <alignment horizontal="center" vertical="center"/>
    </xf>
    <xf numFmtId="164" fontId="35" fillId="0" borderId="1" xfId="0" applyNumberFormat="1" applyFont="1" applyBorder="1" applyAlignment="1">
      <alignment horizontal="center" vertical="center"/>
    </xf>
    <xf numFmtId="0" fontId="40" fillId="0" borderId="1" xfId="0" applyFont="1" applyBorder="1" applyAlignment="1">
      <alignment horizontal="center" vertical="center" wrapText="1"/>
    </xf>
    <xf numFmtId="0" fontId="46" fillId="4" borderId="21" xfId="0" applyFont="1" applyFill="1" applyBorder="1" applyAlignment="1">
      <alignment vertical="center" wrapText="1"/>
    </xf>
    <xf numFmtId="22" fontId="47" fillId="4" borderId="23" xfId="0" applyNumberFormat="1" applyFont="1" applyFill="1" applyBorder="1" applyAlignment="1">
      <alignment vertical="center" wrapText="1"/>
    </xf>
    <xf numFmtId="0" fontId="47" fillId="4" borderId="22" xfId="0" applyFont="1" applyFill="1" applyBorder="1" applyAlignment="1">
      <alignment vertical="center" wrapText="1"/>
    </xf>
    <xf numFmtId="0" fontId="47" fillId="4" borderId="0" xfId="0" applyFont="1" applyFill="1" applyAlignment="1">
      <alignment vertical="center" wrapText="1"/>
    </xf>
    <xf numFmtId="22" fontId="47" fillId="4" borderId="0" xfId="0" applyNumberFormat="1" applyFont="1" applyFill="1" applyAlignment="1">
      <alignment vertical="center"/>
    </xf>
    <xf numFmtId="0" fontId="47" fillId="4" borderId="0" xfId="0" applyFont="1" applyFill="1" applyAlignment="1">
      <alignment vertical="center"/>
    </xf>
    <xf numFmtId="0" fontId="5" fillId="18" borderId="2" xfId="0" applyFont="1" applyFill="1" applyBorder="1" applyAlignment="1">
      <alignment horizontal="center" vertical="center"/>
    </xf>
    <xf numFmtId="0" fontId="5" fillId="18" borderId="1" xfId="0" applyFont="1" applyFill="1" applyBorder="1" applyAlignment="1">
      <alignment horizontal="center" vertical="center"/>
    </xf>
    <xf numFmtId="2" fontId="5" fillId="0" borderId="17" xfId="0" applyNumberFormat="1" applyFont="1" applyFill="1" applyBorder="1" applyAlignment="1">
      <alignment horizontal="center" vertical="center" wrapText="1"/>
    </xf>
    <xf numFmtId="1" fontId="21" fillId="0" borderId="0" xfId="0" applyNumberFormat="1" applyFont="1" applyAlignment="1">
      <alignment horizontal="center" vertical="center"/>
    </xf>
    <xf numFmtId="0" fontId="6" fillId="0" borderId="0" xfId="0" applyFont="1" applyAlignment="1">
      <alignment vertical="center"/>
    </xf>
    <xf numFmtId="0" fontId="3" fillId="12" borderId="1" xfId="0" applyFont="1" applyFill="1" applyBorder="1" applyAlignment="1">
      <alignment horizontal="left" vertical="center"/>
    </xf>
    <xf numFmtId="0" fontId="5" fillId="2" borderId="2" xfId="0" applyFont="1" applyFill="1" applyBorder="1" applyAlignment="1">
      <alignment horizontal="center" vertical="center" wrapText="1"/>
    </xf>
    <xf numFmtId="2" fontId="5" fillId="2" borderId="2"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2" fontId="5" fillId="19" borderId="2" xfId="0" applyNumberFormat="1" applyFont="1" applyFill="1" applyBorder="1" applyAlignment="1">
      <alignment horizontal="center" vertical="center" wrapText="1"/>
    </xf>
    <xf numFmtId="164" fontId="5" fillId="19" borderId="2" xfId="0" applyNumberFormat="1" applyFont="1" applyFill="1" applyBorder="1" applyAlignment="1">
      <alignment horizontal="center" vertical="center" wrapText="1"/>
    </xf>
    <xf numFmtId="2" fontId="5" fillId="2" borderId="32" xfId="0" applyNumberFormat="1" applyFont="1" applyFill="1" applyBorder="1" applyAlignment="1">
      <alignment horizontal="center" vertical="center" wrapText="1"/>
    </xf>
    <xf numFmtId="164" fontId="5" fillId="2" borderId="32" xfId="0" applyNumberFormat="1" applyFont="1" applyFill="1" applyBorder="1" applyAlignment="1">
      <alignment horizontal="center" vertical="center" wrapText="1"/>
    </xf>
    <xf numFmtId="14" fontId="25" fillId="0" borderId="21" xfId="0" applyNumberFormat="1" applyFont="1" applyBorder="1" applyAlignment="1">
      <alignment vertical="center"/>
    </xf>
    <xf numFmtId="14" fontId="25" fillId="0" borderId="23" xfId="0" applyNumberFormat="1" applyFont="1" applyBorder="1" applyAlignment="1">
      <alignment vertical="center"/>
    </xf>
    <xf numFmtId="14" fontId="25" fillId="0" borderId="0" xfId="0" applyNumberFormat="1" applyFont="1" applyAlignment="1">
      <alignment vertical="center"/>
    </xf>
    <xf numFmtId="0" fontId="25" fillId="0" borderId="21" xfId="0" applyFont="1" applyBorder="1" applyAlignment="1">
      <alignment vertical="center"/>
    </xf>
    <xf numFmtId="0" fontId="25" fillId="0" borderId="23" xfId="0" applyFont="1" applyBorder="1" applyAlignment="1">
      <alignment vertical="center"/>
    </xf>
    <xf numFmtId="0" fontId="25" fillId="0" borderId="22" xfId="0" applyFont="1" applyBorder="1" applyAlignment="1">
      <alignment vertical="center" wrapText="1"/>
    </xf>
    <xf numFmtId="165" fontId="49" fillId="20" borderId="1" xfId="99" applyNumberFormat="1" applyFont="1" applyFill="1" applyBorder="1"/>
    <xf numFmtId="0" fontId="21" fillId="0" borderId="1" xfId="0" applyFont="1" applyFill="1" applyBorder="1"/>
    <xf numFmtId="0" fontId="21" fillId="5" borderId="1" xfId="0" applyFont="1" applyFill="1" applyBorder="1"/>
    <xf numFmtId="0" fontId="3" fillId="0" borderId="0" xfId="0" applyFont="1" applyAlignment="1">
      <alignment horizontal="left" vertical="center"/>
    </xf>
    <xf numFmtId="0" fontId="24" fillId="6" borderId="1" xfId="0" applyFont="1" applyFill="1" applyBorder="1" applyAlignment="1">
      <alignment horizontal="center" vertical="center"/>
    </xf>
    <xf numFmtId="0" fontId="24" fillId="6" borderId="21" xfId="0" applyFont="1" applyFill="1" applyBorder="1" applyAlignment="1">
      <alignment horizontal="center" vertical="center"/>
    </xf>
    <xf numFmtId="0" fontId="24" fillId="6" borderId="23" xfId="0" applyFont="1" applyFill="1" applyBorder="1" applyAlignment="1">
      <alignment horizontal="center" vertical="center"/>
    </xf>
    <xf numFmtId="0" fontId="24" fillId="6" borderId="22" xfId="0" applyFont="1" applyFill="1" applyBorder="1" applyAlignment="1">
      <alignment horizontal="center" vertical="center"/>
    </xf>
    <xf numFmtId="0" fontId="26" fillId="0" borderId="21"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5" fillId="0" borderId="0" xfId="0" applyFont="1" applyAlignment="1">
      <alignment vertical="top" wrapText="1"/>
    </xf>
    <xf numFmtId="0" fontId="26" fillId="0" borderId="0" xfId="0" applyFont="1" applyAlignment="1">
      <alignment horizontal="justify" vertical="center" wrapText="1"/>
    </xf>
    <xf numFmtId="0" fontId="26" fillId="0" borderId="0" xfId="0" applyFont="1" applyAlignment="1">
      <alignment horizontal="justify" vertical="center"/>
    </xf>
    <xf numFmtId="0" fontId="51" fillId="6" borderId="1" xfId="0" applyFont="1" applyFill="1" applyBorder="1" applyAlignment="1">
      <alignment horizontal="center" vertical="center"/>
    </xf>
    <xf numFmtId="0" fontId="21" fillId="0" borderId="0" xfId="0" applyFont="1" applyAlignment="1">
      <alignment horizontal="justify" vertical="center" wrapText="1"/>
    </xf>
    <xf numFmtId="0" fontId="21" fillId="0" borderId="0" xfId="0" applyFont="1" applyAlignment="1">
      <alignment horizontal="justify" vertical="center"/>
    </xf>
    <xf numFmtId="0" fontId="50" fillId="0" borderId="1" xfId="0" applyFont="1" applyBorder="1" applyAlignment="1">
      <alignment horizontal="center" vertical="center"/>
    </xf>
    <xf numFmtId="0" fontId="52" fillId="6" borderId="1" xfId="0" applyFont="1" applyFill="1" applyBorder="1" applyAlignment="1">
      <alignment horizontal="center" vertical="center"/>
    </xf>
    <xf numFmtId="0" fontId="9" fillId="0" borderId="1" xfId="0" applyFont="1" applyBorder="1" applyAlignment="1">
      <alignment horizontal="center" vertical="center"/>
    </xf>
    <xf numFmtId="0" fontId="15" fillId="6" borderId="1" xfId="0" applyFont="1" applyFill="1" applyBorder="1" applyAlignment="1">
      <alignment horizontal="center" vertical="center"/>
    </xf>
    <xf numFmtId="0" fontId="11" fillId="0" borderId="0" xfId="0" applyFont="1" applyAlignment="1">
      <alignment vertical="center" wrapText="1"/>
    </xf>
    <xf numFmtId="0" fontId="5" fillId="7" borderId="1" xfId="0" applyFont="1" applyFill="1" applyBorder="1" applyAlignment="1">
      <alignment horizontal="center" vertical="center" wrapText="1"/>
    </xf>
    <xf numFmtId="0" fontId="18" fillId="4" borderId="0" xfId="0" applyFont="1" applyFill="1" applyAlignment="1">
      <alignment horizontal="center" vertical="center" wrapText="1"/>
    </xf>
    <xf numFmtId="0" fontId="5" fillId="12" borderId="2"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4" fillId="0" borderId="24" xfId="0" applyFont="1" applyBorder="1" applyAlignment="1">
      <alignment horizontal="center" vertical="center"/>
    </xf>
    <xf numFmtId="0" fontId="15" fillId="0" borderId="21" xfId="0" applyFont="1" applyBorder="1" applyAlignment="1">
      <alignment horizontal="right" vertical="center" wrapText="1"/>
    </xf>
    <xf numFmtId="0" fontId="15" fillId="0" borderId="22" xfId="0" applyFont="1" applyBorder="1" applyAlignment="1">
      <alignment horizontal="right" vertical="center" wrapText="1"/>
    </xf>
    <xf numFmtId="0" fontId="25" fillId="0" borderId="21" xfId="0" applyFont="1" applyBorder="1" applyAlignment="1">
      <alignment horizontal="center" vertical="center"/>
    </xf>
    <xf numFmtId="0" fontId="25" fillId="0" borderId="22" xfId="0" applyFont="1" applyBorder="1" applyAlignment="1">
      <alignment horizontal="center" vertical="center"/>
    </xf>
    <xf numFmtId="14" fontId="25" fillId="0" borderId="21" xfId="0" applyNumberFormat="1" applyFont="1" applyBorder="1" applyAlignment="1">
      <alignment vertical="center"/>
    </xf>
    <xf numFmtId="14" fontId="25" fillId="0" borderId="22" xfId="0" applyNumberFormat="1" applyFont="1" applyBorder="1" applyAlignment="1">
      <alignment vertical="center"/>
    </xf>
    <xf numFmtId="14" fontId="25" fillId="0" borderId="21" xfId="0" applyNumberFormat="1" applyFont="1" applyBorder="1" applyAlignment="1">
      <alignment horizontal="center" vertical="center"/>
    </xf>
    <xf numFmtId="14" fontId="25" fillId="0" borderId="22" xfId="0" applyNumberFormat="1" applyFont="1" applyBorder="1" applyAlignment="1">
      <alignment horizontal="center" vertical="center"/>
    </xf>
    <xf numFmtId="0" fontId="25" fillId="0" borderId="21" xfId="0" applyFont="1" applyBorder="1" applyAlignment="1">
      <alignment vertical="center"/>
    </xf>
    <xf numFmtId="0" fontId="25" fillId="0" borderId="22" xfId="0" applyFont="1" applyBorder="1" applyAlignment="1">
      <alignment vertical="center"/>
    </xf>
    <xf numFmtId="0" fontId="1" fillId="0" borderId="21" xfId="100"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14" fontId="25" fillId="0" borderId="23" xfId="0" applyNumberFormat="1" applyFont="1" applyBorder="1" applyAlignment="1">
      <alignment horizontal="center" vertical="center" wrapText="1"/>
    </xf>
    <xf numFmtId="14" fontId="25" fillId="0" borderId="22" xfId="0" applyNumberFormat="1" applyFont="1" applyBorder="1" applyAlignment="1">
      <alignment horizontal="center" vertical="center" wrapText="1"/>
    </xf>
    <xf numFmtId="0" fontId="18" fillId="4" borderId="0" xfId="0" applyFont="1" applyFill="1" applyAlignment="1">
      <alignment horizontal="center" vertical="center"/>
    </xf>
    <xf numFmtId="0" fontId="21" fillId="0" borderId="31" xfId="0" applyFont="1" applyBorder="1" applyAlignment="1">
      <alignment horizontal="center" vertical="center"/>
    </xf>
    <xf numFmtId="0" fontId="21" fillId="0" borderId="45" xfId="0" applyFont="1" applyBorder="1" applyAlignment="1">
      <alignment horizontal="center" vertical="center"/>
    </xf>
    <xf numFmtId="0" fontId="24" fillId="3" borderId="42" xfId="0" applyFont="1" applyFill="1" applyBorder="1" applyAlignment="1">
      <alignment horizontal="center" vertical="center"/>
    </xf>
    <xf numFmtId="0" fontId="24" fillId="3" borderId="44" xfId="0" applyFont="1" applyFill="1" applyBorder="1" applyAlignment="1">
      <alignment horizontal="center" vertical="center"/>
    </xf>
    <xf numFmtId="0" fontId="24" fillId="3" borderId="43" xfId="0" applyFont="1" applyFill="1" applyBorder="1" applyAlignment="1">
      <alignment horizontal="center" vertical="center"/>
    </xf>
    <xf numFmtId="0" fontId="21" fillId="0" borderId="21" xfId="0" applyFont="1" applyBorder="1" applyAlignment="1">
      <alignment horizontal="center" vertical="center"/>
    </xf>
    <xf numFmtId="0" fontId="21" fillId="0" borderId="23" xfId="0" applyFont="1" applyBorder="1" applyAlignment="1">
      <alignment horizontal="center" vertical="center"/>
    </xf>
    <xf numFmtId="0" fontId="21" fillId="0" borderId="22" xfId="0" applyFont="1" applyBorder="1" applyAlignment="1">
      <alignment horizontal="center" vertical="center"/>
    </xf>
    <xf numFmtId="0" fontId="21" fillId="0" borderId="46"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cellXfs>
  <cellStyles count="10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100" builtinId="8"/>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Normal" xfId="0" builtinId="0"/>
    <cellStyle name="Porcentaje" xfId="99" builtinId="5"/>
  </cellStyles>
  <dxfs count="7">
    <dxf>
      <fill>
        <patternFill>
          <bgColor rgb="FFFF9999"/>
        </patternFill>
      </fill>
    </dxf>
    <dxf>
      <fill>
        <patternFill>
          <bgColor theme="5" tint="0.59996337778862885"/>
        </patternFill>
      </fill>
    </dxf>
    <dxf>
      <fill>
        <patternFill>
          <bgColor theme="7" tint="0.59996337778862885"/>
        </patternFill>
      </fill>
    </dxf>
    <dxf>
      <fill>
        <patternFill>
          <bgColor theme="4" tint="0.59996337778862885"/>
        </patternFill>
      </fill>
    </dxf>
    <dxf>
      <fill>
        <patternFill>
          <bgColor theme="9" tint="0.39994506668294322"/>
        </patternFill>
      </fill>
    </dxf>
    <dxf>
      <fill>
        <patternFill>
          <bgColor theme="9" tint="0.39994506668294322"/>
        </patternFill>
      </fill>
    </dxf>
    <dxf>
      <fill>
        <patternFill>
          <bgColor theme="5" tint="0.39994506668294322"/>
        </patternFill>
      </fill>
    </dxf>
  </dxfs>
  <tableStyles count="0" defaultTableStyle="TableStyleMedium2" defaultPivotStyle="PivotStyleLight16"/>
  <colors>
    <mruColors>
      <color rgb="FFCCCCFF"/>
      <color rgb="FFFFCC99"/>
      <color rgb="FFFF9999"/>
      <color rgb="FF969696"/>
      <color rgb="FFFFFF99"/>
      <color rgb="FFFFCCCC"/>
      <color rgb="FFFFFFCC"/>
      <color rgb="FFCCECFF"/>
      <color rgb="FFCC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6919453250161908E-2"/>
          <c:y val="9.3924613589968037E-2"/>
          <c:w val="0.60677342604901718"/>
          <c:h val="0.81113808690580369"/>
        </c:manualLayout>
      </c:layout>
      <c:pieChart>
        <c:varyColors val="1"/>
        <c:ser>
          <c:idx val="0"/>
          <c:order val="0"/>
          <c:dLbls>
            <c:spPr>
              <a:noFill/>
              <a:ln>
                <a:noFill/>
              </a:ln>
              <a:effectLst/>
            </c:spPr>
            <c:txPr>
              <a:bodyPr/>
              <a:lstStyle/>
              <a:p>
                <a:pPr>
                  <a:defRPr>
                    <a:solidFill>
                      <a:schemeClr val="bg1"/>
                    </a:solidFill>
                  </a:defRPr>
                </a:pPr>
                <a:endParaRPr lang="es-CO"/>
              </a:p>
            </c:txPr>
            <c:dLblPos val="in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'Datos Sociodem'!$C$20:$C$24</c:f>
              <c:strCache>
                <c:ptCount val="5"/>
                <c:pt idx="0">
                  <c:v>Calidad</c:v>
                </c:pt>
                <c:pt idx="1">
                  <c:v>Gestión Ambiental</c:v>
                </c:pt>
                <c:pt idx="2">
                  <c:v>Gestión Humana</c:v>
                </c:pt>
                <c:pt idx="3">
                  <c:v>Director de plantacion</c:v>
                </c:pt>
                <c:pt idx="4">
                  <c:v>Seguridad y Salud en el Trabajo</c:v>
                </c:pt>
              </c:strCache>
            </c:strRef>
          </c:cat>
          <c:val>
            <c:numRef>
              <c:f>'Datos Sociodem'!$D$20:$D$24</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234C-4A1A-AAF1-848D224897E1}"/>
            </c:ext>
          </c:extLst>
        </c:ser>
        <c:dLbls>
          <c:showLegendKey val="0"/>
          <c:showVal val="1"/>
          <c:showCatName val="0"/>
          <c:showSerName val="0"/>
          <c:showPercent val="0"/>
          <c:showBubbleSize val="0"/>
          <c:showLeaderLines val="1"/>
        </c:dLbls>
        <c:firstSliceAng val="0"/>
      </c:pieChart>
    </c:plotArea>
    <c:legend>
      <c:legendPos val="r"/>
      <c:layout>
        <c:manualLayout>
          <c:xMode val="edge"/>
          <c:yMode val="edge"/>
          <c:x val="0.63584197429866784"/>
          <c:y val="9.1131392666825725E-2"/>
          <c:w val="0.3391220642874192"/>
          <c:h val="0.84088562793287258"/>
        </c:manualLayout>
      </c:layout>
      <c:overlay val="0"/>
      <c:spPr>
        <a:ln cap="rnd"/>
        <a:effectLst>
          <a:glow>
            <a:schemeClr val="accent1">
              <a:alpha val="40000"/>
            </a:schemeClr>
          </a:glow>
        </a:effectLst>
      </c:spPr>
      <c:txPr>
        <a:bodyPr/>
        <a:lstStyle/>
        <a:p>
          <a:pPr>
            <a:defRPr sz="800"/>
          </a:pPr>
          <a:endParaRPr lang="es-CO"/>
        </a:p>
      </c:txPr>
    </c:legend>
    <c:plotVisOnly val="1"/>
    <c:dispBlanksAs val="zero"/>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6919453250161908E-2"/>
          <c:y val="9.3924613589968037E-2"/>
          <c:w val="0.60677342604901718"/>
          <c:h val="0.81113808690580369"/>
        </c:manualLayout>
      </c:layout>
      <c:pieChart>
        <c:varyColors val="1"/>
        <c:ser>
          <c:idx val="0"/>
          <c:order val="0"/>
          <c:dLbls>
            <c:spPr>
              <a:noFill/>
              <a:ln>
                <a:noFill/>
              </a:ln>
              <a:effectLst/>
            </c:spPr>
            <c:txPr>
              <a:bodyPr/>
              <a:lstStyle/>
              <a:p>
                <a:pPr>
                  <a:defRPr>
                    <a:solidFill>
                      <a:schemeClr val="bg1"/>
                    </a:solidFill>
                  </a:defRPr>
                </a:pPr>
                <a:endParaRPr lang="es-CO"/>
              </a:p>
            </c:txPr>
            <c:dLblPos val="in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'Datos Sociodem'!$C$6:$C$8</c:f>
              <c:strCache>
                <c:ptCount val="3"/>
                <c:pt idx="0">
                  <c:v>Especialización</c:v>
                </c:pt>
                <c:pt idx="1">
                  <c:v>Profesional</c:v>
                </c:pt>
                <c:pt idx="2">
                  <c:v>Maestria</c:v>
                </c:pt>
              </c:strCache>
            </c:strRef>
          </c:cat>
          <c:val>
            <c:numRef>
              <c:f>'Datos Sociodem'!$D$6:$D$8</c:f>
              <c:numCache>
                <c:formatCode>General</c:formatCode>
                <c:ptCount val="3"/>
                <c:pt idx="0">
                  <c:v>4</c:v>
                </c:pt>
                <c:pt idx="1">
                  <c:v>0</c:v>
                </c:pt>
                <c:pt idx="2">
                  <c:v>1</c:v>
                </c:pt>
              </c:numCache>
            </c:numRef>
          </c:val>
          <c:extLst>
            <c:ext xmlns:c16="http://schemas.microsoft.com/office/drawing/2014/chart" uri="{C3380CC4-5D6E-409C-BE32-E72D297353CC}">
              <c16:uniqueId val="{00000000-90AA-4079-9CF5-CD3C83E59FCD}"/>
            </c:ext>
          </c:extLst>
        </c:ser>
        <c:dLbls>
          <c:showLegendKey val="0"/>
          <c:showVal val="1"/>
          <c:showCatName val="0"/>
          <c:showSerName val="0"/>
          <c:showPercent val="0"/>
          <c:showBubbleSize val="0"/>
          <c:showLeaderLines val="1"/>
        </c:dLbls>
        <c:firstSliceAng val="0"/>
      </c:pieChart>
    </c:plotArea>
    <c:legend>
      <c:legendPos val="r"/>
      <c:layout>
        <c:manualLayout>
          <c:xMode val="edge"/>
          <c:yMode val="edge"/>
          <c:x val="0.63584197429866784"/>
          <c:y val="9.1131392666825725E-2"/>
          <c:w val="0.3391220642874192"/>
          <c:h val="0.84088562793287258"/>
        </c:manualLayout>
      </c:layout>
      <c:overlay val="0"/>
      <c:spPr>
        <a:ln cap="rnd"/>
        <a:effectLst>
          <a:glow>
            <a:schemeClr val="accent1">
              <a:alpha val="40000"/>
            </a:schemeClr>
          </a:glow>
        </a:effectLst>
      </c:spPr>
      <c:txPr>
        <a:bodyPr/>
        <a:lstStyle/>
        <a:p>
          <a:pPr>
            <a:defRPr sz="1050"/>
          </a:pPr>
          <a:endParaRPr lang="es-CO"/>
        </a:p>
      </c:txPr>
    </c:legend>
    <c:plotVisOnly val="1"/>
    <c:dispBlanksAs val="zero"/>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6919453250161908E-2"/>
          <c:y val="9.3924613589968037E-2"/>
          <c:w val="0.60677342604901718"/>
          <c:h val="0.81113808690580369"/>
        </c:manualLayout>
      </c:layout>
      <c:pieChart>
        <c:varyColors val="1"/>
        <c:ser>
          <c:idx val="0"/>
          <c:order val="0"/>
          <c:dLbls>
            <c:spPr>
              <a:noFill/>
              <a:ln>
                <a:noFill/>
              </a:ln>
              <a:effectLst/>
            </c:spPr>
            <c:txPr>
              <a:bodyPr/>
              <a:lstStyle/>
              <a:p>
                <a:pPr>
                  <a:defRPr>
                    <a:solidFill>
                      <a:schemeClr val="bg1"/>
                    </a:solidFill>
                  </a:defRPr>
                </a:pPr>
                <a:endParaRPr lang="es-CO"/>
              </a:p>
            </c:txPr>
            <c:dLblPos val="in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'Datos Sociodem'!$C$31:$C$32</c:f>
              <c:strCache>
                <c:ptCount val="2"/>
                <c:pt idx="0">
                  <c:v>SI</c:v>
                </c:pt>
                <c:pt idx="1">
                  <c:v>NO</c:v>
                </c:pt>
              </c:strCache>
            </c:strRef>
          </c:cat>
          <c:val>
            <c:numRef>
              <c:f>'Datos Sociodem'!$D$31:$D$32</c:f>
              <c:numCache>
                <c:formatCode>General</c:formatCode>
                <c:ptCount val="2"/>
                <c:pt idx="0">
                  <c:v>3</c:v>
                </c:pt>
                <c:pt idx="1">
                  <c:v>2</c:v>
                </c:pt>
              </c:numCache>
            </c:numRef>
          </c:val>
          <c:extLst>
            <c:ext xmlns:c16="http://schemas.microsoft.com/office/drawing/2014/chart" uri="{C3380CC4-5D6E-409C-BE32-E72D297353CC}">
              <c16:uniqueId val="{00000000-B7AF-4200-95E1-12481A4AF0FE}"/>
            </c:ext>
          </c:extLst>
        </c:ser>
        <c:dLbls>
          <c:showLegendKey val="0"/>
          <c:showVal val="1"/>
          <c:showCatName val="0"/>
          <c:showSerName val="0"/>
          <c:showPercent val="0"/>
          <c:showBubbleSize val="0"/>
          <c:showLeaderLines val="1"/>
        </c:dLbls>
        <c:firstSliceAng val="0"/>
      </c:pieChart>
    </c:plotArea>
    <c:legend>
      <c:legendPos val="r"/>
      <c:layout>
        <c:manualLayout>
          <c:xMode val="edge"/>
          <c:yMode val="edge"/>
          <c:x val="0.63584197429866784"/>
          <c:y val="9.1131392666825725E-2"/>
          <c:w val="0.3391220642874192"/>
          <c:h val="0.84088562793287258"/>
        </c:manualLayout>
      </c:layout>
      <c:overlay val="0"/>
      <c:spPr>
        <a:ln cap="rnd"/>
        <a:effectLst>
          <a:glow>
            <a:schemeClr val="accent1">
              <a:alpha val="40000"/>
            </a:schemeClr>
          </a:glow>
        </a:effectLst>
      </c:spPr>
      <c:txPr>
        <a:bodyPr/>
        <a:lstStyle/>
        <a:p>
          <a:pPr>
            <a:defRPr sz="1050"/>
          </a:pPr>
          <a:endParaRPr lang="es-CO"/>
        </a:p>
      </c:txPr>
    </c:legend>
    <c:plotVisOnly val="1"/>
    <c:dispBlanksAs val="zero"/>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6919453250161908E-2"/>
          <c:y val="9.3924613589968037E-2"/>
          <c:w val="0.60677342604901718"/>
          <c:h val="0.81113808690580369"/>
        </c:manualLayout>
      </c:layout>
      <c:pieChart>
        <c:varyColors val="1"/>
        <c:ser>
          <c:idx val="0"/>
          <c:order val="0"/>
          <c:dLbls>
            <c:spPr>
              <a:noFill/>
              <a:ln>
                <a:noFill/>
              </a:ln>
              <a:effectLst/>
            </c:spPr>
            <c:txPr>
              <a:bodyPr/>
              <a:lstStyle/>
              <a:p>
                <a:pPr>
                  <a:defRPr>
                    <a:solidFill>
                      <a:schemeClr val="bg1"/>
                    </a:solidFill>
                  </a:defRPr>
                </a:pPr>
                <a:endParaRPr lang="es-CO"/>
              </a:p>
            </c:txPr>
            <c:dLblPos val="inEnd"/>
            <c:showLegendKey val="0"/>
            <c:showVal val="0"/>
            <c:showCatName val="0"/>
            <c:showSerName val="0"/>
            <c:showPercent val="1"/>
            <c:showBubbleSize val="0"/>
            <c:showLeaderLines val="1"/>
            <c:extLst>
              <c:ext xmlns:c15="http://schemas.microsoft.com/office/drawing/2012/chart" uri="{CE6537A1-D6FC-4f65-9D91-7224C49458BB}"/>
            </c:extLst>
          </c:dLbls>
          <c:cat>
            <c:strRef>
              <c:f>'Datos Sociodem'!$C$46:$C$47</c:f>
              <c:strCache>
                <c:ptCount val="2"/>
                <c:pt idx="0">
                  <c:v>Hombre</c:v>
                </c:pt>
                <c:pt idx="1">
                  <c:v>Mujer</c:v>
                </c:pt>
              </c:strCache>
            </c:strRef>
          </c:cat>
          <c:val>
            <c:numRef>
              <c:f>'Datos Sociodem'!$D$46:$D$47</c:f>
              <c:numCache>
                <c:formatCode>General</c:formatCode>
                <c:ptCount val="2"/>
                <c:pt idx="0">
                  <c:v>3</c:v>
                </c:pt>
                <c:pt idx="1">
                  <c:v>2</c:v>
                </c:pt>
              </c:numCache>
            </c:numRef>
          </c:val>
          <c:extLst>
            <c:ext xmlns:c16="http://schemas.microsoft.com/office/drawing/2014/chart" uri="{C3380CC4-5D6E-409C-BE32-E72D297353CC}">
              <c16:uniqueId val="{00000000-8044-474D-9586-188B917B16AE}"/>
            </c:ext>
          </c:extLst>
        </c:ser>
        <c:dLbls>
          <c:showLegendKey val="0"/>
          <c:showVal val="1"/>
          <c:showCatName val="0"/>
          <c:showSerName val="0"/>
          <c:showPercent val="0"/>
          <c:showBubbleSize val="0"/>
          <c:showLeaderLines val="1"/>
        </c:dLbls>
        <c:firstSliceAng val="0"/>
      </c:pieChart>
    </c:plotArea>
    <c:legend>
      <c:legendPos val="r"/>
      <c:layout>
        <c:manualLayout>
          <c:xMode val="edge"/>
          <c:yMode val="edge"/>
          <c:x val="0.63584197429866784"/>
          <c:y val="0.34400488732011975"/>
          <c:w val="0.26293158809694239"/>
          <c:h val="0.33513847407005193"/>
        </c:manualLayout>
      </c:layout>
      <c:overlay val="0"/>
      <c:spPr>
        <a:ln cap="rnd"/>
        <a:effectLst>
          <a:glow>
            <a:schemeClr val="accent1">
              <a:alpha val="40000"/>
            </a:schemeClr>
          </a:glow>
        </a:effectLst>
      </c:spPr>
      <c:txPr>
        <a:bodyPr/>
        <a:lstStyle/>
        <a:p>
          <a:pPr>
            <a:defRPr sz="1050"/>
          </a:pPr>
          <a:endParaRPr lang="es-CO"/>
        </a:p>
      </c:txPr>
    </c:legend>
    <c:plotVisOnly val="1"/>
    <c:dispBlanksAs val="zero"/>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radarChart>
        <c:radarStyle val="filled"/>
        <c:varyColors val="0"/>
        <c:ser>
          <c:idx val="0"/>
          <c:order val="0"/>
          <c:spPr>
            <a:solidFill>
              <a:schemeClr val="accent6">
                <a:lumMod val="60000"/>
                <a:lumOff val="40000"/>
              </a:schemeClr>
            </a:solidFill>
          </c:spPr>
          <c:cat>
            <c:strRef>
              <c:f>'Gráfica Cons'!$B$5:$B$37</c:f>
              <c:strCache>
                <c:ptCount val="33"/>
                <c:pt idx="0">
                  <c:v>D1</c:v>
                </c:pt>
                <c:pt idx="1">
                  <c:v>D2</c:v>
                </c:pt>
                <c:pt idx="2">
                  <c:v>D3</c:v>
                </c:pt>
                <c:pt idx="3">
                  <c:v>D4</c:v>
                </c:pt>
                <c:pt idx="4">
                  <c:v>D5</c:v>
                </c:pt>
                <c:pt idx="5">
                  <c:v>D6</c:v>
                </c:pt>
                <c:pt idx="6">
                  <c:v>D7</c:v>
                </c:pt>
                <c:pt idx="7">
                  <c:v>D8</c:v>
                </c:pt>
                <c:pt idx="8">
                  <c:v>D9</c:v>
                </c:pt>
                <c:pt idx="9">
                  <c:v>D10</c:v>
                </c:pt>
                <c:pt idx="10">
                  <c:v>D11</c:v>
                </c:pt>
                <c:pt idx="11">
                  <c:v>D12</c:v>
                </c:pt>
                <c:pt idx="12">
                  <c:v>D13</c:v>
                </c:pt>
                <c:pt idx="13">
                  <c:v>D14</c:v>
                </c:pt>
                <c:pt idx="14">
                  <c:v>D15</c:v>
                </c:pt>
                <c:pt idx="15">
                  <c:v>D16</c:v>
                </c:pt>
                <c:pt idx="16">
                  <c:v>D17</c:v>
                </c:pt>
                <c:pt idx="17">
                  <c:v>D18</c:v>
                </c:pt>
                <c:pt idx="18">
                  <c:v>D19</c:v>
                </c:pt>
                <c:pt idx="19">
                  <c:v>D20</c:v>
                </c:pt>
                <c:pt idx="20">
                  <c:v>D21</c:v>
                </c:pt>
                <c:pt idx="21">
                  <c:v>D22</c:v>
                </c:pt>
                <c:pt idx="22">
                  <c:v>D23</c:v>
                </c:pt>
                <c:pt idx="23">
                  <c:v>D24</c:v>
                </c:pt>
                <c:pt idx="24">
                  <c:v>D25</c:v>
                </c:pt>
                <c:pt idx="25">
                  <c:v>D26</c:v>
                </c:pt>
                <c:pt idx="26">
                  <c:v>D27</c:v>
                </c:pt>
                <c:pt idx="27">
                  <c:v>D28</c:v>
                </c:pt>
                <c:pt idx="28">
                  <c:v>D29</c:v>
                </c:pt>
                <c:pt idx="29">
                  <c:v>D30</c:v>
                </c:pt>
                <c:pt idx="30">
                  <c:v>D31</c:v>
                </c:pt>
                <c:pt idx="31">
                  <c:v>D32</c:v>
                </c:pt>
                <c:pt idx="32">
                  <c:v>D33</c:v>
                </c:pt>
              </c:strCache>
            </c:strRef>
          </c:cat>
          <c:val>
            <c:numRef>
              <c:f>'Gráfica Cons'!$E$5:$E$37</c:f>
              <c:numCache>
                <c:formatCode>0.0</c:formatCode>
                <c:ptCount val="33"/>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pt idx="25">
                  <c:v>5</c:v>
                </c:pt>
                <c:pt idx="26">
                  <c:v>5</c:v>
                </c:pt>
                <c:pt idx="27">
                  <c:v>5</c:v>
                </c:pt>
                <c:pt idx="28">
                  <c:v>5</c:v>
                </c:pt>
                <c:pt idx="29">
                  <c:v>5</c:v>
                </c:pt>
                <c:pt idx="30">
                  <c:v>5</c:v>
                </c:pt>
                <c:pt idx="31">
                  <c:v>5</c:v>
                </c:pt>
                <c:pt idx="32">
                  <c:v>5</c:v>
                </c:pt>
              </c:numCache>
            </c:numRef>
          </c:val>
          <c:extLst>
            <c:ext xmlns:c16="http://schemas.microsoft.com/office/drawing/2014/chart" uri="{C3380CC4-5D6E-409C-BE32-E72D297353CC}">
              <c16:uniqueId val="{00000000-46B6-4E9E-8BD5-2207DD39B6F7}"/>
            </c:ext>
          </c:extLst>
        </c:ser>
        <c:ser>
          <c:idx val="1"/>
          <c:order val="1"/>
          <c:spPr>
            <a:solidFill>
              <a:schemeClr val="accent1">
                <a:lumMod val="40000"/>
                <a:lumOff val="60000"/>
              </a:schemeClr>
            </a:solidFill>
          </c:spPr>
          <c:cat>
            <c:strRef>
              <c:f>'Gráfica Cons'!$B$5:$B$37</c:f>
              <c:strCache>
                <c:ptCount val="33"/>
                <c:pt idx="0">
                  <c:v>D1</c:v>
                </c:pt>
                <c:pt idx="1">
                  <c:v>D2</c:v>
                </c:pt>
                <c:pt idx="2">
                  <c:v>D3</c:v>
                </c:pt>
                <c:pt idx="3">
                  <c:v>D4</c:v>
                </c:pt>
                <c:pt idx="4">
                  <c:v>D5</c:v>
                </c:pt>
                <c:pt idx="5">
                  <c:v>D6</c:v>
                </c:pt>
                <c:pt idx="6">
                  <c:v>D7</c:v>
                </c:pt>
                <c:pt idx="7">
                  <c:v>D8</c:v>
                </c:pt>
                <c:pt idx="8">
                  <c:v>D9</c:v>
                </c:pt>
                <c:pt idx="9">
                  <c:v>D10</c:v>
                </c:pt>
                <c:pt idx="10">
                  <c:v>D11</c:v>
                </c:pt>
                <c:pt idx="11">
                  <c:v>D12</c:v>
                </c:pt>
                <c:pt idx="12">
                  <c:v>D13</c:v>
                </c:pt>
                <c:pt idx="13">
                  <c:v>D14</c:v>
                </c:pt>
                <c:pt idx="14">
                  <c:v>D15</c:v>
                </c:pt>
                <c:pt idx="15">
                  <c:v>D16</c:v>
                </c:pt>
                <c:pt idx="16">
                  <c:v>D17</c:v>
                </c:pt>
                <c:pt idx="17">
                  <c:v>D18</c:v>
                </c:pt>
                <c:pt idx="18">
                  <c:v>D19</c:v>
                </c:pt>
                <c:pt idx="19">
                  <c:v>D20</c:v>
                </c:pt>
                <c:pt idx="20">
                  <c:v>D21</c:v>
                </c:pt>
                <c:pt idx="21">
                  <c:v>D22</c:v>
                </c:pt>
                <c:pt idx="22">
                  <c:v>D23</c:v>
                </c:pt>
                <c:pt idx="23">
                  <c:v>D24</c:v>
                </c:pt>
                <c:pt idx="24">
                  <c:v>D25</c:v>
                </c:pt>
                <c:pt idx="25">
                  <c:v>D26</c:v>
                </c:pt>
                <c:pt idx="26">
                  <c:v>D27</c:v>
                </c:pt>
                <c:pt idx="27">
                  <c:v>D28</c:v>
                </c:pt>
                <c:pt idx="28">
                  <c:v>D29</c:v>
                </c:pt>
                <c:pt idx="29">
                  <c:v>D30</c:v>
                </c:pt>
                <c:pt idx="30">
                  <c:v>D31</c:v>
                </c:pt>
                <c:pt idx="31">
                  <c:v>D32</c:v>
                </c:pt>
                <c:pt idx="32">
                  <c:v>D33</c:v>
                </c:pt>
              </c:strCache>
            </c:strRef>
          </c:cat>
          <c:val>
            <c:numRef>
              <c:f>'Gráfica Cons'!$F$5:$F$37</c:f>
              <c:numCache>
                <c:formatCode>0.0</c:formatCode>
                <c:ptCount val="33"/>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numCache>
            </c:numRef>
          </c:val>
          <c:extLst>
            <c:ext xmlns:c16="http://schemas.microsoft.com/office/drawing/2014/chart" uri="{C3380CC4-5D6E-409C-BE32-E72D297353CC}">
              <c16:uniqueId val="{00000000-52B5-4C23-99BF-E00CB4119DDD}"/>
            </c:ext>
          </c:extLst>
        </c:ser>
        <c:ser>
          <c:idx val="2"/>
          <c:order val="2"/>
          <c:spPr>
            <a:solidFill>
              <a:schemeClr val="accent4">
                <a:lumMod val="40000"/>
                <a:lumOff val="60000"/>
              </a:schemeClr>
            </a:solidFill>
          </c:spPr>
          <c:cat>
            <c:strRef>
              <c:f>'Gráfica Cons'!$B$5:$B$37</c:f>
              <c:strCache>
                <c:ptCount val="33"/>
                <c:pt idx="0">
                  <c:v>D1</c:v>
                </c:pt>
                <c:pt idx="1">
                  <c:v>D2</c:v>
                </c:pt>
                <c:pt idx="2">
                  <c:v>D3</c:v>
                </c:pt>
                <c:pt idx="3">
                  <c:v>D4</c:v>
                </c:pt>
                <c:pt idx="4">
                  <c:v>D5</c:v>
                </c:pt>
                <c:pt idx="5">
                  <c:v>D6</c:v>
                </c:pt>
                <c:pt idx="6">
                  <c:v>D7</c:v>
                </c:pt>
                <c:pt idx="7">
                  <c:v>D8</c:v>
                </c:pt>
                <c:pt idx="8">
                  <c:v>D9</c:v>
                </c:pt>
                <c:pt idx="9">
                  <c:v>D10</c:v>
                </c:pt>
                <c:pt idx="10">
                  <c:v>D11</c:v>
                </c:pt>
                <c:pt idx="11">
                  <c:v>D12</c:v>
                </c:pt>
                <c:pt idx="12">
                  <c:v>D13</c:v>
                </c:pt>
                <c:pt idx="13">
                  <c:v>D14</c:v>
                </c:pt>
                <c:pt idx="14">
                  <c:v>D15</c:v>
                </c:pt>
                <c:pt idx="15">
                  <c:v>D16</c:v>
                </c:pt>
                <c:pt idx="16">
                  <c:v>D17</c:v>
                </c:pt>
                <c:pt idx="17">
                  <c:v>D18</c:v>
                </c:pt>
                <c:pt idx="18">
                  <c:v>D19</c:v>
                </c:pt>
                <c:pt idx="19">
                  <c:v>D20</c:v>
                </c:pt>
                <c:pt idx="20">
                  <c:v>D21</c:v>
                </c:pt>
                <c:pt idx="21">
                  <c:v>D22</c:v>
                </c:pt>
                <c:pt idx="22">
                  <c:v>D23</c:v>
                </c:pt>
                <c:pt idx="23">
                  <c:v>D24</c:v>
                </c:pt>
                <c:pt idx="24">
                  <c:v>D25</c:v>
                </c:pt>
                <c:pt idx="25">
                  <c:v>D26</c:v>
                </c:pt>
                <c:pt idx="26">
                  <c:v>D27</c:v>
                </c:pt>
                <c:pt idx="27">
                  <c:v>D28</c:v>
                </c:pt>
                <c:pt idx="28">
                  <c:v>D29</c:v>
                </c:pt>
                <c:pt idx="29">
                  <c:v>D30</c:v>
                </c:pt>
                <c:pt idx="30">
                  <c:v>D31</c:v>
                </c:pt>
                <c:pt idx="31">
                  <c:v>D32</c:v>
                </c:pt>
                <c:pt idx="32">
                  <c:v>D33</c:v>
                </c:pt>
              </c:strCache>
            </c:strRef>
          </c:cat>
          <c:val>
            <c:numRef>
              <c:f>'Gráfica Cons'!$G$5:$G$37</c:f>
              <c:numCache>
                <c:formatCode>0.0</c:formatCode>
                <c:ptCount val="33"/>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pt idx="25">
                  <c:v>4</c:v>
                </c:pt>
                <c:pt idx="26">
                  <c:v>4</c:v>
                </c:pt>
                <c:pt idx="27">
                  <c:v>4</c:v>
                </c:pt>
                <c:pt idx="28">
                  <c:v>4</c:v>
                </c:pt>
                <c:pt idx="29">
                  <c:v>4</c:v>
                </c:pt>
                <c:pt idx="30">
                  <c:v>4</c:v>
                </c:pt>
                <c:pt idx="31">
                  <c:v>4</c:v>
                </c:pt>
                <c:pt idx="32">
                  <c:v>4</c:v>
                </c:pt>
              </c:numCache>
            </c:numRef>
          </c:val>
          <c:extLst>
            <c:ext xmlns:c16="http://schemas.microsoft.com/office/drawing/2014/chart" uri="{C3380CC4-5D6E-409C-BE32-E72D297353CC}">
              <c16:uniqueId val="{00000001-52B5-4C23-99BF-E00CB4119DDD}"/>
            </c:ext>
          </c:extLst>
        </c:ser>
        <c:ser>
          <c:idx val="3"/>
          <c:order val="3"/>
          <c:spPr>
            <a:solidFill>
              <a:schemeClr val="accent2">
                <a:lumMod val="40000"/>
                <a:lumOff val="60000"/>
              </a:schemeClr>
            </a:solidFill>
          </c:spPr>
          <c:cat>
            <c:strRef>
              <c:f>'Gráfica Cons'!$B$5:$B$37</c:f>
              <c:strCache>
                <c:ptCount val="33"/>
                <c:pt idx="0">
                  <c:v>D1</c:v>
                </c:pt>
                <c:pt idx="1">
                  <c:v>D2</c:v>
                </c:pt>
                <c:pt idx="2">
                  <c:v>D3</c:v>
                </c:pt>
                <c:pt idx="3">
                  <c:v>D4</c:v>
                </c:pt>
                <c:pt idx="4">
                  <c:v>D5</c:v>
                </c:pt>
                <c:pt idx="5">
                  <c:v>D6</c:v>
                </c:pt>
                <c:pt idx="6">
                  <c:v>D7</c:v>
                </c:pt>
                <c:pt idx="7">
                  <c:v>D8</c:v>
                </c:pt>
                <c:pt idx="8">
                  <c:v>D9</c:v>
                </c:pt>
                <c:pt idx="9">
                  <c:v>D10</c:v>
                </c:pt>
                <c:pt idx="10">
                  <c:v>D11</c:v>
                </c:pt>
                <c:pt idx="11">
                  <c:v>D12</c:v>
                </c:pt>
                <c:pt idx="12">
                  <c:v>D13</c:v>
                </c:pt>
                <c:pt idx="13">
                  <c:v>D14</c:v>
                </c:pt>
                <c:pt idx="14">
                  <c:v>D15</c:v>
                </c:pt>
                <c:pt idx="15">
                  <c:v>D16</c:v>
                </c:pt>
                <c:pt idx="16">
                  <c:v>D17</c:v>
                </c:pt>
                <c:pt idx="17">
                  <c:v>D18</c:v>
                </c:pt>
                <c:pt idx="18">
                  <c:v>D19</c:v>
                </c:pt>
                <c:pt idx="19">
                  <c:v>D20</c:v>
                </c:pt>
                <c:pt idx="20">
                  <c:v>D21</c:v>
                </c:pt>
                <c:pt idx="21">
                  <c:v>D22</c:v>
                </c:pt>
                <c:pt idx="22">
                  <c:v>D23</c:v>
                </c:pt>
                <c:pt idx="23">
                  <c:v>D24</c:v>
                </c:pt>
                <c:pt idx="24">
                  <c:v>D25</c:v>
                </c:pt>
                <c:pt idx="25">
                  <c:v>D26</c:v>
                </c:pt>
                <c:pt idx="26">
                  <c:v>D27</c:v>
                </c:pt>
                <c:pt idx="27">
                  <c:v>D28</c:v>
                </c:pt>
                <c:pt idx="28">
                  <c:v>D29</c:v>
                </c:pt>
                <c:pt idx="29">
                  <c:v>D30</c:v>
                </c:pt>
                <c:pt idx="30">
                  <c:v>D31</c:v>
                </c:pt>
                <c:pt idx="31">
                  <c:v>D32</c:v>
                </c:pt>
                <c:pt idx="32">
                  <c:v>D33</c:v>
                </c:pt>
              </c:strCache>
            </c:strRef>
          </c:cat>
          <c:val>
            <c:numRef>
              <c:f>'Gráfica Cons'!$H$5:$H$37</c:f>
              <c:numCache>
                <c:formatCode>0.0</c:formatCode>
                <c:ptCount val="33"/>
                <c:pt idx="0">
                  <c:v>3.5</c:v>
                </c:pt>
                <c:pt idx="1">
                  <c:v>3.5</c:v>
                </c:pt>
                <c:pt idx="2">
                  <c:v>3.5</c:v>
                </c:pt>
                <c:pt idx="3">
                  <c:v>3.5</c:v>
                </c:pt>
                <c:pt idx="4">
                  <c:v>3.5</c:v>
                </c:pt>
                <c:pt idx="5">
                  <c:v>3.5</c:v>
                </c:pt>
                <c:pt idx="6">
                  <c:v>3.5</c:v>
                </c:pt>
                <c:pt idx="7">
                  <c:v>3.5</c:v>
                </c:pt>
                <c:pt idx="8">
                  <c:v>3.5</c:v>
                </c:pt>
                <c:pt idx="9">
                  <c:v>3.5</c:v>
                </c:pt>
                <c:pt idx="10">
                  <c:v>3.5</c:v>
                </c:pt>
                <c:pt idx="11">
                  <c:v>3.5</c:v>
                </c:pt>
                <c:pt idx="12">
                  <c:v>3.5</c:v>
                </c:pt>
                <c:pt idx="13">
                  <c:v>3.5</c:v>
                </c:pt>
                <c:pt idx="14">
                  <c:v>3.5</c:v>
                </c:pt>
                <c:pt idx="15">
                  <c:v>3.5</c:v>
                </c:pt>
                <c:pt idx="16">
                  <c:v>3.5</c:v>
                </c:pt>
                <c:pt idx="17">
                  <c:v>3.5</c:v>
                </c:pt>
                <c:pt idx="18">
                  <c:v>3.5</c:v>
                </c:pt>
                <c:pt idx="19">
                  <c:v>3.5</c:v>
                </c:pt>
                <c:pt idx="20">
                  <c:v>3.5</c:v>
                </c:pt>
                <c:pt idx="21">
                  <c:v>3.5</c:v>
                </c:pt>
                <c:pt idx="22">
                  <c:v>3.5</c:v>
                </c:pt>
                <c:pt idx="23">
                  <c:v>3.5</c:v>
                </c:pt>
                <c:pt idx="24">
                  <c:v>3.5</c:v>
                </c:pt>
                <c:pt idx="25">
                  <c:v>3.5</c:v>
                </c:pt>
                <c:pt idx="26">
                  <c:v>3.5</c:v>
                </c:pt>
                <c:pt idx="27">
                  <c:v>3.5</c:v>
                </c:pt>
                <c:pt idx="28">
                  <c:v>3.5</c:v>
                </c:pt>
                <c:pt idx="29">
                  <c:v>3.5</c:v>
                </c:pt>
                <c:pt idx="30">
                  <c:v>3.5</c:v>
                </c:pt>
                <c:pt idx="31">
                  <c:v>3.5</c:v>
                </c:pt>
                <c:pt idx="32">
                  <c:v>3.5</c:v>
                </c:pt>
              </c:numCache>
            </c:numRef>
          </c:val>
          <c:extLst>
            <c:ext xmlns:c16="http://schemas.microsoft.com/office/drawing/2014/chart" uri="{C3380CC4-5D6E-409C-BE32-E72D297353CC}">
              <c16:uniqueId val="{00000002-52B5-4C23-99BF-E00CB4119DDD}"/>
            </c:ext>
          </c:extLst>
        </c:ser>
        <c:ser>
          <c:idx val="4"/>
          <c:order val="4"/>
          <c:spPr>
            <a:solidFill>
              <a:srgbClr val="FF9999"/>
            </a:solidFill>
          </c:spPr>
          <c:cat>
            <c:strRef>
              <c:f>'Gráfica Cons'!$B$5:$B$37</c:f>
              <c:strCache>
                <c:ptCount val="33"/>
                <c:pt idx="0">
                  <c:v>D1</c:v>
                </c:pt>
                <c:pt idx="1">
                  <c:v>D2</c:v>
                </c:pt>
                <c:pt idx="2">
                  <c:v>D3</c:v>
                </c:pt>
                <c:pt idx="3">
                  <c:v>D4</c:v>
                </c:pt>
                <c:pt idx="4">
                  <c:v>D5</c:v>
                </c:pt>
                <c:pt idx="5">
                  <c:v>D6</c:v>
                </c:pt>
                <c:pt idx="6">
                  <c:v>D7</c:v>
                </c:pt>
                <c:pt idx="7">
                  <c:v>D8</c:v>
                </c:pt>
                <c:pt idx="8">
                  <c:v>D9</c:v>
                </c:pt>
                <c:pt idx="9">
                  <c:v>D10</c:v>
                </c:pt>
                <c:pt idx="10">
                  <c:v>D11</c:v>
                </c:pt>
                <c:pt idx="11">
                  <c:v>D12</c:v>
                </c:pt>
                <c:pt idx="12">
                  <c:v>D13</c:v>
                </c:pt>
                <c:pt idx="13">
                  <c:v>D14</c:v>
                </c:pt>
                <c:pt idx="14">
                  <c:v>D15</c:v>
                </c:pt>
                <c:pt idx="15">
                  <c:v>D16</c:v>
                </c:pt>
                <c:pt idx="16">
                  <c:v>D17</c:v>
                </c:pt>
                <c:pt idx="17">
                  <c:v>D18</c:v>
                </c:pt>
                <c:pt idx="18">
                  <c:v>D19</c:v>
                </c:pt>
                <c:pt idx="19">
                  <c:v>D20</c:v>
                </c:pt>
                <c:pt idx="20">
                  <c:v>D21</c:v>
                </c:pt>
                <c:pt idx="21">
                  <c:v>D22</c:v>
                </c:pt>
                <c:pt idx="22">
                  <c:v>D23</c:v>
                </c:pt>
                <c:pt idx="23">
                  <c:v>D24</c:v>
                </c:pt>
                <c:pt idx="24">
                  <c:v>D25</c:v>
                </c:pt>
                <c:pt idx="25">
                  <c:v>D26</c:v>
                </c:pt>
                <c:pt idx="26">
                  <c:v>D27</c:v>
                </c:pt>
                <c:pt idx="27">
                  <c:v>D28</c:v>
                </c:pt>
                <c:pt idx="28">
                  <c:v>D29</c:v>
                </c:pt>
                <c:pt idx="29">
                  <c:v>D30</c:v>
                </c:pt>
                <c:pt idx="30">
                  <c:v>D31</c:v>
                </c:pt>
                <c:pt idx="31">
                  <c:v>D32</c:v>
                </c:pt>
                <c:pt idx="32">
                  <c:v>D33</c:v>
                </c:pt>
              </c:strCache>
            </c:strRef>
          </c:cat>
          <c:val>
            <c:numRef>
              <c:f>'Gráfica Cons'!$I$5:$I$37</c:f>
              <c:numCache>
                <c:formatCode>0.0</c:formatCode>
                <c:ptCount val="3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numCache>
            </c:numRef>
          </c:val>
          <c:extLst>
            <c:ext xmlns:c16="http://schemas.microsoft.com/office/drawing/2014/chart" uri="{C3380CC4-5D6E-409C-BE32-E72D297353CC}">
              <c16:uniqueId val="{00000003-52B5-4C23-99BF-E00CB4119DDD}"/>
            </c:ext>
          </c:extLst>
        </c:ser>
        <c:ser>
          <c:idx val="5"/>
          <c:order val="5"/>
          <c:spPr>
            <a:noFill/>
            <a:ln w="28575">
              <a:solidFill>
                <a:srgbClr val="0070C0"/>
              </a:solidFill>
            </a:ln>
          </c:spPr>
          <c:cat>
            <c:strRef>
              <c:f>'Gráfica Cons'!$B$5:$B$37</c:f>
              <c:strCache>
                <c:ptCount val="33"/>
                <c:pt idx="0">
                  <c:v>D1</c:v>
                </c:pt>
                <c:pt idx="1">
                  <c:v>D2</c:v>
                </c:pt>
                <c:pt idx="2">
                  <c:v>D3</c:v>
                </c:pt>
                <c:pt idx="3">
                  <c:v>D4</c:v>
                </c:pt>
                <c:pt idx="4">
                  <c:v>D5</c:v>
                </c:pt>
                <c:pt idx="5">
                  <c:v>D6</c:v>
                </c:pt>
                <c:pt idx="6">
                  <c:v>D7</c:v>
                </c:pt>
                <c:pt idx="7">
                  <c:v>D8</c:v>
                </c:pt>
                <c:pt idx="8">
                  <c:v>D9</c:v>
                </c:pt>
                <c:pt idx="9">
                  <c:v>D10</c:v>
                </c:pt>
                <c:pt idx="10">
                  <c:v>D11</c:v>
                </c:pt>
                <c:pt idx="11">
                  <c:v>D12</c:v>
                </c:pt>
                <c:pt idx="12">
                  <c:v>D13</c:v>
                </c:pt>
                <c:pt idx="13">
                  <c:v>D14</c:v>
                </c:pt>
                <c:pt idx="14">
                  <c:v>D15</c:v>
                </c:pt>
                <c:pt idx="15">
                  <c:v>D16</c:v>
                </c:pt>
                <c:pt idx="16">
                  <c:v>D17</c:v>
                </c:pt>
                <c:pt idx="17">
                  <c:v>D18</c:v>
                </c:pt>
                <c:pt idx="18">
                  <c:v>D19</c:v>
                </c:pt>
                <c:pt idx="19">
                  <c:v>D20</c:v>
                </c:pt>
                <c:pt idx="20">
                  <c:v>D21</c:v>
                </c:pt>
                <c:pt idx="21">
                  <c:v>D22</c:v>
                </c:pt>
                <c:pt idx="22">
                  <c:v>D23</c:v>
                </c:pt>
                <c:pt idx="23">
                  <c:v>D24</c:v>
                </c:pt>
                <c:pt idx="24">
                  <c:v>D25</c:v>
                </c:pt>
                <c:pt idx="25">
                  <c:v>D26</c:v>
                </c:pt>
                <c:pt idx="26">
                  <c:v>D27</c:v>
                </c:pt>
                <c:pt idx="27">
                  <c:v>D28</c:v>
                </c:pt>
                <c:pt idx="28">
                  <c:v>D29</c:v>
                </c:pt>
                <c:pt idx="29">
                  <c:v>D30</c:v>
                </c:pt>
                <c:pt idx="30">
                  <c:v>D31</c:v>
                </c:pt>
                <c:pt idx="31">
                  <c:v>D32</c:v>
                </c:pt>
                <c:pt idx="32">
                  <c:v>D33</c:v>
                </c:pt>
              </c:strCache>
            </c:strRef>
          </c:cat>
          <c:val>
            <c:numRef>
              <c:f>'Gráfica Cons'!$J$5:$J$37</c:f>
              <c:numCache>
                <c:formatCode>0.00</c:formatCode>
                <c:ptCount val="33"/>
                <c:pt idx="0">
                  <c:v>3</c:v>
                </c:pt>
                <c:pt idx="1">
                  <c:v>3</c:v>
                </c:pt>
                <c:pt idx="2">
                  <c:v>5</c:v>
                </c:pt>
                <c:pt idx="3">
                  <c:v>5</c:v>
                </c:pt>
                <c:pt idx="4">
                  <c:v>5</c:v>
                </c:pt>
                <c:pt idx="5">
                  <c:v>5</c:v>
                </c:pt>
                <c:pt idx="6">
                  <c:v>5</c:v>
                </c:pt>
                <c:pt idx="7">
                  <c:v>5</c:v>
                </c:pt>
                <c:pt idx="8">
                  <c:v>5</c:v>
                </c:pt>
                <c:pt idx="9">
                  <c:v>5</c:v>
                </c:pt>
                <c:pt idx="10">
                  <c:v>5</c:v>
                </c:pt>
                <c:pt idx="11">
                  <c:v>3</c:v>
                </c:pt>
                <c:pt idx="12">
                  <c:v>3</c:v>
                </c:pt>
                <c:pt idx="13">
                  <c:v>5</c:v>
                </c:pt>
                <c:pt idx="14">
                  <c:v>5</c:v>
                </c:pt>
                <c:pt idx="15">
                  <c:v>5</c:v>
                </c:pt>
                <c:pt idx="16">
                  <c:v>5</c:v>
                </c:pt>
                <c:pt idx="17">
                  <c:v>5</c:v>
                </c:pt>
                <c:pt idx="18">
                  <c:v>5</c:v>
                </c:pt>
                <c:pt idx="19">
                  <c:v>3</c:v>
                </c:pt>
                <c:pt idx="20">
                  <c:v>5</c:v>
                </c:pt>
                <c:pt idx="21">
                  <c:v>3</c:v>
                </c:pt>
                <c:pt idx="22">
                  <c:v>5</c:v>
                </c:pt>
                <c:pt idx="23">
                  <c:v>5</c:v>
                </c:pt>
                <c:pt idx="24">
                  <c:v>3</c:v>
                </c:pt>
                <c:pt idx="25">
                  <c:v>3</c:v>
                </c:pt>
                <c:pt idx="26">
                  <c:v>5</c:v>
                </c:pt>
                <c:pt idx="27">
                  <c:v>5</c:v>
                </c:pt>
                <c:pt idx="28">
                  <c:v>5</c:v>
                </c:pt>
                <c:pt idx="29">
                  <c:v>3</c:v>
                </c:pt>
                <c:pt idx="30">
                  <c:v>5</c:v>
                </c:pt>
                <c:pt idx="31">
                  <c:v>3</c:v>
                </c:pt>
                <c:pt idx="32">
                  <c:v>1</c:v>
                </c:pt>
              </c:numCache>
            </c:numRef>
          </c:val>
          <c:extLst>
            <c:ext xmlns:c16="http://schemas.microsoft.com/office/drawing/2014/chart" uri="{C3380CC4-5D6E-409C-BE32-E72D297353CC}">
              <c16:uniqueId val="{00000004-52B5-4C23-99BF-E00CB4119DDD}"/>
            </c:ext>
          </c:extLst>
        </c:ser>
        <c:dLbls>
          <c:showLegendKey val="0"/>
          <c:showVal val="0"/>
          <c:showCatName val="0"/>
          <c:showSerName val="0"/>
          <c:showPercent val="0"/>
          <c:showBubbleSize val="0"/>
        </c:dLbls>
        <c:axId val="78426880"/>
        <c:axId val="78428416"/>
      </c:radarChart>
      <c:catAx>
        <c:axId val="78426880"/>
        <c:scaling>
          <c:orientation val="minMax"/>
        </c:scaling>
        <c:delete val="0"/>
        <c:axPos val="b"/>
        <c:majorGridlines/>
        <c:numFmt formatCode="General" sourceLinked="0"/>
        <c:majorTickMark val="out"/>
        <c:minorTickMark val="none"/>
        <c:tickLblPos val="nextTo"/>
        <c:txPr>
          <a:bodyPr/>
          <a:lstStyle/>
          <a:p>
            <a:pPr>
              <a:defRPr sz="1100"/>
            </a:pPr>
            <a:endParaRPr lang="es-CO"/>
          </a:p>
        </c:txPr>
        <c:crossAx val="78428416"/>
        <c:crosses val="autoZero"/>
        <c:auto val="1"/>
        <c:lblAlgn val="ctr"/>
        <c:lblOffset val="100"/>
        <c:noMultiLvlLbl val="0"/>
      </c:catAx>
      <c:valAx>
        <c:axId val="78428416"/>
        <c:scaling>
          <c:orientation val="minMax"/>
        </c:scaling>
        <c:delete val="0"/>
        <c:axPos val="l"/>
        <c:majorGridlines/>
        <c:numFmt formatCode="0.0" sourceLinked="1"/>
        <c:majorTickMark val="cross"/>
        <c:minorTickMark val="none"/>
        <c:tickLblPos val="nextTo"/>
        <c:txPr>
          <a:bodyPr/>
          <a:lstStyle/>
          <a:p>
            <a:pPr>
              <a:defRPr>
                <a:solidFill>
                  <a:schemeClr val="tx1">
                    <a:lumMod val="65000"/>
                    <a:lumOff val="35000"/>
                  </a:schemeClr>
                </a:solidFill>
              </a:defRPr>
            </a:pPr>
            <a:endParaRPr lang="es-CO"/>
          </a:p>
        </c:txPr>
        <c:crossAx val="78426880"/>
        <c:crosses val="autoZero"/>
        <c:crossBetween val="between"/>
      </c:valAx>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radarChart>
        <c:radarStyle val="filled"/>
        <c:varyColors val="0"/>
        <c:ser>
          <c:idx val="0"/>
          <c:order val="0"/>
          <c:spPr>
            <a:solidFill>
              <a:schemeClr val="accent6">
                <a:lumMod val="60000"/>
                <a:lumOff val="40000"/>
              </a:schemeClr>
            </a:solidFill>
          </c:spPr>
          <c:cat>
            <c:strRef>
              <c:f>'Gráfica Var Integ'!$B$5:$B$13</c:f>
              <c:strCache>
                <c:ptCount val="9"/>
                <c:pt idx="0">
                  <c:v>D6</c:v>
                </c:pt>
                <c:pt idx="1">
                  <c:v>D8</c:v>
                </c:pt>
                <c:pt idx="2">
                  <c:v>D18</c:v>
                </c:pt>
                <c:pt idx="3">
                  <c:v>D19</c:v>
                </c:pt>
                <c:pt idx="4">
                  <c:v>D21</c:v>
                </c:pt>
                <c:pt idx="5">
                  <c:v>D26</c:v>
                </c:pt>
                <c:pt idx="6">
                  <c:v>D28</c:v>
                </c:pt>
                <c:pt idx="7">
                  <c:v>D30</c:v>
                </c:pt>
                <c:pt idx="8">
                  <c:v>D33</c:v>
                </c:pt>
              </c:strCache>
            </c:strRef>
          </c:cat>
          <c:val>
            <c:numRef>
              <c:f>'Gráfica Var Integ'!$D$5:$D$13</c:f>
              <c:numCache>
                <c:formatCode>0.0</c:formatCode>
                <c:ptCount val="9"/>
                <c:pt idx="0">
                  <c:v>5</c:v>
                </c:pt>
                <c:pt idx="1">
                  <c:v>5</c:v>
                </c:pt>
                <c:pt idx="2">
                  <c:v>5</c:v>
                </c:pt>
                <c:pt idx="3">
                  <c:v>5</c:v>
                </c:pt>
                <c:pt idx="4">
                  <c:v>5</c:v>
                </c:pt>
                <c:pt idx="5">
                  <c:v>5</c:v>
                </c:pt>
                <c:pt idx="6">
                  <c:v>5</c:v>
                </c:pt>
                <c:pt idx="7">
                  <c:v>5</c:v>
                </c:pt>
                <c:pt idx="8">
                  <c:v>5</c:v>
                </c:pt>
              </c:numCache>
            </c:numRef>
          </c:val>
          <c:extLst>
            <c:ext xmlns:c16="http://schemas.microsoft.com/office/drawing/2014/chart" uri="{C3380CC4-5D6E-409C-BE32-E72D297353CC}">
              <c16:uniqueId val="{00000000-46B6-4E9E-8BD5-2207DD39B6F7}"/>
            </c:ext>
          </c:extLst>
        </c:ser>
        <c:ser>
          <c:idx val="1"/>
          <c:order val="1"/>
          <c:spPr>
            <a:solidFill>
              <a:schemeClr val="accent1">
                <a:lumMod val="40000"/>
                <a:lumOff val="60000"/>
              </a:schemeClr>
            </a:solidFill>
          </c:spPr>
          <c:cat>
            <c:strRef>
              <c:f>'Gráfica Var Integ'!$B$5:$B$13</c:f>
              <c:strCache>
                <c:ptCount val="9"/>
                <c:pt idx="0">
                  <c:v>D6</c:v>
                </c:pt>
                <c:pt idx="1">
                  <c:v>D8</c:v>
                </c:pt>
                <c:pt idx="2">
                  <c:v>D18</c:v>
                </c:pt>
                <c:pt idx="3">
                  <c:v>D19</c:v>
                </c:pt>
                <c:pt idx="4">
                  <c:v>D21</c:v>
                </c:pt>
                <c:pt idx="5">
                  <c:v>D26</c:v>
                </c:pt>
                <c:pt idx="6">
                  <c:v>D28</c:v>
                </c:pt>
                <c:pt idx="7">
                  <c:v>D30</c:v>
                </c:pt>
                <c:pt idx="8">
                  <c:v>D33</c:v>
                </c:pt>
              </c:strCache>
            </c:strRef>
          </c:cat>
          <c:val>
            <c:numRef>
              <c:f>'Gráfica Var Integ'!$E$5:$E$13</c:f>
              <c:numCache>
                <c:formatCode>0.0</c:formatCode>
                <c:ptCount val="9"/>
                <c:pt idx="0">
                  <c:v>4.5</c:v>
                </c:pt>
                <c:pt idx="1">
                  <c:v>4.5</c:v>
                </c:pt>
                <c:pt idx="2">
                  <c:v>4.5</c:v>
                </c:pt>
                <c:pt idx="3">
                  <c:v>4.5</c:v>
                </c:pt>
                <c:pt idx="4">
                  <c:v>4.5</c:v>
                </c:pt>
                <c:pt idx="5">
                  <c:v>4.5</c:v>
                </c:pt>
                <c:pt idx="6">
                  <c:v>4.5</c:v>
                </c:pt>
                <c:pt idx="7">
                  <c:v>4.5</c:v>
                </c:pt>
                <c:pt idx="8">
                  <c:v>4.5</c:v>
                </c:pt>
              </c:numCache>
            </c:numRef>
          </c:val>
          <c:extLst>
            <c:ext xmlns:c16="http://schemas.microsoft.com/office/drawing/2014/chart" uri="{C3380CC4-5D6E-409C-BE32-E72D297353CC}">
              <c16:uniqueId val="{00000000-8E23-426F-B2D7-DA36F601D1E4}"/>
            </c:ext>
          </c:extLst>
        </c:ser>
        <c:ser>
          <c:idx val="2"/>
          <c:order val="2"/>
          <c:spPr>
            <a:solidFill>
              <a:schemeClr val="accent4">
                <a:lumMod val="40000"/>
                <a:lumOff val="60000"/>
              </a:schemeClr>
            </a:solidFill>
          </c:spPr>
          <c:cat>
            <c:strRef>
              <c:f>'Gráfica Var Integ'!$B$5:$B$13</c:f>
              <c:strCache>
                <c:ptCount val="9"/>
                <c:pt idx="0">
                  <c:v>D6</c:v>
                </c:pt>
                <c:pt idx="1">
                  <c:v>D8</c:v>
                </c:pt>
                <c:pt idx="2">
                  <c:v>D18</c:v>
                </c:pt>
                <c:pt idx="3">
                  <c:v>D19</c:v>
                </c:pt>
                <c:pt idx="4">
                  <c:v>D21</c:v>
                </c:pt>
                <c:pt idx="5">
                  <c:v>D26</c:v>
                </c:pt>
                <c:pt idx="6">
                  <c:v>D28</c:v>
                </c:pt>
                <c:pt idx="7">
                  <c:v>D30</c:v>
                </c:pt>
                <c:pt idx="8">
                  <c:v>D33</c:v>
                </c:pt>
              </c:strCache>
            </c:strRef>
          </c:cat>
          <c:val>
            <c:numRef>
              <c:f>'Gráfica Var Integ'!$F$5:$F$13</c:f>
              <c:numCache>
                <c:formatCode>0.0</c:formatCode>
                <c:ptCount val="9"/>
                <c:pt idx="0">
                  <c:v>4</c:v>
                </c:pt>
                <c:pt idx="1">
                  <c:v>4</c:v>
                </c:pt>
                <c:pt idx="2">
                  <c:v>4</c:v>
                </c:pt>
                <c:pt idx="3">
                  <c:v>4</c:v>
                </c:pt>
                <c:pt idx="4">
                  <c:v>4</c:v>
                </c:pt>
                <c:pt idx="5">
                  <c:v>4</c:v>
                </c:pt>
                <c:pt idx="6">
                  <c:v>4</c:v>
                </c:pt>
                <c:pt idx="7">
                  <c:v>4</c:v>
                </c:pt>
                <c:pt idx="8">
                  <c:v>4</c:v>
                </c:pt>
              </c:numCache>
            </c:numRef>
          </c:val>
          <c:extLst>
            <c:ext xmlns:c16="http://schemas.microsoft.com/office/drawing/2014/chart" uri="{C3380CC4-5D6E-409C-BE32-E72D297353CC}">
              <c16:uniqueId val="{00000001-8E23-426F-B2D7-DA36F601D1E4}"/>
            </c:ext>
          </c:extLst>
        </c:ser>
        <c:ser>
          <c:idx val="3"/>
          <c:order val="3"/>
          <c:spPr>
            <a:solidFill>
              <a:schemeClr val="accent2">
                <a:lumMod val="40000"/>
                <a:lumOff val="60000"/>
              </a:schemeClr>
            </a:solidFill>
          </c:spPr>
          <c:cat>
            <c:strRef>
              <c:f>'Gráfica Var Integ'!$B$5:$B$13</c:f>
              <c:strCache>
                <c:ptCount val="9"/>
                <c:pt idx="0">
                  <c:v>D6</c:v>
                </c:pt>
                <c:pt idx="1">
                  <c:v>D8</c:v>
                </c:pt>
                <c:pt idx="2">
                  <c:v>D18</c:v>
                </c:pt>
                <c:pt idx="3">
                  <c:v>D19</c:v>
                </c:pt>
                <c:pt idx="4">
                  <c:v>D21</c:v>
                </c:pt>
                <c:pt idx="5">
                  <c:v>D26</c:v>
                </c:pt>
                <c:pt idx="6">
                  <c:v>D28</c:v>
                </c:pt>
                <c:pt idx="7">
                  <c:v>D30</c:v>
                </c:pt>
                <c:pt idx="8">
                  <c:v>D33</c:v>
                </c:pt>
              </c:strCache>
            </c:strRef>
          </c:cat>
          <c:val>
            <c:numRef>
              <c:f>'Gráfica Var Integ'!$G$5:$G$13</c:f>
              <c:numCache>
                <c:formatCode>0.0</c:formatCode>
                <c:ptCount val="9"/>
                <c:pt idx="0">
                  <c:v>3.5</c:v>
                </c:pt>
                <c:pt idx="1">
                  <c:v>3.5</c:v>
                </c:pt>
                <c:pt idx="2">
                  <c:v>3.5</c:v>
                </c:pt>
                <c:pt idx="3">
                  <c:v>3.5</c:v>
                </c:pt>
                <c:pt idx="4">
                  <c:v>3.5</c:v>
                </c:pt>
                <c:pt idx="5">
                  <c:v>3.5</c:v>
                </c:pt>
                <c:pt idx="6">
                  <c:v>3.5</c:v>
                </c:pt>
                <c:pt idx="7">
                  <c:v>3.5</c:v>
                </c:pt>
                <c:pt idx="8">
                  <c:v>3.5</c:v>
                </c:pt>
              </c:numCache>
            </c:numRef>
          </c:val>
          <c:extLst>
            <c:ext xmlns:c16="http://schemas.microsoft.com/office/drawing/2014/chart" uri="{C3380CC4-5D6E-409C-BE32-E72D297353CC}">
              <c16:uniqueId val="{00000002-8E23-426F-B2D7-DA36F601D1E4}"/>
            </c:ext>
          </c:extLst>
        </c:ser>
        <c:ser>
          <c:idx val="4"/>
          <c:order val="4"/>
          <c:spPr>
            <a:solidFill>
              <a:srgbClr val="FF9999"/>
            </a:solidFill>
          </c:spPr>
          <c:cat>
            <c:strRef>
              <c:f>'Gráfica Var Integ'!$B$5:$B$13</c:f>
              <c:strCache>
                <c:ptCount val="9"/>
                <c:pt idx="0">
                  <c:v>D6</c:v>
                </c:pt>
                <c:pt idx="1">
                  <c:v>D8</c:v>
                </c:pt>
                <c:pt idx="2">
                  <c:v>D18</c:v>
                </c:pt>
                <c:pt idx="3">
                  <c:v>D19</c:v>
                </c:pt>
                <c:pt idx="4">
                  <c:v>D21</c:v>
                </c:pt>
                <c:pt idx="5">
                  <c:v>D26</c:v>
                </c:pt>
                <c:pt idx="6">
                  <c:v>D28</c:v>
                </c:pt>
                <c:pt idx="7">
                  <c:v>D30</c:v>
                </c:pt>
                <c:pt idx="8">
                  <c:v>D33</c:v>
                </c:pt>
              </c:strCache>
            </c:strRef>
          </c:cat>
          <c:val>
            <c:numRef>
              <c:f>'Gráfica Var Integ'!$H$5:$H$13</c:f>
              <c:numCache>
                <c:formatCode>0.0</c:formatCode>
                <c:ptCount val="9"/>
                <c:pt idx="0">
                  <c:v>3</c:v>
                </c:pt>
                <c:pt idx="1">
                  <c:v>3</c:v>
                </c:pt>
                <c:pt idx="2">
                  <c:v>3</c:v>
                </c:pt>
                <c:pt idx="3">
                  <c:v>3</c:v>
                </c:pt>
                <c:pt idx="4">
                  <c:v>3</c:v>
                </c:pt>
                <c:pt idx="5">
                  <c:v>3</c:v>
                </c:pt>
                <c:pt idx="6">
                  <c:v>3</c:v>
                </c:pt>
                <c:pt idx="7">
                  <c:v>3</c:v>
                </c:pt>
                <c:pt idx="8">
                  <c:v>3</c:v>
                </c:pt>
              </c:numCache>
            </c:numRef>
          </c:val>
          <c:extLst>
            <c:ext xmlns:c16="http://schemas.microsoft.com/office/drawing/2014/chart" uri="{C3380CC4-5D6E-409C-BE32-E72D297353CC}">
              <c16:uniqueId val="{00000003-8E23-426F-B2D7-DA36F601D1E4}"/>
            </c:ext>
          </c:extLst>
        </c:ser>
        <c:ser>
          <c:idx val="5"/>
          <c:order val="5"/>
          <c:spPr>
            <a:noFill/>
            <a:ln w="38100">
              <a:solidFill>
                <a:srgbClr val="0070C0"/>
              </a:solidFill>
            </a:ln>
          </c:spPr>
          <c:cat>
            <c:strRef>
              <c:f>'Gráfica Var Integ'!$B$5:$B$13</c:f>
              <c:strCache>
                <c:ptCount val="9"/>
                <c:pt idx="0">
                  <c:v>D6</c:v>
                </c:pt>
                <c:pt idx="1">
                  <c:v>D8</c:v>
                </c:pt>
                <c:pt idx="2">
                  <c:v>D18</c:v>
                </c:pt>
                <c:pt idx="3">
                  <c:v>D19</c:v>
                </c:pt>
                <c:pt idx="4">
                  <c:v>D21</c:v>
                </c:pt>
                <c:pt idx="5">
                  <c:v>D26</c:v>
                </c:pt>
                <c:pt idx="6">
                  <c:v>D28</c:v>
                </c:pt>
                <c:pt idx="7">
                  <c:v>D30</c:v>
                </c:pt>
                <c:pt idx="8">
                  <c:v>D33</c:v>
                </c:pt>
              </c:strCache>
            </c:strRef>
          </c:cat>
          <c:val>
            <c:numRef>
              <c:f>'Gráfica Var Integ'!$I$5:$I$13</c:f>
              <c:numCache>
                <c:formatCode>0.00</c:formatCode>
                <c:ptCount val="9"/>
                <c:pt idx="0">
                  <c:v>5</c:v>
                </c:pt>
                <c:pt idx="1">
                  <c:v>5</c:v>
                </c:pt>
                <c:pt idx="2">
                  <c:v>5</c:v>
                </c:pt>
                <c:pt idx="3">
                  <c:v>5</c:v>
                </c:pt>
                <c:pt idx="4">
                  <c:v>5</c:v>
                </c:pt>
                <c:pt idx="5">
                  <c:v>3</c:v>
                </c:pt>
                <c:pt idx="6">
                  <c:v>5</c:v>
                </c:pt>
                <c:pt idx="7">
                  <c:v>3</c:v>
                </c:pt>
                <c:pt idx="8">
                  <c:v>1</c:v>
                </c:pt>
              </c:numCache>
            </c:numRef>
          </c:val>
          <c:extLst>
            <c:ext xmlns:c16="http://schemas.microsoft.com/office/drawing/2014/chart" uri="{C3380CC4-5D6E-409C-BE32-E72D297353CC}">
              <c16:uniqueId val="{00000004-8E23-426F-B2D7-DA36F601D1E4}"/>
            </c:ext>
          </c:extLst>
        </c:ser>
        <c:dLbls>
          <c:showLegendKey val="0"/>
          <c:showVal val="0"/>
          <c:showCatName val="0"/>
          <c:showSerName val="0"/>
          <c:showPercent val="0"/>
          <c:showBubbleSize val="0"/>
        </c:dLbls>
        <c:axId val="78344192"/>
        <c:axId val="78345728"/>
      </c:radarChart>
      <c:catAx>
        <c:axId val="78344192"/>
        <c:scaling>
          <c:orientation val="minMax"/>
        </c:scaling>
        <c:delete val="0"/>
        <c:axPos val="b"/>
        <c:majorGridlines/>
        <c:numFmt formatCode="General" sourceLinked="0"/>
        <c:majorTickMark val="out"/>
        <c:minorTickMark val="none"/>
        <c:tickLblPos val="nextTo"/>
        <c:txPr>
          <a:bodyPr/>
          <a:lstStyle/>
          <a:p>
            <a:pPr>
              <a:defRPr sz="1400"/>
            </a:pPr>
            <a:endParaRPr lang="es-CO"/>
          </a:p>
        </c:txPr>
        <c:crossAx val="78345728"/>
        <c:crosses val="autoZero"/>
        <c:auto val="1"/>
        <c:lblAlgn val="ctr"/>
        <c:lblOffset val="100"/>
        <c:noMultiLvlLbl val="0"/>
      </c:catAx>
      <c:valAx>
        <c:axId val="78345728"/>
        <c:scaling>
          <c:orientation val="minMax"/>
        </c:scaling>
        <c:delete val="0"/>
        <c:axPos val="l"/>
        <c:majorGridlines/>
        <c:numFmt formatCode="0.0" sourceLinked="1"/>
        <c:majorTickMark val="cross"/>
        <c:minorTickMark val="none"/>
        <c:tickLblPos val="nextTo"/>
        <c:txPr>
          <a:bodyPr/>
          <a:lstStyle/>
          <a:p>
            <a:pPr>
              <a:defRPr>
                <a:solidFill>
                  <a:schemeClr val="tx1">
                    <a:lumMod val="65000"/>
                    <a:lumOff val="35000"/>
                  </a:schemeClr>
                </a:solidFill>
              </a:defRPr>
            </a:pPr>
            <a:endParaRPr lang="es-CO"/>
          </a:p>
        </c:txPr>
        <c:crossAx val="78344192"/>
        <c:crosses val="autoZero"/>
        <c:crossBetween val="between"/>
      </c:valAx>
      <c:spPr>
        <a:ln w="38100"/>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'Graf Agrup Var'!$C$4</c:f>
              <c:strCache>
                <c:ptCount val="1"/>
                <c:pt idx="0">
                  <c:v>% participación Máximo</c:v>
                </c:pt>
              </c:strCache>
            </c:strRef>
          </c:tx>
          <c:invertIfNegative val="0"/>
          <c:dLbls>
            <c:spPr>
              <a:noFill/>
            </c:spPr>
            <c:txPr>
              <a:bodyPr rot="-5400000" vert="horz"/>
              <a:lstStyle/>
              <a:p>
                <a:pPr>
                  <a:defRPr sz="16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'Graf Agrup Var'!$B$5:$B$7</c:f>
              <c:strCache>
                <c:ptCount val="3"/>
                <c:pt idx="0">
                  <c:v>Estratégico</c:v>
                </c:pt>
                <c:pt idx="1">
                  <c:v>Táctico</c:v>
                </c:pt>
                <c:pt idx="2">
                  <c:v>Operativo</c:v>
                </c:pt>
              </c:strCache>
            </c:strRef>
          </c:cat>
          <c:val>
            <c:numRef>
              <c:f>'Graf Agrup Var'!$C$5:$C$7</c:f>
              <c:numCache>
                <c:formatCode>0.0%</c:formatCode>
                <c:ptCount val="3"/>
                <c:pt idx="0">
                  <c:v>0.26950354609929084</c:v>
                </c:pt>
                <c:pt idx="1">
                  <c:v>0.56737588652482274</c:v>
                </c:pt>
                <c:pt idx="2">
                  <c:v>0.16312056737588654</c:v>
                </c:pt>
              </c:numCache>
            </c:numRef>
          </c:val>
          <c:extLst>
            <c:ext xmlns:c16="http://schemas.microsoft.com/office/drawing/2014/chart" uri="{C3380CC4-5D6E-409C-BE32-E72D297353CC}">
              <c16:uniqueId val="{00000000-D70F-4FBD-AD5D-1C007AD8BF9F}"/>
            </c:ext>
          </c:extLst>
        </c:ser>
        <c:ser>
          <c:idx val="1"/>
          <c:order val="1"/>
          <c:tx>
            <c:strRef>
              <c:f>'Graf Agrup Var'!$D$4</c:f>
              <c:strCache>
                <c:ptCount val="1"/>
                <c:pt idx="0">
                  <c:v>% Resultado por grupo</c:v>
                </c:pt>
              </c:strCache>
            </c:strRef>
          </c:tx>
          <c:invertIfNegative val="0"/>
          <c:dLbls>
            <c:spPr>
              <a:noFill/>
              <a:ln>
                <a:noFill/>
              </a:ln>
              <a:effectLst/>
            </c:spPr>
            <c:txPr>
              <a:bodyPr rot="-5400000" vert="horz"/>
              <a:lstStyle/>
              <a:p>
                <a:pPr>
                  <a:defRPr sz="16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'Graf Agrup Var'!$B$5:$B$7</c:f>
              <c:strCache>
                <c:ptCount val="3"/>
                <c:pt idx="0">
                  <c:v>Estratégico</c:v>
                </c:pt>
                <c:pt idx="1">
                  <c:v>Táctico</c:v>
                </c:pt>
                <c:pt idx="2">
                  <c:v>Operativo</c:v>
                </c:pt>
              </c:strCache>
            </c:strRef>
          </c:cat>
          <c:val>
            <c:numRef>
              <c:f>'Graf Agrup Var'!$D$5:$D$7</c:f>
              <c:numCache>
                <c:formatCode>0.0%</c:formatCode>
                <c:ptCount val="3"/>
                <c:pt idx="0">
                  <c:v>0.22978723404255316</c:v>
                </c:pt>
                <c:pt idx="1">
                  <c:v>0.52482269503546097</c:v>
                </c:pt>
                <c:pt idx="2">
                  <c:v>0.15460992907801419</c:v>
                </c:pt>
              </c:numCache>
            </c:numRef>
          </c:val>
          <c:extLst>
            <c:ext xmlns:c16="http://schemas.microsoft.com/office/drawing/2014/chart" uri="{C3380CC4-5D6E-409C-BE32-E72D297353CC}">
              <c16:uniqueId val="{00000001-D70F-4FBD-AD5D-1C007AD8BF9F}"/>
            </c:ext>
          </c:extLst>
        </c:ser>
        <c:dLbls>
          <c:showLegendKey val="0"/>
          <c:showVal val="1"/>
          <c:showCatName val="0"/>
          <c:showSerName val="0"/>
          <c:showPercent val="0"/>
          <c:showBubbleSize val="0"/>
        </c:dLbls>
        <c:gapWidth val="75"/>
        <c:axId val="79531392"/>
        <c:axId val="79541376"/>
      </c:barChart>
      <c:catAx>
        <c:axId val="79531392"/>
        <c:scaling>
          <c:orientation val="minMax"/>
        </c:scaling>
        <c:delete val="0"/>
        <c:axPos val="b"/>
        <c:numFmt formatCode="General" sourceLinked="0"/>
        <c:majorTickMark val="none"/>
        <c:minorTickMark val="none"/>
        <c:tickLblPos val="nextTo"/>
        <c:crossAx val="79541376"/>
        <c:crosses val="autoZero"/>
        <c:auto val="1"/>
        <c:lblAlgn val="ctr"/>
        <c:lblOffset val="100"/>
        <c:noMultiLvlLbl val="0"/>
      </c:catAx>
      <c:valAx>
        <c:axId val="79541376"/>
        <c:scaling>
          <c:orientation val="minMax"/>
        </c:scaling>
        <c:delete val="0"/>
        <c:axPos val="l"/>
        <c:numFmt formatCode="0.0%" sourceLinked="1"/>
        <c:majorTickMark val="none"/>
        <c:minorTickMark val="none"/>
        <c:tickLblPos val="nextTo"/>
        <c:crossAx val="79531392"/>
        <c:crosses val="autoZero"/>
        <c:crossBetween val="between"/>
      </c:valAx>
    </c:plotArea>
    <c:legend>
      <c:legendPos val="b"/>
      <c:layout/>
      <c:overlay val="0"/>
    </c:legend>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669635</xdr:colOff>
      <xdr:row>0</xdr:row>
      <xdr:rowOff>92365</xdr:rowOff>
    </xdr:from>
    <xdr:to>
      <xdr:col>2</xdr:col>
      <xdr:colOff>294409</xdr:colOff>
      <xdr:row>2</xdr:row>
      <xdr:rowOff>86592</xdr:rowOff>
    </xdr:to>
    <xdr:pic>
      <xdr:nvPicPr>
        <xdr:cNvPr id="2" name="Imagen 1" descr="C:\Users\ADMIN\Desktop\cararabo.png">
          <a:extLst>
            <a:ext uri="{FF2B5EF4-FFF2-40B4-BE49-F238E27FC236}">
              <a16:creationId xmlns:a16="http://schemas.microsoft.com/office/drawing/2014/main" id="{475921A6-BCEB-41F8-A6F3-8FA8AEC6B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9317" y="92365"/>
          <a:ext cx="785092" cy="473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260985</xdr:colOff>
      <xdr:row>18</xdr:row>
      <xdr:rowOff>1905</xdr:rowOff>
    </xdr:from>
    <xdr:to>
      <xdr:col>9</xdr:col>
      <xdr:colOff>575310</xdr:colOff>
      <xdr:row>30</xdr:row>
      <xdr:rowOff>41910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306705</xdr:colOff>
      <xdr:row>3</xdr:row>
      <xdr:rowOff>78105</xdr:rowOff>
    </xdr:from>
    <xdr:to>
      <xdr:col>9</xdr:col>
      <xdr:colOff>621030</xdr:colOff>
      <xdr:row>15</xdr:row>
      <xdr:rowOff>116205</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342900</xdr:colOff>
      <xdr:row>31</xdr:row>
      <xdr:rowOff>70485</xdr:rowOff>
    </xdr:from>
    <xdr:to>
      <xdr:col>9</xdr:col>
      <xdr:colOff>657225</xdr:colOff>
      <xdr:row>43</xdr:row>
      <xdr:rowOff>97155</xdr:rowOff>
    </xdr:to>
    <xdr:graphicFrame macro="">
      <xdr:nvGraphicFramePr>
        <xdr:cNvPr id="4" name="3 Gráfico">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299085</xdr:colOff>
      <xdr:row>47</xdr:row>
      <xdr:rowOff>173355</xdr:rowOff>
    </xdr:from>
    <xdr:to>
      <xdr:col>9</xdr:col>
      <xdr:colOff>613410</xdr:colOff>
      <xdr:row>60</xdr:row>
      <xdr:rowOff>28575</xdr:rowOff>
    </xdr:to>
    <xdr:graphicFrame macro="">
      <xdr:nvGraphicFramePr>
        <xdr:cNvPr id="5" name="4 Gráfico">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160020</xdr:colOff>
      <xdr:row>3</xdr:row>
      <xdr:rowOff>4762</xdr:rowOff>
    </xdr:from>
    <xdr:to>
      <xdr:col>17</xdr:col>
      <xdr:colOff>373380</xdr:colOff>
      <xdr:row>26</xdr:row>
      <xdr:rowOff>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325755</xdr:colOff>
      <xdr:row>1</xdr:row>
      <xdr:rowOff>91576</xdr:rowOff>
    </xdr:from>
    <xdr:to>
      <xdr:col>16</xdr:col>
      <xdr:colOff>289560</xdr:colOff>
      <xdr:row>13</xdr:row>
      <xdr:rowOff>15240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3176</xdr:colOff>
      <xdr:row>8</xdr:row>
      <xdr:rowOff>34395</xdr:rowOff>
    </xdr:from>
    <xdr:to>
      <xdr:col>5</xdr:col>
      <xdr:colOff>828958</xdr:colOff>
      <xdr:row>26</xdr:row>
      <xdr:rowOff>76200</xdr:rowOff>
    </xdr:to>
    <xdr:graphicFrame macro="">
      <xdr:nvGraphicFramePr>
        <xdr:cNvPr id="3" name="2 Gráfico">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sgapalmerascararabo@gmail.com" TargetMode="External"/><Relationship Id="rId7" Type="http://schemas.openxmlformats.org/officeDocument/2006/relationships/comments" Target="../comments2.xml"/><Relationship Id="rId2" Type="http://schemas.openxmlformats.org/officeDocument/2006/relationships/hyperlink" Target="mailto:jaimec_0298@hotmail.com" TargetMode="External"/><Relationship Id="rId1" Type="http://schemas.openxmlformats.org/officeDocument/2006/relationships/hyperlink" Target="mailto:PIPEARIAS_@LIVE.COM.AR" TargetMode="External"/><Relationship Id="rId6" Type="http://schemas.openxmlformats.org/officeDocument/2006/relationships/vmlDrawing" Target="../drawings/vmlDrawing2.vml"/><Relationship Id="rId5" Type="http://schemas.openxmlformats.org/officeDocument/2006/relationships/printerSettings" Target="../printerSettings/printerSettings4.bin"/><Relationship Id="rId4" Type="http://schemas.openxmlformats.org/officeDocument/2006/relationships/hyperlink" Target="mailto:plantacioncararabo@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110" zoomScaleNormal="110" workbookViewId="0">
      <selection activeCell="D1" sqref="D1:E3"/>
    </sheetView>
  </sheetViews>
  <sheetFormatPr baseColWidth="10" defaultColWidth="11" defaultRowHeight="15" x14ac:dyDescent="0.25"/>
  <cols>
    <col min="1" max="1" width="1.33203125" style="44" customWidth="1"/>
    <col min="2" max="2" width="14.109375" style="4" customWidth="1"/>
    <col min="3" max="3" width="12.5546875" style="44" customWidth="1"/>
    <col min="4" max="4" width="13.44140625" style="44" customWidth="1"/>
    <col min="5" max="5" width="68.33203125" style="44" customWidth="1"/>
    <col min="6" max="6" width="1.33203125" style="44" customWidth="1"/>
    <col min="7" max="16384" width="11" style="4"/>
  </cols>
  <sheetData>
    <row r="1" spans="1:8" s="27" customFormat="1" ht="12.6" customHeight="1" x14ac:dyDescent="0.25">
      <c r="B1" s="251"/>
      <c r="C1" s="251"/>
      <c r="D1" s="252" t="s">
        <v>319</v>
      </c>
      <c r="E1" s="252"/>
      <c r="F1" s="249" t="s">
        <v>322</v>
      </c>
      <c r="G1" s="249"/>
      <c r="H1" s="249"/>
    </row>
    <row r="2" spans="1:8" s="217" customFormat="1" ht="24.95" customHeight="1" x14ac:dyDescent="0.25">
      <c r="B2" s="251"/>
      <c r="C2" s="251"/>
      <c r="D2" s="252"/>
      <c r="E2" s="252"/>
      <c r="F2" s="250" t="s">
        <v>321</v>
      </c>
      <c r="G2" s="250"/>
      <c r="H2" s="250"/>
    </row>
    <row r="3" spans="1:8" s="27" customFormat="1" ht="13.5" customHeight="1" x14ac:dyDescent="0.25">
      <c r="B3" s="251"/>
      <c r="C3" s="251"/>
      <c r="D3" s="252"/>
      <c r="E3" s="252"/>
      <c r="F3" s="249" t="s">
        <v>320</v>
      </c>
      <c r="G3" s="249"/>
      <c r="H3" s="249"/>
    </row>
    <row r="4" spans="1:8" s="44" customFormat="1" ht="15.75" x14ac:dyDescent="0.25">
      <c r="B4" s="246" t="s">
        <v>49</v>
      </c>
      <c r="C4" s="246"/>
      <c r="D4" s="246"/>
      <c r="E4" s="246"/>
      <c r="F4" s="246"/>
      <c r="G4" s="246"/>
      <c r="H4" s="246"/>
    </row>
    <row r="5" spans="1:8" s="27" customFormat="1" ht="6.75" x14ac:dyDescent="0.25"/>
    <row r="6" spans="1:8" s="44" customFormat="1" ht="51" customHeight="1" x14ac:dyDescent="0.25">
      <c r="A6" s="45" t="s">
        <v>90</v>
      </c>
      <c r="B6" s="247" t="s">
        <v>113</v>
      </c>
      <c r="C6" s="248"/>
      <c r="D6" s="248"/>
      <c r="E6" s="248"/>
      <c r="G6" s="62"/>
    </row>
    <row r="7" spans="1:8" s="44" customFormat="1" ht="51" customHeight="1" x14ac:dyDescent="0.25">
      <c r="A7" s="46" t="s">
        <v>82</v>
      </c>
      <c r="B7" s="244" t="s">
        <v>253</v>
      </c>
      <c r="C7" s="245"/>
      <c r="D7" s="245"/>
      <c r="E7" s="245"/>
    </row>
    <row r="8" spans="1:8" s="44" customFormat="1" ht="36" customHeight="1" x14ac:dyDescent="0.25">
      <c r="A8" s="45" t="s">
        <v>82</v>
      </c>
      <c r="B8" s="244" t="s">
        <v>254</v>
      </c>
      <c r="C8" s="245"/>
      <c r="D8" s="245"/>
      <c r="E8" s="245"/>
    </row>
    <row r="9" spans="1:8" s="44" customFormat="1" ht="14.25" x14ac:dyDescent="0.25"/>
    <row r="10" spans="1:8" s="47" customFormat="1" x14ac:dyDescent="0.25">
      <c r="B10" s="236" t="s">
        <v>50</v>
      </c>
      <c r="C10" s="236" t="s">
        <v>55</v>
      </c>
      <c r="D10" s="236" t="s">
        <v>104</v>
      </c>
      <c r="E10" s="236" t="s">
        <v>51</v>
      </c>
    </row>
    <row r="11" spans="1:8" ht="30" x14ac:dyDescent="0.25">
      <c r="A11" s="53"/>
      <c r="B11" s="83" t="s">
        <v>52</v>
      </c>
      <c r="C11" s="49" t="s">
        <v>65</v>
      </c>
      <c r="D11" s="49" t="s">
        <v>105</v>
      </c>
      <c r="E11" s="54" t="s">
        <v>245</v>
      </c>
    </row>
    <row r="12" spans="1:8" ht="67.5" customHeight="1" x14ac:dyDescent="0.25">
      <c r="A12" s="53"/>
      <c r="B12" s="80" t="s">
        <v>53</v>
      </c>
      <c r="C12" s="49" t="s">
        <v>66</v>
      </c>
      <c r="D12" s="49" t="s">
        <v>106</v>
      </c>
      <c r="E12" s="54" t="s">
        <v>246</v>
      </c>
    </row>
    <row r="13" spans="1:8" ht="44.25" x14ac:dyDescent="0.25">
      <c r="A13" s="53"/>
      <c r="B13" s="81" t="s">
        <v>54</v>
      </c>
      <c r="C13" s="49" t="s">
        <v>67</v>
      </c>
      <c r="D13" s="49" t="s">
        <v>107</v>
      </c>
      <c r="E13" s="54" t="s">
        <v>247</v>
      </c>
    </row>
    <row r="14" spans="1:8" ht="59.25" x14ac:dyDescent="0.25">
      <c r="A14" s="53"/>
      <c r="B14" s="82" t="s">
        <v>91</v>
      </c>
      <c r="C14" s="50" t="s">
        <v>93</v>
      </c>
      <c r="D14" s="49" t="s">
        <v>108</v>
      </c>
      <c r="E14" s="54" t="s">
        <v>265</v>
      </c>
    </row>
    <row r="15" spans="1:8" ht="60" x14ac:dyDescent="0.25">
      <c r="A15" s="53"/>
      <c r="B15" s="79" t="s">
        <v>92</v>
      </c>
      <c r="C15" s="49" t="s">
        <v>271</v>
      </c>
      <c r="D15" s="49" t="s">
        <v>109</v>
      </c>
      <c r="E15" s="54" t="s">
        <v>248</v>
      </c>
    </row>
    <row r="16" spans="1:8" s="43" customFormat="1" ht="6.75" x14ac:dyDescent="0.25">
      <c r="A16" s="27"/>
      <c r="C16" s="27"/>
      <c r="D16" s="27"/>
      <c r="E16" s="27"/>
      <c r="F16" s="27"/>
    </row>
    <row r="17" spans="1:6" s="6" customFormat="1" ht="23.25" customHeight="1" x14ac:dyDescent="0.25">
      <c r="A17" s="48"/>
      <c r="B17" s="5" t="s">
        <v>57</v>
      </c>
      <c r="C17" s="243" t="s">
        <v>56</v>
      </c>
      <c r="D17" s="243"/>
      <c r="E17" s="243"/>
      <c r="F17" s="48"/>
    </row>
    <row r="18" spans="1:6" s="6" customFormat="1" ht="23.25" customHeight="1" x14ac:dyDescent="0.25">
      <c r="A18" s="48"/>
      <c r="C18" s="243" t="s">
        <v>58</v>
      </c>
      <c r="D18" s="243"/>
      <c r="E18" s="243"/>
      <c r="F18" s="48"/>
    </row>
    <row r="19" spans="1:6" s="6" customFormat="1" ht="23.25" customHeight="1" x14ac:dyDescent="0.25">
      <c r="A19" s="48"/>
      <c r="C19" s="243" t="s">
        <v>59</v>
      </c>
      <c r="D19" s="243"/>
      <c r="E19" s="243"/>
      <c r="F19" s="48"/>
    </row>
    <row r="20" spans="1:6" s="6" customFormat="1" ht="23.25" customHeight="1" x14ac:dyDescent="0.25">
      <c r="A20" s="48"/>
      <c r="B20" s="5" t="s">
        <v>110</v>
      </c>
      <c r="C20" s="243" t="s">
        <v>111</v>
      </c>
      <c r="D20" s="243"/>
      <c r="E20" s="243"/>
      <c r="F20" s="48"/>
    </row>
    <row r="22" spans="1:6" x14ac:dyDescent="0.25">
      <c r="B22" s="237" t="s">
        <v>94</v>
      </c>
      <c r="C22" s="238"/>
      <c r="D22" s="239"/>
      <c r="E22" s="236" t="s">
        <v>95</v>
      </c>
    </row>
    <row r="23" spans="1:6" ht="36" customHeight="1" x14ac:dyDescent="0.25">
      <c r="A23" s="51" t="s">
        <v>82</v>
      </c>
      <c r="B23" s="240" t="s">
        <v>97</v>
      </c>
      <c r="C23" s="241"/>
      <c r="D23" s="242"/>
      <c r="E23" s="52" t="s">
        <v>96</v>
      </c>
    </row>
  </sheetData>
  <sheetProtection algorithmName="SHA-512" hashValue="LxlHfzo2cy3bhDiT6aOtvA6hWtOxfbQY3RvzyQpsi7CQp6/KL5BB/tmCbuMazkPY58JWnmdrngMJQohyEB9tyA==" saltValue="TXHZ/b2Cu2dGUV72Pvgx/g==" spinCount="100000" sheet="1" objects="1" scenarios="1"/>
  <mergeCells count="15">
    <mergeCell ref="F1:H1"/>
    <mergeCell ref="F2:H2"/>
    <mergeCell ref="F3:H3"/>
    <mergeCell ref="B1:C3"/>
    <mergeCell ref="D1:E3"/>
    <mergeCell ref="B7:E7"/>
    <mergeCell ref="B4:H4"/>
    <mergeCell ref="C19:E19"/>
    <mergeCell ref="B6:E6"/>
    <mergeCell ref="C17:E17"/>
    <mergeCell ref="B22:D22"/>
    <mergeCell ref="B23:D23"/>
    <mergeCell ref="C20:E20"/>
    <mergeCell ref="C18:E18"/>
    <mergeCell ref="B8:E8"/>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5"/>
  <sheetViews>
    <sheetView workbookViewId="0">
      <selection activeCell="B25" sqref="B25"/>
    </sheetView>
  </sheetViews>
  <sheetFormatPr baseColWidth="10" defaultColWidth="11" defaultRowHeight="14.25" x14ac:dyDescent="0.2"/>
  <cols>
    <col min="1" max="1" width="1.77734375" style="91" customWidth="1"/>
    <col min="2" max="2" width="88.77734375" style="91" customWidth="1"/>
    <col min="3" max="3" width="1.77734375" style="91" customWidth="1"/>
    <col min="4" max="16384" width="11" style="91"/>
  </cols>
  <sheetData>
    <row r="1" spans="2:2" ht="9.6" customHeight="1" x14ac:dyDescent="0.2"/>
    <row r="2" spans="2:2" ht="40.5" x14ac:dyDescent="0.2">
      <c r="B2" s="87" t="s">
        <v>85</v>
      </c>
    </row>
    <row r="3" spans="2:2" ht="15.75" x14ac:dyDescent="0.2">
      <c r="B3" s="92" t="s">
        <v>49</v>
      </c>
    </row>
    <row r="4" spans="2:2" s="111" customFormat="1" ht="6.75" x14ac:dyDescent="0.15"/>
    <row r="5" spans="2:2" ht="15.75" x14ac:dyDescent="0.2">
      <c r="B5" s="93" t="s">
        <v>180</v>
      </c>
    </row>
    <row r="6" spans="2:2" ht="38.25" customHeight="1" x14ac:dyDescent="0.2">
      <c r="B6" s="94" t="s">
        <v>236</v>
      </c>
    </row>
    <row r="7" spans="2:2" s="111" customFormat="1" ht="6.75" x14ac:dyDescent="0.15"/>
    <row r="8" spans="2:2" ht="15.75" x14ac:dyDescent="0.2">
      <c r="B8" s="93" t="s">
        <v>177</v>
      </c>
    </row>
    <row r="9" spans="2:2" ht="20.25" customHeight="1" x14ac:dyDescent="0.2">
      <c r="B9" s="94" t="s">
        <v>242</v>
      </c>
    </row>
    <row r="10" spans="2:2" ht="20.25" customHeight="1" x14ac:dyDescent="0.2">
      <c r="B10" s="94" t="s">
        <v>241</v>
      </c>
    </row>
    <row r="11" spans="2:2" ht="20.25" customHeight="1" x14ac:dyDescent="0.2">
      <c r="B11" s="94" t="s">
        <v>240</v>
      </c>
    </row>
    <row r="12" spans="2:2" ht="20.25" customHeight="1" x14ac:dyDescent="0.2">
      <c r="B12" s="94" t="s">
        <v>239</v>
      </c>
    </row>
    <row r="13" spans="2:2" s="111" customFormat="1" ht="6.75" x14ac:dyDescent="0.15"/>
    <row r="14" spans="2:2" ht="15.75" x14ac:dyDescent="0.2">
      <c r="B14" s="93" t="s">
        <v>230</v>
      </c>
    </row>
    <row r="15" spans="2:2" ht="54" customHeight="1" x14ac:dyDescent="0.2">
      <c r="B15" s="94" t="s">
        <v>231</v>
      </c>
    </row>
    <row r="16" spans="2:2" s="111" customFormat="1" ht="6.75" x14ac:dyDescent="0.15"/>
    <row r="17" spans="2:2" ht="15.75" x14ac:dyDescent="0.2">
      <c r="B17" s="93" t="s">
        <v>178</v>
      </c>
    </row>
    <row r="18" spans="2:2" ht="54" customHeight="1" x14ac:dyDescent="0.2">
      <c r="B18" s="94" t="s">
        <v>237</v>
      </c>
    </row>
    <row r="19" spans="2:2" s="111" customFormat="1" ht="6.75" x14ac:dyDescent="0.15"/>
    <row r="20" spans="2:2" ht="15.75" x14ac:dyDescent="0.2">
      <c r="B20" s="93" t="s">
        <v>179</v>
      </c>
    </row>
    <row r="21" spans="2:2" ht="20.25" customHeight="1" x14ac:dyDescent="0.2">
      <c r="B21" s="94" t="s">
        <v>232</v>
      </c>
    </row>
    <row r="22" spans="2:2" ht="20.25" customHeight="1" x14ac:dyDescent="0.2">
      <c r="B22" s="94" t="s">
        <v>233</v>
      </c>
    </row>
    <row r="23" spans="2:2" ht="20.25" customHeight="1" x14ac:dyDescent="0.2">
      <c r="B23" s="94" t="s">
        <v>238</v>
      </c>
    </row>
    <row r="24" spans="2:2" ht="20.25" customHeight="1" x14ac:dyDescent="0.2">
      <c r="B24" s="94" t="s">
        <v>234</v>
      </c>
    </row>
    <row r="25" spans="2:2" ht="38.25" customHeight="1" x14ac:dyDescent="0.2">
      <c r="B25" s="94" t="s">
        <v>235</v>
      </c>
    </row>
  </sheetData>
  <sheetProtection algorithmName="SHA-512" hashValue="izOJXs1gdcVK6enyuZqfBGt/kaJx9oUYPoTjo2ZkKsnDq42TcrS3YVlqvd0YKS+HvqlEJFxxBOE3YAOy9fOATw==" saltValue="6eXubIKporBF+kpj5M0z9w==" spinCount="100000" sheet="1" objects="1" scenarios="1"/>
  <printOptions horizontalCentered="1"/>
  <pageMargins left="0.51181102362204722" right="0.51181102362204722" top="0.9055118110236221" bottom="0.55118110236220474" header="0" footer="0"/>
  <pageSetup scale="9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49"/>
  <sheetViews>
    <sheetView showGridLines="0" zoomScaleNormal="100" zoomScaleSheetLayoutView="90" zoomScalePageLayoutView="80" workbookViewId="0">
      <pane xSplit="4" ySplit="8" topLeftCell="E39" activePane="bottomRight" state="frozen"/>
      <selection activeCell="D16" sqref="D16"/>
      <selection pane="topRight" activeCell="D16" sqref="D16"/>
      <selection pane="bottomLeft" activeCell="D16" sqref="D16"/>
      <selection pane="bottomRight" activeCell="I37" sqref="I37"/>
    </sheetView>
  </sheetViews>
  <sheetFormatPr baseColWidth="10" defaultColWidth="16.6640625" defaultRowHeight="12.75" x14ac:dyDescent="0.25"/>
  <cols>
    <col min="1" max="1" width="1.6640625" style="1" customWidth="1"/>
    <col min="2" max="2" width="20.6640625" style="2" customWidth="1"/>
    <col min="3" max="3" width="5.109375" style="1" customWidth="1"/>
    <col min="4" max="4" width="45.6640625" style="2" customWidth="1"/>
    <col min="5" max="6" width="10.6640625" style="2" customWidth="1"/>
    <col min="7" max="7" width="10.6640625" style="1" customWidth="1"/>
    <col min="8" max="8" width="1.6640625" style="1" customWidth="1"/>
    <col min="9" max="10" width="9" style="7" customWidth="1"/>
    <col min="11" max="11" width="10.6640625" style="7" customWidth="1"/>
    <col min="12" max="16384" width="16.6640625" style="1"/>
  </cols>
  <sheetData>
    <row r="1" spans="1:11" s="27" customFormat="1" ht="6.75" x14ac:dyDescent="0.25">
      <c r="B1" s="12"/>
      <c r="D1" s="12"/>
      <c r="E1" s="12"/>
      <c r="F1" s="12"/>
      <c r="I1" s="13"/>
      <c r="J1" s="13"/>
      <c r="K1" s="13"/>
    </row>
    <row r="2" spans="1:11" ht="42.75" customHeight="1" x14ac:dyDescent="0.25">
      <c r="B2" s="255" t="s">
        <v>85</v>
      </c>
      <c r="C2" s="255"/>
      <c r="D2" s="255"/>
      <c r="E2" s="255"/>
      <c r="F2" s="255"/>
      <c r="G2" s="255"/>
      <c r="H2" s="9"/>
    </row>
    <row r="3" spans="1:11" s="27" customFormat="1" ht="6.75" customHeight="1" x14ac:dyDescent="0.25">
      <c r="B3" s="14"/>
      <c r="C3" s="14"/>
      <c r="D3" s="14"/>
      <c r="E3" s="14"/>
      <c r="F3" s="14"/>
      <c r="G3" s="14"/>
      <c r="H3" s="14"/>
    </row>
    <row r="4" spans="1:11" s="29" customFormat="1" ht="17.25" customHeight="1" x14ac:dyDescent="0.25">
      <c r="A4" s="28" t="s">
        <v>82</v>
      </c>
      <c r="B4" s="253" t="s">
        <v>98</v>
      </c>
      <c r="C4" s="253"/>
      <c r="D4" s="253"/>
      <c r="E4" s="253"/>
      <c r="F4" s="253"/>
      <c r="G4" s="253"/>
      <c r="H4" s="19"/>
    </row>
    <row r="5" spans="1:11" s="29" customFormat="1" ht="15" x14ac:dyDescent="0.25">
      <c r="A5" s="28"/>
      <c r="B5" s="253"/>
      <c r="C5" s="253"/>
      <c r="D5" s="253"/>
      <c r="E5" s="253"/>
      <c r="F5" s="253"/>
      <c r="G5" s="253"/>
      <c r="H5" s="57"/>
    </row>
    <row r="6" spans="1:11" s="27" customFormat="1" ht="7.5" thickBot="1" x14ac:dyDescent="0.3">
      <c r="B6" s="11"/>
      <c r="D6" s="12"/>
      <c r="E6" s="12"/>
      <c r="F6" s="12"/>
      <c r="I6" s="13"/>
      <c r="J6" s="13"/>
      <c r="K6" s="13"/>
    </row>
    <row r="7" spans="1:11" x14ac:dyDescent="0.25">
      <c r="B7" s="258" t="s">
        <v>2</v>
      </c>
      <c r="C7" s="260" t="s">
        <v>48</v>
      </c>
      <c r="D7" s="262" t="s">
        <v>99</v>
      </c>
      <c r="E7" s="262" t="s">
        <v>1</v>
      </c>
      <c r="F7" s="262"/>
      <c r="G7" s="264"/>
      <c r="H7" s="7"/>
    </row>
    <row r="8" spans="1:11" ht="34.5" thickBot="1" x14ac:dyDescent="0.3">
      <c r="B8" s="259"/>
      <c r="C8" s="261"/>
      <c r="D8" s="263"/>
      <c r="E8" s="17" t="s">
        <v>60</v>
      </c>
      <c r="F8" s="17" t="s">
        <v>83</v>
      </c>
      <c r="G8" s="18" t="s">
        <v>84</v>
      </c>
      <c r="H8" s="7"/>
      <c r="I8" s="21" t="s">
        <v>87</v>
      </c>
      <c r="J8" s="21" t="s">
        <v>256</v>
      </c>
      <c r="K8" s="21" t="s">
        <v>88</v>
      </c>
    </row>
    <row r="9" spans="1:11" ht="38.25" x14ac:dyDescent="0.25">
      <c r="A9" s="30"/>
      <c r="B9" s="256" t="s">
        <v>27</v>
      </c>
      <c r="C9" s="10">
        <v>1</v>
      </c>
      <c r="D9" s="15" t="s">
        <v>70</v>
      </c>
      <c r="E9" s="34"/>
      <c r="F9" s="34" t="s">
        <v>86</v>
      </c>
      <c r="G9" s="35"/>
      <c r="H9" s="20"/>
      <c r="I9" s="22">
        <f t="shared" ref="I9:I41" si="0">IF(E9="X",5,IF(F9="X",3,IF(G9="X",1,0)))</f>
        <v>3</v>
      </c>
      <c r="J9" s="24">
        <v>1</v>
      </c>
      <c r="K9" s="23">
        <f t="shared" ref="K9:K41" si="1">J9*I9/J$42</f>
        <v>6.8965517241379309E-2</v>
      </c>
    </row>
    <row r="10" spans="1:11" ht="38.25" x14ac:dyDescent="0.25">
      <c r="A10" s="30"/>
      <c r="B10" s="257"/>
      <c r="C10" s="8">
        <v>2</v>
      </c>
      <c r="D10" s="16" t="s">
        <v>71</v>
      </c>
      <c r="E10" s="34"/>
      <c r="F10" s="34" t="s">
        <v>86</v>
      </c>
      <c r="G10" s="35"/>
      <c r="H10" s="20"/>
      <c r="I10" s="22">
        <f t="shared" si="0"/>
        <v>3</v>
      </c>
      <c r="J10" s="24">
        <v>1</v>
      </c>
      <c r="K10" s="23">
        <f t="shared" si="1"/>
        <v>6.8965517241379309E-2</v>
      </c>
    </row>
    <row r="11" spans="1:11" ht="25.5" x14ac:dyDescent="0.25">
      <c r="A11" s="30"/>
      <c r="B11" s="132" t="s">
        <v>30</v>
      </c>
      <c r="C11" s="10">
        <v>3</v>
      </c>
      <c r="D11" s="16" t="s">
        <v>29</v>
      </c>
      <c r="E11" s="34" t="s">
        <v>86</v>
      </c>
      <c r="F11" s="34"/>
      <c r="G11" s="35"/>
      <c r="H11" s="20"/>
      <c r="I11" s="22">
        <f t="shared" si="0"/>
        <v>5</v>
      </c>
      <c r="J11" s="24">
        <v>1</v>
      </c>
      <c r="K11" s="23">
        <f t="shared" si="1"/>
        <v>0.11494252873563218</v>
      </c>
    </row>
    <row r="12" spans="1:11" ht="15.75" x14ac:dyDescent="0.25">
      <c r="A12" s="30"/>
      <c r="B12" s="132" t="s">
        <v>28</v>
      </c>
      <c r="C12" s="8">
        <v>4</v>
      </c>
      <c r="D12" s="16" t="s">
        <v>72</v>
      </c>
      <c r="E12" s="34" t="s">
        <v>86</v>
      </c>
      <c r="F12" s="34"/>
      <c r="G12" s="35"/>
      <c r="H12" s="20"/>
      <c r="I12" s="22">
        <f t="shared" si="0"/>
        <v>5</v>
      </c>
      <c r="J12" s="24">
        <v>1</v>
      </c>
      <c r="K12" s="23">
        <f t="shared" si="1"/>
        <v>0.11494252873563218</v>
      </c>
    </row>
    <row r="13" spans="1:11" ht="25.5" x14ac:dyDescent="0.25">
      <c r="A13" s="30"/>
      <c r="B13" s="113" t="s">
        <v>3</v>
      </c>
      <c r="C13" s="10">
        <v>5</v>
      </c>
      <c r="D13" s="16" t="s">
        <v>25</v>
      </c>
      <c r="E13" s="34" t="s">
        <v>86</v>
      </c>
      <c r="F13" s="34"/>
      <c r="G13" s="35"/>
      <c r="H13" s="20"/>
      <c r="I13" s="22">
        <f t="shared" si="0"/>
        <v>5</v>
      </c>
      <c r="J13" s="24">
        <v>1</v>
      </c>
      <c r="K13" s="23">
        <f t="shared" si="1"/>
        <v>0.11494252873563218</v>
      </c>
    </row>
    <row r="14" spans="1:11" ht="25.5" x14ac:dyDescent="0.25">
      <c r="A14" s="30"/>
      <c r="B14" s="60" t="s">
        <v>33</v>
      </c>
      <c r="C14" s="8">
        <v>6</v>
      </c>
      <c r="D14" s="16" t="s">
        <v>73</v>
      </c>
      <c r="E14" s="34" t="s">
        <v>86</v>
      </c>
      <c r="F14" s="34"/>
      <c r="G14" s="35"/>
      <c r="H14" s="20"/>
      <c r="I14" s="22">
        <f t="shared" si="0"/>
        <v>5</v>
      </c>
      <c r="J14" s="24">
        <v>1.5</v>
      </c>
      <c r="K14" s="23">
        <f t="shared" si="1"/>
        <v>0.17241379310344829</v>
      </c>
    </row>
    <row r="15" spans="1:11" ht="25.5" x14ac:dyDescent="0.25">
      <c r="A15" s="30"/>
      <c r="B15" s="132" t="s">
        <v>37</v>
      </c>
      <c r="C15" s="10">
        <v>7</v>
      </c>
      <c r="D15" s="16" t="s">
        <v>18</v>
      </c>
      <c r="E15" s="34" t="s">
        <v>86</v>
      </c>
      <c r="F15" s="34"/>
      <c r="G15" s="35"/>
      <c r="H15" s="20"/>
      <c r="I15" s="22">
        <f t="shared" si="0"/>
        <v>5</v>
      </c>
      <c r="J15" s="24">
        <v>1</v>
      </c>
      <c r="K15" s="23">
        <f t="shared" si="1"/>
        <v>0.11494252873563218</v>
      </c>
    </row>
    <row r="16" spans="1:11" ht="25.5" x14ac:dyDescent="0.25">
      <c r="A16" s="30"/>
      <c r="B16" s="61" t="s">
        <v>38</v>
      </c>
      <c r="C16" s="8">
        <v>8</v>
      </c>
      <c r="D16" s="16" t="s">
        <v>17</v>
      </c>
      <c r="E16" s="34" t="s">
        <v>86</v>
      </c>
      <c r="F16" s="34"/>
      <c r="G16" s="35"/>
      <c r="H16" s="20"/>
      <c r="I16" s="22">
        <f t="shared" si="0"/>
        <v>5</v>
      </c>
      <c r="J16" s="24">
        <v>2.5</v>
      </c>
      <c r="K16" s="23">
        <f t="shared" si="1"/>
        <v>0.28735632183908044</v>
      </c>
    </row>
    <row r="17" spans="1:11" ht="127.5" customHeight="1" x14ac:dyDescent="0.25">
      <c r="A17" s="30"/>
      <c r="B17" s="58" t="s">
        <v>32</v>
      </c>
      <c r="C17" s="10">
        <v>9</v>
      </c>
      <c r="D17" s="16" t="s">
        <v>42</v>
      </c>
      <c r="E17" s="34" t="s">
        <v>86</v>
      </c>
      <c r="F17" s="34"/>
      <c r="G17" s="35"/>
      <c r="H17" s="20"/>
      <c r="I17" s="22">
        <f t="shared" si="0"/>
        <v>5</v>
      </c>
      <c r="J17" s="24">
        <v>1</v>
      </c>
      <c r="K17" s="23">
        <f t="shared" si="1"/>
        <v>0.11494252873563218</v>
      </c>
    </row>
    <row r="18" spans="1:11" ht="25.5" x14ac:dyDescent="0.25">
      <c r="A18" s="30"/>
      <c r="B18" s="58" t="s">
        <v>6</v>
      </c>
      <c r="C18" s="8">
        <v>10</v>
      </c>
      <c r="D18" s="16" t="s">
        <v>100</v>
      </c>
      <c r="E18" s="34" t="s">
        <v>86</v>
      </c>
      <c r="F18" s="34"/>
      <c r="G18" s="35"/>
      <c r="H18" s="20"/>
      <c r="I18" s="22">
        <f t="shared" si="0"/>
        <v>5</v>
      </c>
      <c r="J18" s="24">
        <v>1</v>
      </c>
      <c r="K18" s="23">
        <f t="shared" si="1"/>
        <v>0.11494252873563218</v>
      </c>
    </row>
    <row r="19" spans="1:11" ht="25.5" x14ac:dyDescent="0.25">
      <c r="A19" s="30"/>
      <c r="B19" s="132" t="s">
        <v>45</v>
      </c>
      <c r="C19" s="10">
        <v>11</v>
      </c>
      <c r="D19" s="16" t="s">
        <v>64</v>
      </c>
      <c r="E19" s="34" t="s">
        <v>86</v>
      </c>
      <c r="F19" s="34"/>
      <c r="G19" s="35"/>
      <c r="H19" s="20"/>
      <c r="I19" s="22">
        <f t="shared" si="0"/>
        <v>5</v>
      </c>
      <c r="J19" s="24">
        <v>1</v>
      </c>
      <c r="K19" s="23">
        <f t="shared" si="1"/>
        <v>0.11494252873563218</v>
      </c>
    </row>
    <row r="20" spans="1:11" ht="38.25" x14ac:dyDescent="0.25">
      <c r="A20" s="30"/>
      <c r="B20" s="132" t="s">
        <v>4</v>
      </c>
      <c r="C20" s="8">
        <v>12</v>
      </c>
      <c r="D20" s="16" t="s">
        <v>101</v>
      </c>
      <c r="E20" s="34"/>
      <c r="F20" s="34" t="s">
        <v>86</v>
      </c>
      <c r="G20" s="35"/>
      <c r="H20" s="20"/>
      <c r="I20" s="22">
        <f t="shared" si="0"/>
        <v>3</v>
      </c>
      <c r="J20" s="24">
        <v>1</v>
      </c>
      <c r="K20" s="23">
        <f t="shared" si="1"/>
        <v>6.8965517241379309E-2</v>
      </c>
    </row>
    <row r="21" spans="1:11" ht="25.5" x14ac:dyDescent="0.25">
      <c r="A21" s="30"/>
      <c r="B21" s="58" t="s">
        <v>9</v>
      </c>
      <c r="C21" s="10">
        <v>13</v>
      </c>
      <c r="D21" s="16" t="s">
        <v>22</v>
      </c>
      <c r="E21" s="34"/>
      <c r="F21" s="34" t="s">
        <v>86</v>
      </c>
      <c r="G21" s="35"/>
      <c r="H21" s="20"/>
      <c r="I21" s="22">
        <f t="shared" si="0"/>
        <v>3</v>
      </c>
      <c r="J21" s="24">
        <v>1</v>
      </c>
      <c r="K21" s="23">
        <f t="shared" si="1"/>
        <v>6.8965517241379309E-2</v>
      </c>
    </row>
    <row r="22" spans="1:11" ht="25.5" x14ac:dyDescent="0.25">
      <c r="A22" s="30"/>
      <c r="B22" s="61" t="s">
        <v>7</v>
      </c>
      <c r="C22" s="8">
        <v>14</v>
      </c>
      <c r="D22" s="16" t="s">
        <v>13</v>
      </c>
      <c r="E22" s="34" t="s">
        <v>86</v>
      </c>
      <c r="F22" s="34"/>
      <c r="G22" s="35"/>
      <c r="H22" s="20"/>
      <c r="I22" s="22">
        <f t="shared" si="0"/>
        <v>5</v>
      </c>
      <c r="J22" s="24">
        <v>1</v>
      </c>
      <c r="K22" s="23">
        <f t="shared" si="1"/>
        <v>0.11494252873563218</v>
      </c>
    </row>
    <row r="23" spans="1:11" ht="25.5" x14ac:dyDescent="0.25">
      <c r="A23" s="30"/>
      <c r="B23" s="61" t="s">
        <v>36</v>
      </c>
      <c r="C23" s="10">
        <v>15</v>
      </c>
      <c r="D23" s="16" t="s">
        <v>23</v>
      </c>
      <c r="E23" s="34" t="s">
        <v>86</v>
      </c>
      <c r="F23" s="34"/>
      <c r="G23" s="35"/>
      <c r="H23" s="20"/>
      <c r="I23" s="22">
        <f t="shared" si="0"/>
        <v>5</v>
      </c>
      <c r="J23" s="24">
        <v>1</v>
      </c>
      <c r="K23" s="23">
        <f t="shared" si="1"/>
        <v>0.11494252873563218</v>
      </c>
    </row>
    <row r="24" spans="1:11" ht="38.25" x14ac:dyDescent="0.25">
      <c r="A24" s="30"/>
      <c r="B24" s="254" t="s">
        <v>31</v>
      </c>
      <c r="C24" s="8">
        <v>16</v>
      </c>
      <c r="D24" s="16" t="s">
        <v>19</v>
      </c>
      <c r="E24" s="34" t="s">
        <v>86</v>
      </c>
      <c r="F24" s="34"/>
      <c r="G24" s="35"/>
      <c r="H24" s="20"/>
      <c r="I24" s="22">
        <f t="shared" si="0"/>
        <v>5</v>
      </c>
      <c r="J24" s="24">
        <v>1</v>
      </c>
      <c r="K24" s="23">
        <f t="shared" si="1"/>
        <v>0.11494252873563218</v>
      </c>
    </row>
    <row r="25" spans="1:11" ht="25.5" x14ac:dyDescent="0.25">
      <c r="A25" s="30"/>
      <c r="B25" s="254"/>
      <c r="C25" s="10">
        <v>17</v>
      </c>
      <c r="D25" s="16" t="s">
        <v>20</v>
      </c>
      <c r="E25" s="34" t="s">
        <v>86</v>
      </c>
      <c r="F25" s="34"/>
      <c r="G25" s="35"/>
      <c r="H25" s="20"/>
      <c r="I25" s="22">
        <f t="shared" si="0"/>
        <v>5</v>
      </c>
      <c r="J25" s="24">
        <v>1</v>
      </c>
      <c r="K25" s="23">
        <f t="shared" si="1"/>
        <v>0.11494252873563218</v>
      </c>
    </row>
    <row r="26" spans="1:11" ht="25.5" x14ac:dyDescent="0.25">
      <c r="A26" s="30"/>
      <c r="B26" s="254"/>
      <c r="C26" s="8">
        <v>18</v>
      </c>
      <c r="D26" s="16" t="s">
        <v>69</v>
      </c>
      <c r="E26" s="34" t="s">
        <v>86</v>
      </c>
      <c r="F26" s="34"/>
      <c r="G26" s="35"/>
      <c r="H26" s="20"/>
      <c r="I26" s="22">
        <f t="shared" si="0"/>
        <v>5</v>
      </c>
      <c r="J26" s="24">
        <v>2</v>
      </c>
      <c r="K26" s="23">
        <f t="shared" si="1"/>
        <v>0.22988505747126436</v>
      </c>
    </row>
    <row r="27" spans="1:11" ht="25.5" x14ac:dyDescent="0.25">
      <c r="A27" s="30"/>
      <c r="B27" s="58" t="s">
        <v>34</v>
      </c>
      <c r="C27" s="10">
        <v>19</v>
      </c>
      <c r="D27" s="16" t="s">
        <v>43</v>
      </c>
      <c r="E27" s="34" t="s">
        <v>86</v>
      </c>
      <c r="F27" s="34"/>
      <c r="G27" s="35"/>
      <c r="H27" s="20"/>
      <c r="I27" s="22">
        <f t="shared" si="0"/>
        <v>5</v>
      </c>
      <c r="J27" s="24">
        <v>3</v>
      </c>
      <c r="K27" s="23">
        <f t="shared" si="1"/>
        <v>0.34482758620689657</v>
      </c>
    </row>
    <row r="28" spans="1:11" ht="25.5" x14ac:dyDescent="0.25">
      <c r="A28" s="30"/>
      <c r="B28" s="59" t="s">
        <v>0</v>
      </c>
      <c r="C28" s="8">
        <v>20</v>
      </c>
      <c r="D28" s="16" t="s">
        <v>61</v>
      </c>
      <c r="E28" s="34"/>
      <c r="F28" s="34" t="s">
        <v>86</v>
      </c>
      <c r="G28" s="35"/>
      <c r="H28" s="20"/>
      <c r="I28" s="22">
        <f t="shared" si="0"/>
        <v>3</v>
      </c>
      <c r="J28" s="24">
        <v>1</v>
      </c>
      <c r="K28" s="23">
        <f t="shared" si="1"/>
        <v>6.8965517241379309E-2</v>
      </c>
    </row>
    <row r="29" spans="1:11" ht="25.5" x14ac:dyDescent="0.25">
      <c r="A29" s="30"/>
      <c r="B29" s="58" t="s">
        <v>14</v>
      </c>
      <c r="C29" s="10">
        <v>21</v>
      </c>
      <c r="D29" s="16" t="s">
        <v>11</v>
      </c>
      <c r="E29" s="34" t="s">
        <v>86</v>
      </c>
      <c r="F29" s="34"/>
      <c r="G29" s="35"/>
      <c r="H29" s="20"/>
      <c r="I29" s="22">
        <f t="shared" si="0"/>
        <v>5</v>
      </c>
      <c r="J29" s="24">
        <v>3</v>
      </c>
      <c r="K29" s="23">
        <f t="shared" si="1"/>
        <v>0.34482758620689657</v>
      </c>
    </row>
    <row r="30" spans="1:11" ht="38.25" x14ac:dyDescent="0.25">
      <c r="A30" s="30"/>
      <c r="B30" s="58" t="s">
        <v>8</v>
      </c>
      <c r="C30" s="8">
        <v>22</v>
      </c>
      <c r="D30" s="16" t="s">
        <v>21</v>
      </c>
      <c r="E30" s="34"/>
      <c r="F30" s="34" t="s">
        <v>86</v>
      </c>
      <c r="G30" s="35"/>
      <c r="H30" s="20"/>
      <c r="I30" s="22">
        <f t="shared" si="0"/>
        <v>3</v>
      </c>
      <c r="J30" s="24">
        <v>1</v>
      </c>
      <c r="K30" s="23">
        <f t="shared" si="1"/>
        <v>6.8965517241379309E-2</v>
      </c>
    </row>
    <row r="31" spans="1:11" ht="38.25" x14ac:dyDescent="0.25">
      <c r="A31" s="30"/>
      <c r="B31" s="58" t="s">
        <v>35</v>
      </c>
      <c r="C31" s="10">
        <v>23</v>
      </c>
      <c r="D31" s="16" t="s">
        <v>15</v>
      </c>
      <c r="E31" s="34" t="s">
        <v>86</v>
      </c>
      <c r="F31" s="34"/>
      <c r="G31" s="35"/>
      <c r="H31" s="20"/>
      <c r="I31" s="22">
        <f t="shared" si="0"/>
        <v>5</v>
      </c>
      <c r="J31" s="24">
        <v>1</v>
      </c>
      <c r="K31" s="23">
        <f t="shared" si="1"/>
        <v>0.11494252873563218</v>
      </c>
    </row>
    <row r="32" spans="1:11" ht="25.5" x14ac:dyDescent="0.25">
      <c r="A32" s="30"/>
      <c r="B32" s="254" t="s">
        <v>39</v>
      </c>
      <c r="C32" s="8">
        <v>24</v>
      </c>
      <c r="D32" s="16" t="s">
        <v>16</v>
      </c>
      <c r="E32" s="34" t="s">
        <v>86</v>
      </c>
      <c r="F32" s="34"/>
      <c r="G32" s="35"/>
      <c r="H32" s="20"/>
      <c r="I32" s="22">
        <f t="shared" si="0"/>
        <v>5</v>
      </c>
      <c r="J32" s="24">
        <v>1</v>
      </c>
      <c r="K32" s="23">
        <f t="shared" si="1"/>
        <v>0.11494252873563218</v>
      </c>
    </row>
    <row r="33" spans="1:11" ht="25.5" x14ac:dyDescent="0.25">
      <c r="A33" s="30"/>
      <c r="B33" s="254"/>
      <c r="C33" s="10">
        <v>25</v>
      </c>
      <c r="D33" s="16" t="s">
        <v>102</v>
      </c>
      <c r="E33" s="34"/>
      <c r="F33" s="34" t="s">
        <v>86</v>
      </c>
      <c r="G33" s="35"/>
      <c r="H33" s="20"/>
      <c r="I33" s="22">
        <f t="shared" si="0"/>
        <v>3</v>
      </c>
      <c r="J33" s="24">
        <v>1</v>
      </c>
      <c r="K33" s="23">
        <f t="shared" si="1"/>
        <v>6.8965517241379309E-2</v>
      </c>
    </row>
    <row r="34" spans="1:11" ht="25.5" x14ac:dyDescent="0.25">
      <c r="A34" s="30"/>
      <c r="B34" s="61" t="s">
        <v>63</v>
      </c>
      <c r="C34" s="8">
        <v>26</v>
      </c>
      <c r="D34" s="16" t="s">
        <v>76</v>
      </c>
      <c r="E34" s="34"/>
      <c r="F34" s="34" t="s">
        <v>86</v>
      </c>
      <c r="G34" s="35"/>
      <c r="H34" s="20"/>
      <c r="I34" s="22">
        <f t="shared" si="0"/>
        <v>3</v>
      </c>
      <c r="J34" s="24">
        <v>1</v>
      </c>
      <c r="K34" s="23">
        <f t="shared" si="1"/>
        <v>6.8965517241379309E-2</v>
      </c>
    </row>
    <row r="35" spans="1:11" ht="25.5" x14ac:dyDescent="0.25">
      <c r="A35" s="30"/>
      <c r="B35" s="58" t="s">
        <v>62</v>
      </c>
      <c r="C35" s="10">
        <v>27</v>
      </c>
      <c r="D35" s="16" t="s">
        <v>77</v>
      </c>
      <c r="E35" s="34" t="s">
        <v>86</v>
      </c>
      <c r="F35" s="34"/>
      <c r="G35" s="35"/>
      <c r="H35" s="20"/>
      <c r="I35" s="22">
        <f t="shared" si="0"/>
        <v>5</v>
      </c>
      <c r="J35" s="24">
        <v>1</v>
      </c>
      <c r="K35" s="23">
        <f t="shared" si="1"/>
        <v>0.11494252873563218</v>
      </c>
    </row>
    <row r="36" spans="1:11" ht="25.5" x14ac:dyDescent="0.25">
      <c r="A36" s="30"/>
      <c r="B36" s="58" t="s">
        <v>103</v>
      </c>
      <c r="C36" s="8">
        <v>28</v>
      </c>
      <c r="D36" s="16" t="s">
        <v>24</v>
      </c>
      <c r="E36" s="34" t="s">
        <v>86</v>
      </c>
      <c r="F36" s="34"/>
      <c r="G36" s="35"/>
      <c r="H36" s="20"/>
      <c r="I36" s="22">
        <f t="shared" si="0"/>
        <v>5</v>
      </c>
      <c r="J36" s="24">
        <v>1.5</v>
      </c>
      <c r="K36" s="23">
        <f t="shared" si="1"/>
        <v>0.17241379310344829</v>
      </c>
    </row>
    <row r="37" spans="1:11" ht="25.5" x14ac:dyDescent="0.25">
      <c r="A37" s="30"/>
      <c r="B37" s="58" t="s">
        <v>44</v>
      </c>
      <c r="C37" s="10">
        <v>29</v>
      </c>
      <c r="D37" s="16" t="s">
        <v>74</v>
      </c>
      <c r="E37" s="34" t="s">
        <v>86</v>
      </c>
      <c r="F37" s="34"/>
      <c r="G37" s="35"/>
      <c r="H37" s="20"/>
      <c r="I37" s="22">
        <f t="shared" si="0"/>
        <v>5</v>
      </c>
      <c r="J37" s="24">
        <v>1</v>
      </c>
      <c r="K37" s="23">
        <f t="shared" si="1"/>
        <v>0.11494252873563218</v>
      </c>
    </row>
    <row r="38" spans="1:11" ht="25.5" x14ac:dyDescent="0.25">
      <c r="A38" s="30"/>
      <c r="B38" s="132" t="s">
        <v>5</v>
      </c>
      <c r="C38" s="8">
        <v>30</v>
      </c>
      <c r="D38" s="16" t="s">
        <v>12</v>
      </c>
      <c r="E38" s="34"/>
      <c r="F38" s="34" t="s">
        <v>86</v>
      </c>
      <c r="G38" s="35"/>
      <c r="H38" s="20"/>
      <c r="I38" s="22">
        <f t="shared" si="0"/>
        <v>3</v>
      </c>
      <c r="J38" s="24">
        <v>2</v>
      </c>
      <c r="K38" s="23">
        <f t="shared" si="1"/>
        <v>0.13793103448275862</v>
      </c>
    </row>
    <row r="39" spans="1:11" ht="25.5" x14ac:dyDescent="0.25">
      <c r="A39" s="30"/>
      <c r="B39" s="58" t="s">
        <v>40</v>
      </c>
      <c r="C39" s="10">
        <v>31</v>
      </c>
      <c r="D39" s="16" t="s">
        <v>41</v>
      </c>
      <c r="E39" s="34" t="s">
        <v>86</v>
      </c>
      <c r="F39" s="34"/>
      <c r="G39" s="35"/>
      <c r="H39" s="20"/>
      <c r="I39" s="22">
        <f t="shared" si="0"/>
        <v>5</v>
      </c>
      <c r="J39" s="24">
        <v>1</v>
      </c>
      <c r="K39" s="23">
        <f t="shared" si="1"/>
        <v>0.11494252873563218</v>
      </c>
    </row>
    <row r="40" spans="1:11" s="30" customFormat="1" ht="25.5" x14ac:dyDescent="0.25">
      <c r="B40" s="59" t="s">
        <v>46</v>
      </c>
      <c r="C40" s="8">
        <v>32</v>
      </c>
      <c r="D40" s="16" t="s">
        <v>75</v>
      </c>
      <c r="E40" s="34"/>
      <c r="F40" s="34" t="s">
        <v>86</v>
      </c>
      <c r="G40" s="35"/>
      <c r="H40" s="20"/>
      <c r="I40" s="22">
        <f t="shared" si="0"/>
        <v>3</v>
      </c>
      <c r="J40" s="24">
        <v>1</v>
      </c>
      <c r="K40" s="23">
        <f t="shared" si="1"/>
        <v>6.8965517241379309E-2</v>
      </c>
    </row>
    <row r="41" spans="1:11" s="30" customFormat="1" ht="25.5" x14ac:dyDescent="0.25">
      <c r="B41" s="132" t="s">
        <v>47</v>
      </c>
      <c r="C41" s="10">
        <v>33</v>
      </c>
      <c r="D41" s="16" t="s">
        <v>26</v>
      </c>
      <c r="E41" s="34"/>
      <c r="F41" s="34"/>
      <c r="G41" s="35" t="s">
        <v>86</v>
      </c>
      <c r="H41" s="20"/>
      <c r="I41" s="22">
        <f t="shared" si="0"/>
        <v>1</v>
      </c>
      <c r="J41" s="24">
        <v>3</v>
      </c>
      <c r="K41" s="23">
        <f t="shared" si="1"/>
        <v>6.8965517241379309E-2</v>
      </c>
    </row>
    <row r="42" spans="1:11" ht="13.5" thickBot="1" x14ac:dyDescent="0.3">
      <c r="J42" s="26">
        <f>SUM(J9:J41)</f>
        <v>43.5</v>
      </c>
      <c r="K42" s="25">
        <f>SUM(K9:K41)</f>
        <v>4.2183908045977017</v>
      </c>
    </row>
    <row r="43" spans="1:11" ht="26.25" thickBot="1" x14ac:dyDescent="0.3">
      <c r="A43" s="2" t="s">
        <v>82</v>
      </c>
      <c r="C43" s="31"/>
      <c r="D43" s="32" t="s">
        <v>89</v>
      </c>
      <c r="E43" s="33">
        <f>K42</f>
        <v>4.2183908045977017</v>
      </c>
      <c r="F43" s="1"/>
    </row>
    <row r="47" spans="1:11" x14ac:dyDescent="0.25">
      <c r="B47" s="1"/>
      <c r="C47" s="27"/>
    </row>
    <row r="48" spans="1:11" x14ac:dyDescent="0.25">
      <c r="B48" s="1"/>
    </row>
    <row r="49" spans="2:2" x14ac:dyDescent="0.25">
      <c r="B49" s="1"/>
    </row>
  </sheetData>
  <sheetProtection algorithmName="SHA-512" hashValue="UgJOvLpDnRuPrUaDSHChNCG/9WCWro6qNSCRV8e75rRNQ0BpMaICeZ05DcP4QSVSaoi7GdikIsdRIgG00409kQ==" saltValue="DwaYg5rXByE9uY3b2QLnEQ==" spinCount="100000" sheet="1" objects="1" scenarios="1"/>
  <autoFilter ref="A8:K43"/>
  <mergeCells count="9">
    <mergeCell ref="B4:G5"/>
    <mergeCell ref="B32:B33"/>
    <mergeCell ref="B24:B26"/>
    <mergeCell ref="B2:G2"/>
    <mergeCell ref="B9:B10"/>
    <mergeCell ref="B7:B8"/>
    <mergeCell ref="C7:C8"/>
    <mergeCell ref="D7:D8"/>
    <mergeCell ref="E7:G7"/>
  </mergeCells>
  <dataValidations count="1">
    <dataValidation type="list" allowBlank="1" showInputMessage="1" showErrorMessage="1" sqref="E9:G41">
      <formula1>"X"</formula1>
    </dataValidation>
  </dataValidations>
  <printOptions horizontalCentered="1" verticalCentered="1"/>
  <pageMargins left="0.23622047244094491" right="0.23622047244094491" top="0.74803149606299213" bottom="0.74803149606299213" header="0.31496062992125984" footer="0.31496062992125984"/>
  <pageSetup scale="67"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BG62"/>
  <sheetViews>
    <sheetView showGridLines="0" zoomScale="80" zoomScaleNormal="80" zoomScaleSheetLayoutView="90" zoomScalePageLayoutView="80" workbookViewId="0">
      <pane xSplit="6" ySplit="17" topLeftCell="M18" activePane="bottomRight" state="frozen"/>
      <selection pane="topRight" activeCell="G1" sqref="G1"/>
      <selection pane="bottomLeft" activeCell="A18" sqref="A18"/>
      <selection pane="bottomRight" activeCell="Q18" sqref="Q18"/>
    </sheetView>
  </sheetViews>
  <sheetFormatPr baseColWidth="10" defaultColWidth="16.6640625" defaultRowHeight="12.75" outlineLevelRow="1" outlineLevelCol="1" x14ac:dyDescent="0.25"/>
  <cols>
    <col min="1" max="1" width="1.6640625" style="1" customWidth="1"/>
    <col min="2" max="2" width="20.6640625" style="2" customWidth="1"/>
    <col min="3" max="3" width="5.109375" style="1" customWidth="1"/>
    <col min="4" max="4" width="45.6640625" style="2" customWidth="1"/>
    <col min="5" max="6" width="9.44140625" style="2" customWidth="1" outlineLevel="1"/>
    <col min="7" max="7" width="10.6640625" style="2" customWidth="1"/>
    <col min="8" max="8" width="11.6640625" style="2" customWidth="1"/>
    <col min="9" max="9" width="10.6640625" style="1" customWidth="1"/>
    <col min="10" max="10" width="11" style="1" customWidth="1"/>
    <col min="11" max="11" width="10.6640625" style="1" customWidth="1"/>
    <col min="12" max="12" width="20.33203125" style="1" customWidth="1"/>
    <col min="13" max="46" width="10.6640625" style="1" customWidth="1"/>
    <col min="47" max="47" width="1.77734375" style="1" customWidth="1"/>
    <col min="48" max="49" width="10.6640625" style="1" customWidth="1"/>
    <col min="50" max="50" width="1.77734375" style="1" customWidth="1"/>
    <col min="51" max="52" width="10.6640625" style="1" customWidth="1"/>
    <col min="53" max="53" width="1.77734375" style="1" customWidth="1"/>
    <col min="54" max="55" width="10.88671875" style="1" customWidth="1"/>
    <col min="56" max="56" width="11.6640625" style="1" customWidth="1"/>
    <col min="57" max="57" width="1.77734375" style="1" customWidth="1"/>
    <col min="58" max="58" width="10.44140625" style="1" bestFit="1" customWidth="1"/>
    <col min="59" max="59" width="9.33203125" style="1" customWidth="1"/>
    <col min="60" max="16384" width="16.6640625" style="1"/>
  </cols>
  <sheetData>
    <row r="2" spans="2:59" ht="13.15" customHeight="1" outlineLevel="1" x14ac:dyDescent="0.25">
      <c r="B2" s="255" t="s">
        <v>267</v>
      </c>
      <c r="C2" s="255"/>
      <c r="D2" s="207" t="s">
        <v>129</v>
      </c>
      <c r="E2" s="208"/>
      <c r="F2" s="209"/>
      <c r="G2" s="210"/>
      <c r="H2" s="210"/>
      <c r="I2" s="211"/>
      <c r="J2" s="212"/>
      <c r="K2" s="211"/>
      <c r="L2" s="212"/>
      <c r="M2" s="211"/>
      <c r="N2" s="212"/>
      <c r="O2" s="211"/>
      <c r="P2" s="212"/>
      <c r="Q2" s="211"/>
      <c r="R2" s="212"/>
      <c r="S2" s="211"/>
      <c r="T2" s="212"/>
      <c r="U2" s="211"/>
      <c r="V2" s="212"/>
      <c r="W2" s="211"/>
      <c r="X2" s="212"/>
      <c r="Y2" s="211"/>
      <c r="Z2" s="212"/>
      <c r="AA2" s="211"/>
      <c r="AB2" s="212"/>
      <c r="AC2" s="211"/>
      <c r="AD2" s="212"/>
      <c r="AE2" s="211"/>
      <c r="AF2" s="212"/>
      <c r="AG2" s="211"/>
      <c r="AH2" s="212"/>
      <c r="AI2" s="211"/>
      <c r="AJ2" s="212"/>
      <c r="AK2" s="211"/>
      <c r="AL2" s="212"/>
      <c r="AM2" s="211"/>
      <c r="AN2" s="212"/>
      <c r="AO2" s="211"/>
      <c r="AP2" s="212"/>
      <c r="AQ2" s="211"/>
      <c r="AR2" s="212"/>
      <c r="AS2" s="211"/>
      <c r="AT2" s="212"/>
    </row>
    <row r="3" spans="2:59" s="228" customFormat="1" ht="11.25" outlineLevel="1" x14ac:dyDescent="0.25">
      <c r="B3" s="255"/>
      <c r="C3" s="255"/>
      <c r="D3" s="226" t="s">
        <v>128</v>
      </c>
      <c r="E3" s="227"/>
      <c r="F3" s="279">
        <v>44125</v>
      </c>
      <c r="G3" s="279"/>
      <c r="H3" s="280"/>
      <c r="I3" s="272">
        <v>44125</v>
      </c>
      <c r="J3" s="273"/>
      <c r="K3" s="272">
        <v>44125</v>
      </c>
      <c r="L3" s="273"/>
      <c r="M3" s="272">
        <v>44125</v>
      </c>
      <c r="N3" s="273"/>
      <c r="O3" s="272">
        <v>44125</v>
      </c>
      <c r="P3" s="273"/>
      <c r="Q3" s="270"/>
      <c r="R3" s="271"/>
      <c r="S3" s="270"/>
      <c r="T3" s="271"/>
      <c r="U3" s="270"/>
      <c r="V3" s="271"/>
      <c r="W3" s="270"/>
      <c r="X3" s="271"/>
      <c r="Y3" s="270"/>
      <c r="Z3" s="271"/>
      <c r="AA3" s="270"/>
      <c r="AB3" s="271"/>
      <c r="AC3" s="270"/>
      <c r="AD3" s="271"/>
      <c r="AE3" s="270"/>
      <c r="AF3" s="271"/>
      <c r="AG3" s="270"/>
      <c r="AH3" s="271"/>
      <c r="AI3" s="270"/>
      <c r="AJ3" s="271"/>
      <c r="AK3" s="270"/>
      <c r="AL3" s="271"/>
      <c r="AM3" s="270"/>
      <c r="AN3" s="271"/>
      <c r="AO3" s="270"/>
      <c r="AP3" s="271"/>
      <c r="AQ3" s="270"/>
      <c r="AR3" s="271"/>
      <c r="AS3" s="270"/>
      <c r="AT3" s="271"/>
    </row>
    <row r="4" spans="2:59" s="48" customFormat="1" ht="11.25" outlineLevel="1" x14ac:dyDescent="0.25">
      <c r="B4" s="255"/>
      <c r="C4" s="255"/>
      <c r="D4" s="229" t="s">
        <v>117</v>
      </c>
      <c r="E4" s="230"/>
      <c r="F4" s="231"/>
      <c r="G4" s="268" t="s">
        <v>278</v>
      </c>
      <c r="H4" s="269"/>
      <c r="I4" s="268" t="s">
        <v>287</v>
      </c>
      <c r="J4" s="269"/>
      <c r="K4" s="268" t="s">
        <v>296</v>
      </c>
      <c r="L4" s="269"/>
      <c r="M4" s="268" t="s">
        <v>297</v>
      </c>
      <c r="N4" s="269"/>
      <c r="O4" s="268" t="s">
        <v>298</v>
      </c>
      <c r="P4" s="269"/>
      <c r="Q4" s="274"/>
      <c r="R4" s="275"/>
      <c r="S4" s="274"/>
      <c r="T4" s="275"/>
      <c r="U4" s="274"/>
      <c r="V4" s="275"/>
      <c r="W4" s="274"/>
      <c r="X4" s="275"/>
      <c r="Y4" s="274"/>
      <c r="Z4" s="275"/>
      <c r="AA4" s="274"/>
      <c r="AB4" s="275"/>
      <c r="AC4" s="274"/>
      <c r="AD4" s="275"/>
      <c r="AE4" s="274"/>
      <c r="AF4" s="275"/>
      <c r="AG4" s="274"/>
      <c r="AH4" s="275"/>
      <c r="AI4" s="274"/>
      <c r="AJ4" s="275"/>
      <c r="AK4" s="274"/>
      <c r="AL4" s="275"/>
      <c r="AM4" s="274"/>
      <c r="AN4" s="275"/>
      <c r="AO4" s="274"/>
      <c r="AP4" s="275"/>
      <c r="AQ4" s="274"/>
      <c r="AR4" s="275"/>
      <c r="AS4" s="274"/>
      <c r="AT4" s="275"/>
    </row>
    <row r="5" spans="2:59" s="48" customFormat="1" ht="15" customHeight="1" outlineLevel="1" x14ac:dyDescent="0.25">
      <c r="B5" s="255"/>
      <c r="C5" s="255"/>
      <c r="D5" s="229" t="s">
        <v>118</v>
      </c>
      <c r="E5" s="230"/>
      <c r="F5" s="231"/>
      <c r="G5" s="268" t="s">
        <v>279</v>
      </c>
      <c r="H5" s="269"/>
      <c r="I5" s="268" t="s">
        <v>288</v>
      </c>
      <c r="J5" s="269"/>
      <c r="K5" s="268" t="s">
        <v>299</v>
      </c>
      <c r="L5" s="269"/>
      <c r="M5" s="268" t="s">
        <v>300</v>
      </c>
      <c r="N5" s="269"/>
      <c r="O5" s="268" t="s">
        <v>301</v>
      </c>
      <c r="P5" s="269"/>
      <c r="Q5" s="274"/>
      <c r="R5" s="275"/>
      <c r="S5" s="274"/>
      <c r="T5" s="275"/>
      <c r="U5" s="274"/>
      <c r="V5" s="275"/>
      <c r="W5" s="274"/>
      <c r="X5" s="275"/>
      <c r="Y5" s="274"/>
      <c r="Z5" s="275"/>
      <c r="AA5" s="274"/>
      <c r="AB5" s="275"/>
      <c r="AC5" s="274"/>
      <c r="AD5" s="275"/>
      <c r="AE5" s="274"/>
      <c r="AF5" s="275"/>
      <c r="AG5" s="274"/>
      <c r="AH5" s="275"/>
      <c r="AI5" s="274"/>
      <c r="AJ5" s="275"/>
      <c r="AK5" s="274"/>
      <c r="AL5" s="275"/>
      <c r="AM5" s="274"/>
      <c r="AN5" s="275"/>
      <c r="AO5" s="274"/>
      <c r="AP5" s="275"/>
      <c r="AQ5" s="274"/>
      <c r="AR5" s="275"/>
      <c r="AS5" s="274"/>
      <c r="AT5" s="275"/>
    </row>
    <row r="6" spans="2:59" s="48" customFormat="1" ht="15" customHeight="1" outlineLevel="1" x14ac:dyDescent="0.25">
      <c r="B6" s="255"/>
      <c r="C6" s="255"/>
      <c r="D6" s="229" t="s">
        <v>119</v>
      </c>
      <c r="E6" s="230"/>
      <c r="F6" s="231"/>
      <c r="G6" s="268" t="s">
        <v>280</v>
      </c>
      <c r="H6" s="269"/>
      <c r="I6" s="268" t="s">
        <v>289</v>
      </c>
      <c r="J6" s="269"/>
      <c r="K6" s="268" t="s">
        <v>303</v>
      </c>
      <c r="L6" s="269"/>
      <c r="M6" s="268" t="s">
        <v>302</v>
      </c>
      <c r="N6" s="269"/>
      <c r="O6" s="268" t="s">
        <v>302</v>
      </c>
      <c r="P6" s="269"/>
      <c r="Q6" s="274"/>
      <c r="R6" s="275"/>
      <c r="S6" s="274"/>
      <c r="T6" s="275"/>
      <c r="U6" s="274"/>
      <c r="V6" s="275"/>
      <c r="W6" s="274"/>
      <c r="X6" s="275"/>
      <c r="Y6" s="274"/>
      <c r="Z6" s="275"/>
      <c r="AA6" s="274"/>
      <c r="AB6" s="275"/>
      <c r="AC6" s="274"/>
      <c r="AD6" s="275"/>
      <c r="AE6" s="274"/>
      <c r="AF6" s="275"/>
      <c r="AG6" s="274"/>
      <c r="AH6" s="275"/>
      <c r="AI6" s="274"/>
      <c r="AJ6" s="275"/>
      <c r="AK6" s="274"/>
      <c r="AL6" s="275"/>
      <c r="AM6" s="274"/>
      <c r="AN6" s="275"/>
      <c r="AO6" s="274"/>
      <c r="AP6" s="275"/>
      <c r="AQ6" s="274"/>
      <c r="AR6" s="275"/>
      <c r="AS6" s="274"/>
      <c r="AT6" s="275"/>
    </row>
    <row r="7" spans="2:59" s="48" customFormat="1" ht="15" customHeight="1" outlineLevel="1" x14ac:dyDescent="0.25">
      <c r="B7" s="255"/>
      <c r="C7" s="255"/>
      <c r="D7" s="229" t="s">
        <v>120</v>
      </c>
      <c r="E7" s="230"/>
      <c r="F7" s="231"/>
      <c r="G7" s="268" t="s">
        <v>281</v>
      </c>
      <c r="H7" s="269"/>
      <c r="I7" s="268" t="s">
        <v>290</v>
      </c>
      <c r="J7" s="269"/>
      <c r="K7" s="274" t="s">
        <v>304</v>
      </c>
      <c r="L7" s="275"/>
      <c r="M7" s="268" t="s">
        <v>308</v>
      </c>
      <c r="N7" s="269"/>
      <c r="O7" s="268" t="s">
        <v>312</v>
      </c>
      <c r="P7" s="269"/>
      <c r="Q7" s="274"/>
      <c r="R7" s="275"/>
      <c r="S7" s="274"/>
      <c r="T7" s="275"/>
      <c r="U7" s="274"/>
      <c r="V7" s="275"/>
      <c r="W7" s="274"/>
      <c r="X7" s="275"/>
      <c r="Y7" s="274"/>
      <c r="Z7" s="275"/>
      <c r="AA7" s="274"/>
      <c r="AB7" s="275"/>
      <c r="AC7" s="274"/>
      <c r="AD7" s="275"/>
      <c r="AE7" s="274"/>
      <c r="AF7" s="275"/>
      <c r="AG7" s="274"/>
      <c r="AH7" s="275"/>
      <c r="AI7" s="274"/>
      <c r="AJ7" s="275"/>
      <c r="AK7" s="274"/>
      <c r="AL7" s="275"/>
      <c r="AM7" s="274"/>
      <c r="AN7" s="275"/>
      <c r="AO7" s="274"/>
      <c r="AP7" s="275"/>
      <c r="AQ7" s="274"/>
      <c r="AR7" s="275"/>
      <c r="AS7" s="274"/>
      <c r="AT7" s="275"/>
    </row>
    <row r="8" spans="2:59" s="48" customFormat="1" ht="15" customHeight="1" outlineLevel="1" x14ac:dyDescent="0.25">
      <c r="B8" s="255"/>
      <c r="C8" s="255"/>
      <c r="D8" s="229" t="s">
        <v>121</v>
      </c>
      <c r="E8" s="230"/>
      <c r="F8" s="231"/>
      <c r="G8" s="268" t="s">
        <v>295</v>
      </c>
      <c r="H8" s="269"/>
      <c r="I8" s="268" t="s">
        <v>172</v>
      </c>
      <c r="J8" s="269"/>
      <c r="K8" s="268" t="s">
        <v>172</v>
      </c>
      <c r="L8" s="269"/>
      <c r="M8" s="268" t="s">
        <v>309</v>
      </c>
      <c r="N8" s="269"/>
      <c r="O8" s="268" t="s">
        <v>309</v>
      </c>
      <c r="P8" s="269"/>
      <c r="Q8" s="274"/>
      <c r="R8" s="275"/>
      <c r="S8" s="274"/>
      <c r="T8" s="275"/>
      <c r="U8" s="274"/>
      <c r="V8" s="275"/>
      <c r="W8" s="274"/>
      <c r="X8" s="275"/>
      <c r="Y8" s="274"/>
      <c r="Z8" s="275"/>
      <c r="AA8" s="274"/>
      <c r="AB8" s="275"/>
      <c r="AC8" s="274"/>
      <c r="AD8" s="275"/>
      <c r="AE8" s="274"/>
      <c r="AF8" s="275"/>
      <c r="AG8" s="274"/>
      <c r="AH8" s="275"/>
      <c r="AI8" s="274"/>
      <c r="AJ8" s="275"/>
      <c r="AK8" s="274"/>
      <c r="AL8" s="275"/>
      <c r="AM8" s="274"/>
      <c r="AN8" s="275"/>
      <c r="AO8" s="274"/>
      <c r="AP8" s="275"/>
      <c r="AQ8" s="274"/>
      <c r="AR8" s="275"/>
      <c r="AS8" s="274"/>
      <c r="AT8" s="275"/>
    </row>
    <row r="9" spans="2:59" s="48" customFormat="1" ht="15" customHeight="1" outlineLevel="1" x14ac:dyDescent="0.25">
      <c r="B9" s="255"/>
      <c r="C9" s="255"/>
      <c r="D9" s="229" t="s">
        <v>122</v>
      </c>
      <c r="E9" s="230"/>
      <c r="F9" s="231"/>
      <c r="G9" s="268" t="s">
        <v>282</v>
      </c>
      <c r="H9" s="269"/>
      <c r="I9" s="268" t="s">
        <v>282</v>
      </c>
      <c r="J9" s="269"/>
      <c r="K9" s="268" t="s">
        <v>282</v>
      </c>
      <c r="L9" s="269"/>
      <c r="M9" s="268" t="s">
        <v>282</v>
      </c>
      <c r="N9" s="269"/>
      <c r="O9" s="268" t="s">
        <v>313</v>
      </c>
      <c r="P9" s="269"/>
      <c r="Q9" s="274"/>
      <c r="R9" s="275"/>
      <c r="S9" s="274"/>
      <c r="T9" s="275"/>
      <c r="U9" s="274"/>
      <c r="V9" s="275"/>
      <c r="W9" s="274"/>
      <c r="X9" s="275"/>
      <c r="Y9" s="274"/>
      <c r="Z9" s="275"/>
      <c r="AA9" s="274"/>
      <c r="AB9" s="275"/>
      <c r="AC9" s="274"/>
      <c r="AD9" s="275"/>
      <c r="AE9" s="274"/>
      <c r="AF9" s="275"/>
      <c r="AG9" s="274"/>
      <c r="AH9" s="275"/>
      <c r="AI9" s="274"/>
      <c r="AJ9" s="275"/>
      <c r="AK9" s="274"/>
      <c r="AL9" s="275"/>
      <c r="AM9" s="274"/>
      <c r="AN9" s="275"/>
      <c r="AO9" s="274"/>
      <c r="AP9" s="275"/>
      <c r="AQ9" s="274"/>
      <c r="AR9" s="275"/>
      <c r="AS9" s="274"/>
      <c r="AT9" s="275"/>
    </row>
    <row r="10" spans="2:59" s="48" customFormat="1" ht="15" customHeight="1" outlineLevel="1" x14ac:dyDescent="0.25">
      <c r="B10" s="255"/>
      <c r="C10" s="255"/>
      <c r="D10" s="229" t="s">
        <v>123</v>
      </c>
      <c r="E10" s="230"/>
      <c r="F10" s="231"/>
      <c r="G10" s="268" t="s">
        <v>283</v>
      </c>
      <c r="H10" s="269"/>
      <c r="I10" s="268" t="s">
        <v>291</v>
      </c>
      <c r="J10" s="269"/>
      <c r="K10" s="268" t="s">
        <v>305</v>
      </c>
      <c r="L10" s="269"/>
      <c r="M10" s="268" t="s">
        <v>310</v>
      </c>
      <c r="N10" s="269"/>
      <c r="O10" s="268" t="s">
        <v>314</v>
      </c>
      <c r="P10" s="269"/>
      <c r="Q10" s="274"/>
      <c r="R10" s="275"/>
      <c r="S10" s="274"/>
      <c r="T10" s="275"/>
      <c r="U10" s="274"/>
      <c r="V10" s="275"/>
      <c r="W10" s="274"/>
      <c r="X10" s="275"/>
      <c r="Y10" s="274"/>
      <c r="Z10" s="275"/>
      <c r="AA10" s="274"/>
      <c r="AB10" s="275"/>
      <c r="AC10" s="274"/>
      <c r="AD10" s="275"/>
      <c r="AE10" s="274"/>
      <c r="AF10" s="275"/>
      <c r="AG10" s="274"/>
      <c r="AH10" s="275"/>
      <c r="AI10" s="274"/>
      <c r="AJ10" s="275"/>
      <c r="AK10" s="274"/>
      <c r="AL10" s="275"/>
      <c r="AM10" s="274"/>
      <c r="AN10" s="275"/>
      <c r="AO10" s="274"/>
      <c r="AP10" s="275"/>
      <c r="AQ10" s="274"/>
      <c r="AR10" s="275"/>
      <c r="AS10" s="274"/>
      <c r="AT10" s="275"/>
    </row>
    <row r="11" spans="2:59" s="48" customFormat="1" ht="15" customHeight="1" outlineLevel="1" x14ac:dyDescent="0.25">
      <c r="B11" s="255"/>
      <c r="C11" s="255"/>
      <c r="D11" s="229" t="s">
        <v>124</v>
      </c>
      <c r="E11" s="230"/>
      <c r="F11" s="231"/>
      <c r="G11" s="268" t="s">
        <v>251</v>
      </c>
      <c r="H11" s="269"/>
      <c r="I11" s="268" t="s">
        <v>251</v>
      </c>
      <c r="J11" s="269"/>
      <c r="K11" s="268" t="s">
        <v>251</v>
      </c>
      <c r="L11" s="269"/>
      <c r="M11" s="268" t="s">
        <v>252</v>
      </c>
      <c r="N11" s="269"/>
      <c r="O11" s="268" t="s">
        <v>251</v>
      </c>
      <c r="P11" s="269"/>
      <c r="Q11" s="274"/>
      <c r="R11" s="275"/>
      <c r="S11" s="274"/>
      <c r="T11" s="275"/>
      <c r="U11" s="274"/>
      <c r="V11" s="275"/>
      <c r="W11" s="274"/>
      <c r="X11" s="275"/>
      <c r="Y11" s="274"/>
      <c r="Z11" s="275"/>
      <c r="AA11" s="274"/>
      <c r="AB11" s="275"/>
      <c r="AC11" s="274"/>
      <c r="AD11" s="275"/>
      <c r="AE11" s="274"/>
      <c r="AF11" s="275"/>
      <c r="AG11" s="274"/>
      <c r="AH11" s="275"/>
      <c r="AI11" s="274"/>
      <c r="AJ11" s="275"/>
      <c r="AK11" s="274"/>
      <c r="AL11" s="275"/>
      <c r="AM11" s="274"/>
      <c r="AN11" s="275"/>
      <c r="AO11" s="274"/>
      <c r="AP11" s="275"/>
      <c r="AQ11" s="274"/>
      <c r="AR11" s="275"/>
      <c r="AS11" s="274"/>
      <c r="AT11" s="275"/>
    </row>
    <row r="12" spans="2:59" s="48" customFormat="1" ht="15" customHeight="1" outlineLevel="1" x14ac:dyDescent="0.25">
      <c r="B12" s="255"/>
      <c r="C12" s="255"/>
      <c r="D12" s="229" t="s">
        <v>125</v>
      </c>
      <c r="E12" s="230"/>
      <c r="F12" s="231"/>
      <c r="G12" s="268" t="s">
        <v>284</v>
      </c>
      <c r="H12" s="269"/>
      <c r="I12" s="268" t="s">
        <v>292</v>
      </c>
      <c r="J12" s="269"/>
      <c r="K12" s="268" t="s">
        <v>292</v>
      </c>
      <c r="L12" s="269"/>
      <c r="M12" s="268" t="s">
        <v>284</v>
      </c>
      <c r="N12" s="269"/>
      <c r="O12" s="268" t="s">
        <v>284</v>
      </c>
      <c r="P12" s="269"/>
      <c r="Q12" s="274"/>
      <c r="R12" s="275"/>
      <c r="S12" s="274"/>
      <c r="T12" s="275"/>
      <c r="U12" s="274"/>
      <c r="V12" s="275"/>
      <c r="W12" s="274"/>
      <c r="X12" s="275"/>
      <c r="Y12" s="274"/>
      <c r="Z12" s="275"/>
      <c r="AA12" s="274"/>
      <c r="AB12" s="275"/>
      <c r="AC12" s="274"/>
      <c r="AD12" s="275"/>
      <c r="AE12" s="274"/>
      <c r="AF12" s="275"/>
      <c r="AG12" s="274"/>
      <c r="AH12" s="275"/>
      <c r="AI12" s="274"/>
      <c r="AJ12" s="275"/>
      <c r="AK12" s="274"/>
      <c r="AL12" s="275"/>
      <c r="AM12" s="274"/>
      <c r="AN12" s="275"/>
      <c r="AO12" s="274"/>
      <c r="AP12" s="275"/>
      <c r="AQ12" s="274"/>
      <c r="AR12" s="275"/>
      <c r="AS12" s="274"/>
      <c r="AT12" s="275"/>
    </row>
    <row r="13" spans="2:59" s="48" customFormat="1" ht="15" customHeight="1" outlineLevel="1" x14ac:dyDescent="0.25">
      <c r="B13" s="255"/>
      <c r="C13" s="255"/>
      <c r="D13" s="229" t="s">
        <v>126</v>
      </c>
      <c r="E13" s="230"/>
      <c r="F13" s="231"/>
      <c r="G13" s="268">
        <v>3108143767</v>
      </c>
      <c r="H13" s="269"/>
      <c r="I13" s="268">
        <v>3174007992</v>
      </c>
      <c r="J13" s="269"/>
      <c r="K13" s="268" t="s">
        <v>306</v>
      </c>
      <c r="L13" s="269"/>
      <c r="M13" s="268">
        <v>3142950038</v>
      </c>
      <c r="N13" s="269"/>
      <c r="O13" s="268">
        <v>3127576017</v>
      </c>
      <c r="P13" s="269"/>
      <c r="Q13" s="274"/>
      <c r="R13" s="275"/>
      <c r="S13" s="274"/>
      <c r="T13" s="275"/>
      <c r="U13" s="274"/>
      <c r="V13" s="275"/>
      <c r="W13" s="274"/>
      <c r="X13" s="275"/>
      <c r="Y13" s="274"/>
      <c r="Z13" s="275"/>
      <c r="AA13" s="274"/>
      <c r="AB13" s="275"/>
      <c r="AC13" s="274"/>
      <c r="AD13" s="275"/>
      <c r="AE13" s="274"/>
      <c r="AF13" s="275"/>
      <c r="AG13" s="274"/>
      <c r="AH13" s="275"/>
      <c r="AI13" s="274"/>
      <c r="AJ13" s="275"/>
      <c r="AK13" s="274"/>
      <c r="AL13" s="275"/>
      <c r="AM13" s="274"/>
      <c r="AN13" s="275"/>
      <c r="AO13" s="274"/>
      <c r="AP13" s="275"/>
      <c r="AQ13" s="274"/>
      <c r="AR13" s="275"/>
      <c r="AS13" s="274"/>
      <c r="AT13" s="275"/>
    </row>
    <row r="14" spans="2:59" s="48" customFormat="1" ht="15" outlineLevel="1" x14ac:dyDescent="0.25">
      <c r="B14" s="255"/>
      <c r="C14" s="255"/>
      <c r="D14" s="229" t="s">
        <v>127</v>
      </c>
      <c r="E14" s="230"/>
      <c r="F14" s="231"/>
      <c r="G14" s="276" t="s">
        <v>285</v>
      </c>
      <c r="H14" s="269"/>
      <c r="I14" s="268" t="s">
        <v>293</v>
      </c>
      <c r="J14" s="269"/>
      <c r="K14" s="276" t="s">
        <v>307</v>
      </c>
      <c r="L14" s="269"/>
      <c r="M14" s="276" t="s">
        <v>311</v>
      </c>
      <c r="N14" s="269"/>
      <c r="O14" s="276" t="s">
        <v>315</v>
      </c>
      <c r="P14" s="269"/>
      <c r="Q14" s="274"/>
      <c r="R14" s="275"/>
      <c r="S14" s="274"/>
      <c r="T14" s="275"/>
      <c r="U14" s="274"/>
      <c r="V14" s="275"/>
      <c r="W14" s="274"/>
      <c r="X14" s="275"/>
      <c r="Y14" s="274"/>
      <c r="Z14" s="275"/>
      <c r="AA14" s="274"/>
      <c r="AB14" s="275"/>
      <c r="AC14" s="274"/>
      <c r="AD14" s="275"/>
      <c r="AE14" s="274"/>
      <c r="AF14" s="275"/>
      <c r="AG14" s="274"/>
      <c r="AH14" s="275"/>
      <c r="AI14" s="274"/>
      <c r="AJ14" s="275"/>
      <c r="AK14" s="274"/>
      <c r="AL14" s="275"/>
      <c r="AM14" s="274"/>
      <c r="AN14" s="275"/>
      <c r="AO14" s="274"/>
      <c r="AP14" s="275"/>
      <c r="AQ14" s="274"/>
      <c r="AR14" s="275"/>
      <c r="AS14" s="274"/>
      <c r="AT14" s="275"/>
    </row>
    <row r="15" spans="2:59" s="48" customFormat="1" ht="15" customHeight="1" outlineLevel="1" x14ac:dyDescent="0.25">
      <c r="B15" s="255"/>
      <c r="C15" s="255"/>
      <c r="D15" s="229" t="s">
        <v>276</v>
      </c>
      <c r="E15" s="230"/>
      <c r="F15" s="231"/>
      <c r="G15" s="268" t="s">
        <v>286</v>
      </c>
      <c r="H15" s="269"/>
      <c r="I15" s="277" t="s">
        <v>294</v>
      </c>
      <c r="J15" s="278"/>
      <c r="K15" s="268" t="s">
        <v>305</v>
      </c>
      <c r="L15" s="269"/>
      <c r="M15" s="268" t="s">
        <v>310</v>
      </c>
      <c r="N15" s="269"/>
      <c r="O15" s="268" t="s">
        <v>316</v>
      </c>
      <c r="P15" s="269"/>
      <c r="Q15" s="274"/>
      <c r="R15" s="275"/>
      <c r="S15" s="274"/>
      <c r="T15" s="275"/>
      <c r="U15" s="274"/>
      <c r="V15" s="275"/>
      <c r="W15" s="274"/>
      <c r="X15" s="275"/>
      <c r="Y15" s="274"/>
      <c r="Z15" s="275"/>
      <c r="AA15" s="274"/>
      <c r="AB15" s="275"/>
      <c r="AC15" s="274"/>
      <c r="AD15" s="275"/>
      <c r="AE15" s="274"/>
      <c r="AF15" s="275"/>
      <c r="AG15" s="274"/>
      <c r="AH15" s="275"/>
      <c r="AI15" s="274"/>
      <c r="AJ15" s="275"/>
      <c r="AK15" s="274"/>
      <c r="AL15" s="275"/>
      <c r="AM15" s="274"/>
      <c r="AN15" s="275"/>
      <c r="AO15" s="274"/>
      <c r="AP15" s="275"/>
      <c r="AQ15" s="274"/>
      <c r="AR15" s="275"/>
      <c r="AS15" s="274"/>
      <c r="AT15" s="275"/>
    </row>
    <row r="16" spans="2:59" x14ac:dyDescent="0.25">
      <c r="B16" s="64"/>
      <c r="I16" s="235"/>
      <c r="J16" s="235"/>
      <c r="AY16" s="265" t="s">
        <v>176</v>
      </c>
      <c r="AZ16" s="265"/>
      <c r="BB16" s="265" t="s">
        <v>259</v>
      </c>
      <c r="BC16" s="265"/>
      <c r="BD16" s="265"/>
      <c r="BF16" s="265" t="s">
        <v>277</v>
      </c>
      <c r="BG16" s="265"/>
    </row>
    <row r="17" spans="1:59" ht="33.75" x14ac:dyDescent="0.25">
      <c r="B17" s="67" t="s">
        <v>2</v>
      </c>
      <c r="C17" s="68" t="s">
        <v>48</v>
      </c>
      <c r="D17" s="68" t="s">
        <v>99</v>
      </c>
      <c r="E17" s="21" t="s">
        <v>68</v>
      </c>
      <c r="F17" s="21" t="s">
        <v>115</v>
      </c>
      <c r="G17" s="21" t="s">
        <v>114</v>
      </c>
      <c r="H17" s="21" t="s">
        <v>116</v>
      </c>
      <c r="I17" s="21" t="s">
        <v>132</v>
      </c>
      <c r="J17" s="21" t="s">
        <v>136</v>
      </c>
      <c r="K17" s="21" t="s">
        <v>133</v>
      </c>
      <c r="L17" s="21" t="s">
        <v>137</v>
      </c>
      <c r="M17" s="21" t="s">
        <v>138</v>
      </c>
      <c r="N17" s="21" t="s">
        <v>139</v>
      </c>
      <c r="O17" s="21" t="s">
        <v>140</v>
      </c>
      <c r="P17" s="21" t="s">
        <v>141</v>
      </c>
      <c r="Q17" s="21" t="s">
        <v>142</v>
      </c>
      <c r="R17" s="21" t="s">
        <v>143</v>
      </c>
      <c r="S17" s="21" t="s">
        <v>144</v>
      </c>
      <c r="T17" s="21" t="s">
        <v>145</v>
      </c>
      <c r="U17" s="21" t="s">
        <v>146</v>
      </c>
      <c r="V17" s="21" t="s">
        <v>147</v>
      </c>
      <c r="W17" s="21" t="s">
        <v>148</v>
      </c>
      <c r="X17" s="21" t="s">
        <v>149</v>
      </c>
      <c r="Y17" s="21" t="s">
        <v>150</v>
      </c>
      <c r="Z17" s="21" t="s">
        <v>151</v>
      </c>
      <c r="AA17" s="21" t="s">
        <v>152</v>
      </c>
      <c r="AB17" s="21" t="s">
        <v>153</v>
      </c>
      <c r="AC17" s="21" t="s">
        <v>154</v>
      </c>
      <c r="AD17" s="21" t="s">
        <v>155</v>
      </c>
      <c r="AE17" s="21" t="s">
        <v>156</v>
      </c>
      <c r="AF17" s="21" t="s">
        <v>157</v>
      </c>
      <c r="AG17" s="21" t="s">
        <v>158</v>
      </c>
      <c r="AH17" s="21" t="s">
        <v>159</v>
      </c>
      <c r="AI17" s="21" t="s">
        <v>160</v>
      </c>
      <c r="AJ17" s="21" t="s">
        <v>161</v>
      </c>
      <c r="AK17" s="21" t="s">
        <v>162</v>
      </c>
      <c r="AL17" s="21" t="s">
        <v>163</v>
      </c>
      <c r="AM17" s="21" t="s">
        <v>164</v>
      </c>
      <c r="AN17" s="21" t="s">
        <v>165</v>
      </c>
      <c r="AO17" s="21" t="s">
        <v>166</v>
      </c>
      <c r="AP17" s="21" t="s">
        <v>167</v>
      </c>
      <c r="AQ17" s="21" t="s">
        <v>168</v>
      </c>
      <c r="AR17" s="21" t="s">
        <v>169</v>
      </c>
      <c r="AS17" s="21" t="s">
        <v>170</v>
      </c>
      <c r="AT17" s="21" t="s">
        <v>171</v>
      </c>
      <c r="AV17" s="71" t="s">
        <v>135</v>
      </c>
      <c r="AW17" s="21" t="s">
        <v>88</v>
      </c>
      <c r="AY17" s="71" t="s">
        <v>135</v>
      </c>
      <c r="AZ17" s="21" t="s">
        <v>88</v>
      </c>
      <c r="BB17" s="21" t="s">
        <v>260</v>
      </c>
      <c r="BC17" s="21" t="s">
        <v>261</v>
      </c>
      <c r="BD17" s="21" t="s">
        <v>262</v>
      </c>
      <c r="BF17" s="71" t="s">
        <v>135</v>
      </c>
      <c r="BG17" s="21" t="s">
        <v>224</v>
      </c>
    </row>
    <row r="18" spans="1:59" ht="38.25" x14ac:dyDescent="0.25">
      <c r="A18" s="30"/>
      <c r="B18" s="256" t="s">
        <v>27</v>
      </c>
      <c r="C18" s="56">
        <v>1</v>
      </c>
      <c r="D18" s="15" t="s">
        <v>70</v>
      </c>
      <c r="E18" s="22">
        <v>3</v>
      </c>
      <c r="F18" s="213"/>
      <c r="G18" s="69" t="s">
        <v>60</v>
      </c>
      <c r="H18" s="22">
        <v>3</v>
      </c>
      <c r="I18" s="69" t="s">
        <v>60</v>
      </c>
      <c r="J18" s="22">
        <v>3</v>
      </c>
      <c r="K18" s="69" t="s">
        <v>83</v>
      </c>
      <c r="L18" s="22">
        <v>3</v>
      </c>
      <c r="M18" s="69" t="s">
        <v>83</v>
      </c>
      <c r="N18" s="22">
        <v>3</v>
      </c>
      <c r="O18" s="69" t="s">
        <v>83</v>
      </c>
      <c r="P18" s="22">
        <v>3</v>
      </c>
      <c r="Q18" s="69"/>
      <c r="R18" s="219" t="str">
        <f>IF(Q18="","",IF(Q18="Todos los sistemas de gestión",5,IF(Q18="Por lo menos dos sistemas de gestión",3,IF(Q18="Ninguno de los sistemas de gestión",1,0))))</f>
        <v/>
      </c>
      <c r="S18" s="69"/>
      <c r="T18" s="219" t="str">
        <f>IF(S18="","",IF(S18="Todos los sistemas de gestión",5,IF(S18="Por lo menos dos sistemas de gestión",3,IF(S18="Ninguno de los sistemas de gestión",1,0))))</f>
        <v/>
      </c>
      <c r="U18" s="69"/>
      <c r="V18" s="219" t="str">
        <f>IF(U18="","",IF(U18="Todos los sistemas de gestión",5,IF(U18="Por lo menos dos sistemas de gestión",3,IF(U18="Ninguno de los sistemas de gestión",1,0))))</f>
        <v/>
      </c>
      <c r="W18" s="69"/>
      <c r="X18" s="219" t="str">
        <f>IF(W18="","",IF(W18="Todos los sistemas de gestión",5,IF(W18="Por lo menos dos sistemas de gestión",3,IF(W18="Ninguno de los sistemas de gestión",1,0))))</f>
        <v/>
      </c>
      <c r="Y18" s="69"/>
      <c r="Z18" s="219" t="str">
        <f>IF(Y18="","",IF(Y18="Todos los sistemas de gestión",5,IF(Y18="Por lo menos dos sistemas de gestión",3,IF(Y18="Ninguno de los sistemas de gestión",1,0))))</f>
        <v/>
      </c>
      <c r="AA18" s="69"/>
      <c r="AB18" s="219" t="str">
        <f>IF(AA18="","",IF(AA18="Todos los sistemas de gestión",5,IF(AA18="Por lo menos dos sistemas de gestión",3,IF(AA18="Ninguno de los sistemas de gestión",1,0))))</f>
        <v/>
      </c>
      <c r="AC18" s="69"/>
      <c r="AD18" s="219" t="str">
        <f>IF(AC18="","",IF(AC18="Todos los sistemas de gestión",5,IF(AC18="Por lo menos dos sistemas de gestión",3,IF(AC18="Ninguno de los sistemas de gestión",1,0))))</f>
        <v/>
      </c>
      <c r="AE18" s="69"/>
      <c r="AF18" s="219" t="str">
        <f>IF(AE18="","",IF(AE18="Todos los sistemas de gestión",5,IF(AE18="Por lo menos dos sistemas de gestión",3,IF(AE18="Ninguno de los sistemas de gestión",1,0))))</f>
        <v/>
      </c>
      <c r="AG18" s="69"/>
      <c r="AH18" s="219" t="str">
        <f>IF(AG18="","",IF(AG18="Todos los sistemas de gestión",5,IF(AG18="Por lo menos dos sistemas de gestión",3,IF(AG18="Ninguno de los sistemas de gestión",1,0))))</f>
        <v/>
      </c>
      <c r="AI18" s="69"/>
      <c r="AJ18" s="219" t="str">
        <f>IF(AI18="","",IF(AI18="Todos los sistemas de gestión",5,IF(AI18="Por lo menos dos sistemas de gestión",3,IF(AI18="Ninguno de los sistemas de gestión",1,0))))</f>
        <v/>
      </c>
      <c r="AK18" s="69"/>
      <c r="AL18" s="219" t="str">
        <f>IF(AK18="","",IF(AK18="Todos los sistemas de gestión",5,IF(AK18="Por lo menos dos sistemas de gestión",3,IF(AK18="Ninguno de los sistemas de gestión",1,0))))</f>
        <v/>
      </c>
      <c r="AM18" s="69"/>
      <c r="AN18" s="219" t="str">
        <f>IF(AM18="","",IF(AM18="Todos los sistemas de gestión",5,IF(AM18="Por lo menos dos sistemas de gestión",3,IF(AM18="Ninguno de los sistemas de gestión",1,0))))</f>
        <v/>
      </c>
      <c r="AO18" s="69"/>
      <c r="AP18" s="219" t="str">
        <f>IF(AO18="","",IF(AO18="Todos los sistemas de gestión",5,IF(AO18="Por lo menos dos sistemas de gestión",3,IF(AO18="Ninguno de los sistemas de gestión",1,0))))</f>
        <v/>
      </c>
      <c r="AQ18" s="69"/>
      <c r="AR18" s="219" t="str">
        <f>IF(AQ18="","",IF(AQ18="Todos los sistemas de gestión",5,IF(AQ18="Por lo menos dos sistemas de gestión",3,IF(AQ18="Ninguno de los sistemas de gestión",1,0))))</f>
        <v/>
      </c>
      <c r="AS18" s="69"/>
      <c r="AT18" s="219" t="str">
        <f>IF(AS18="","",IF(AS18="Todos los sistemas de gestión",5,IF(AS18="Por lo menos dos sistemas de gestión",3,IF(AS18="Ninguno de los sistemas de gestión",1,0))))</f>
        <v/>
      </c>
      <c r="AV18" s="66">
        <f>AVERAGE(H18,J18,L18,N18,P18,R18,T18,V18,X18,Z18,AB18,AD18,AF18,AH18,AJ18,AL18,AN18,AP18,AR18,AT18)</f>
        <v>3</v>
      </c>
      <c r="AW18" s="65">
        <f>$E18*AV18/$E$51</f>
        <v>6.3829787234042548E-2</v>
      </c>
      <c r="AY18" s="222"/>
      <c r="AZ18" s="223"/>
      <c r="BB18" s="221">
        <f t="shared" ref="BB18:BB50" si="0">$E18*AV18/$E$55</f>
        <v>0.23684210526315788</v>
      </c>
      <c r="BC18" s="223"/>
      <c r="BD18" s="223"/>
      <c r="BF18" s="220">
        <v>5</v>
      </c>
      <c r="BG18" s="221">
        <f>$E18*BF18/$E$51</f>
        <v>0.10638297872340426</v>
      </c>
    </row>
    <row r="19" spans="1:59" ht="38.25" x14ac:dyDescent="0.25">
      <c r="A19" s="30"/>
      <c r="B19" s="257"/>
      <c r="C19" s="55">
        <v>2</v>
      </c>
      <c r="D19" s="16" t="s">
        <v>71</v>
      </c>
      <c r="E19" s="22">
        <v>3</v>
      </c>
      <c r="F19" s="214"/>
      <c r="G19" s="69" t="s">
        <v>83</v>
      </c>
      <c r="H19" s="22">
        <v>3</v>
      </c>
      <c r="I19" s="69" t="s">
        <v>60</v>
      </c>
      <c r="J19" s="22">
        <v>3</v>
      </c>
      <c r="K19" s="69" t="s">
        <v>83</v>
      </c>
      <c r="L19" s="22">
        <v>3</v>
      </c>
      <c r="M19" s="69" t="s">
        <v>60</v>
      </c>
      <c r="N19" s="22">
        <v>3</v>
      </c>
      <c r="O19" s="69" t="s">
        <v>60</v>
      </c>
      <c r="P19" s="22">
        <v>3</v>
      </c>
      <c r="Q19" s="69"/>
      <c r="R19" s="219" t="str">
        <f t="shared" ref="R19:R50" si="1">IF(Q19="","",IF(Q19="Todos los sistemas de gestión",5,IF(Q19="Por lo menos dos sistemas de gestión",3,IF(Q19="Ninguno de los sistemas de gestión",1,0))))</f>
        <v/>
      </c>
      <c r="S19" s="69"/>
      <c r="T19" s="219" t="str">
        <f t="shared" ref="T19:T50" si="2">IF(S19="","",IF(S19="Todos los sistemas de gestión",5,IF(S19="Por lo menos dos sistemas de gestión",3,IF(S19="Ninguno de los sistemas de gestión",1,0))))</f>
        <v/>
      </c>
      <c r="U19" s="69"/>
      <c r="V19" s="219" t="str">
        <f t="shared" ref="V19:V50" si="3">IF(U19="","",IF(U19="Todos los sistemas de gestión",5,IF(U19="Por lo menos dos sistemas de gestión",3,IF(U19="Ninguno de los sistemas de gestión",1,0))))</f>
        <v/>
      </c>
      <c r="W19" s="69"/>
      <c r="X19" s="219" t="str">
        <f t="shared" ref="X19:X50" si="4">IF(W19="","",IF(W19="Todos los sistemas de gestión",5,IF(W19="Por lo menos dos sistemas de gestión",3,IF(W19="Ninguno de los sistemas de gestión",1,0))))</f>
        <v/>
      </c>
      <c r="Y19" s="69"/>
      <c r="Z19" s="219" t="str">
        <f t="shared" ref="Z19:Z50" si="5">IF(Y19="","",IF(Y19="Todos los sistemas de gestión",5,IF(Y19="Por lo menos dos sistemas de gestión",3,IF(Y19="Ninguno de los sistemas de gestión",1,0))))</f>
        <v/>
      </c>
      <c r="AA19" s="69"/>
      <c r="AB19" s="219" t="str">
        <f t="shared" ref="AB19:AB50" si="6">IF(AA19="","",IF(AA19="Todos los sistemas de gestión",5,IF(AA19="Por lo menos dos sistemas de gestión",3,IF(AA19="Ninguno de los sistemas de gestión",1,0))))</f>
        <v/>
      </c>
      <c r="AC19" s="69"/>
      <c r="AD19" s="219" t="str">
        <f t="shared" ref="AD19:AD50" si="7">IF(AC19="","",IF(AC19="Todos los sistemas de gestión",5,IF(AC19="Por lo menos dos sistemas de gestión",3,IF(AC19="Ninguno de los sistemas de gestión",1,0))))</f>
        <v/>
      </c>
      <c r="AE19" s="69"/>
      <c r="AF19" s="219" t="str">
        <f t="shared" ref="AF19:AF50" si="8">IF(AE19="","",IF(AE19="Todos los sistemas de gestión",5,IF(AE19="Por lo menos dos sistemas de gestión",3,IF(AE19="Ninguno de los sistemas de gestión",1,0))))</f>
        <v/>
      </c>
      <c r="AG19" s="69"/>
      <c r="AH19" s="219" t="str">
        <f t="shared" ref="AH19:AH50" si="9">IF(AG19="","",IF(AG19="Todos los sistemas de gestión",5,IF(AG19="Por lo menos dos sistemas de gestión",3,IF(AG19="Ninguno de los sistemas de gestión",1,0))))</f>
        <v/>
      </c>
      <c r="AI19" s="69"/>
      <c r="AJ19" s="219" t="str">
        <f t="shared" ref="AJ19:AJ50" si="10">IF(AI19="","",IF(AI19="Todos los sistemas de gestión",5,IF(AI19="Por lo menos dos sistemas de gestión",3,IF(AI19="Ninguno de los sistemas de gestión",1,0))))</f>
        <v/>
      </c>
      <c r="AK19" s="69"/>
      <c r="AL19" s="219" t="str">
        <f t="shared" ref="AL19:AL50" si="11">IF(AK19="","",IF(AK19="Todos los sistemas de gestión",5,IF(AK19="Por lo menos dos sistemas de gestión",3,IF(AK19="Ninguno de los sistemas de gestión",1,0))))</f>
        <v/>
      </c>
      <c r="AM19" s="69"/>
      <c r="AN19" s="219" t="str">
        <f t="shared" ref="AN19:AN50" si="12">IF(AM19="","",IF(AM19="Todos los sistemas de gestión",5,IF(AM19="Por lo menos dos sistemas de gestión",3,IF(AM19="Ninguno de los sistemas de gestión",1,0))))</f>
        <v/>
      </c>
      <c r="AO19" s="69"/>
      <c r="AP19" s="219" t="str">
        <f t="shared" ref="AP19:AP50" si="13">IF(AO19="","",IF(AO19="Todos los sistemas de gestión",5,IF(AO19="Por lo menos dos sistemas de gestión",3,IF(AO19="Ninguno de los sistemas de gestión",1,0))))</f>
        <v/>
      </c>
      <c r="AQ19" s="69"/>
      <c r="AR19" s="219" t="str">
        <f t="shared" ref="AR19:AR50" si="14">IF(AQ19="","",IF(AQ19="Todos los sistemas de gestión",5,IF(AQ19="Por lo menos dos sistemas de gestión",3,IF(AQ19="Ninguno de los sistemas de gestión",1,0))))</f>
        <v/>
      </c>
      <c r="AS19" s="69"/>
      <c r="AT19" s="219" t="str">
        <f t="shared" ref="AT19:AT50" si="15">IF(AS19="","",IF(AS19="Todos los sistemas de gestión",5,IF(AS19="Por lo menos dos sistemas de gestión",3,IF(AS19="Ninguno de los sistemas de gestión",1,0))))</f>
        <v/>
      </c>
      <c r="AV19" s="66">
        <f t="shared" ref="AV19:AV50" si="16">AVERAGE(H19,J19,L19,N19,P19,R19,T19,V19,X19,Z19,AB19,AD19,AF19,AH19,AJ19,AL19,AN19,AP19,AR19,AT19)</f>
        <v>3</v>
      </c>
      <c r="AW19" s="65">
        <f t="shared" ref="AW19:AW50" si="17">$E19*AV19/$E$51</f>
        <v>6.3829787234042548E-2</v>
      </c>
      <c r="AY19" s="222"/>
      <c r="AZ19" s="223"/>
      <c r="BB19" s="221">
        <f t="shared" si="0"/>
        <v>0.23684210526315788</v>
      </c>
      <c r="BC19" s="223"/>
      <c r="BD19" s="223"/>
      <c r="BF19" s="220">
        <v>5</v>
      </c>
      <c r="BG19" s="221">
        <f t="shared" ref="BG19:BG50" si="18">$E19*BF19/$E$51</f>
        <v>0.10638297872340426</v>
      </c>
    </row>
    <row r="20" spans="1:59" ht="25.5" x14ac:dyDescent="0.25">
      <c r="A20" s="30"/>
      <c r="B20" s="112" t="s">
        <v>30</v>
      </c>
      <c r="C20" s="56">
        <v>3</v>
      </c>
      <c r="D20" s="16" t="s">
        <v>29</v>
      </c>
      <c r="E20" s="22">
        <v>5</v>
      </c>
      <c r="F20" s="214"/>
      <c r="G20" s="69" t="s">
        <v>83</v>
      </c>
      <c r="H20" s="22">
        <v>5</v>
      </c>
      <c r="I20" s="69" t="s">
        <v>60</v>
      </c>
      <c r="J20" s="22">
        <v>5</v>
      </c>
      <c r="K20" s="69" t="s">
        <v>83</v>
      </c>
      <c r="L20" s="22">
        <v>5</v>
      </c>
      <c r="M20" s="69" t="s">
        <v>83</v>
      </c>
      <c r="N20" s="22">
        <v>5</v>
      </c>
      <c r="O20" s="69" t="s">
        <v>83</v>
      </c>
      <c r="P20" s="22">
        <v>5</v>
      </c>
      <c r="Q20" s="69"/>
      <c r="R20" s="219" t="str">
        <f t="shared" si="1"/>
        <v/>
      </c>
      <c r="S20" s="69"/>
      <c r="T20" s="219" t="str">
        <f t="shared" si="2"/>
        <v/>
      </c>
      <c r="U20" s="69"/>
      <c r="V20" s="219" t="str">
        <f t="shared" si="3"/>
        <v/>
      </c>
      <c r="W20" s="69"/>
      <c r="X20" s="219" t="str">
        <f t="shared" si="4"/>
        <v/>
      </c>
      <c r="Y20" s="69"/>
      <c r="Z20" s="219" t="str">
        <f t="shared" si="5"/>
        <v/>
      </c>
      <c r="AA20" s="69"/>
      <c r="AB20" s="219" t="str">
        <f t="shared" si="6"/>
        <v/>
      </c>
      <c r="AC20" s="69"/>
      <c r="AD20" s="219" t="str">
        <f t="shared" si="7"/>
        <v/>
      </c>
      <c r="AE20" s="69"/>
      <c r="AF20" s="219" t="str">
        <f t="shared" si="8"/>
        <v/>
      </c>
      <c r="AG20" s="69"/>
      <c r="AH20" s="219" t="str">
        <f t="shared" si="9"/>
        <v/>
      </c>
      <c r="AI20" s="69"/>
      <c r="AJ20" s="219" t="str">
        <f t="shared" si="10"/>
        <v/>
      </c>
      <c r="AK20" s="69"/>
      <c r="AL20" s="219" t="str">
        <f t="shared" si="11"/>
        <v/>
      </c>
      <c r="AM20" s="69"/>
      <c r="AN20" s="219" t="str">
        <f t="shared" si="12"/>
        <v/>
      </c>
      <c r="AO20" s="69"/>
      <c r="AP20" s="219" t="str">
        <f t="shared" si="13"/>
        <v/>
      </c>
      <c r="AQ20" s="69"/>
      <c r="AR20" s="219" t="str">
        <f t="shared" si="14"/>
        <v/>
      </c>
      <c r="AS20" s="69"/>
      <c r="AT20" s="219" t="str">
        <f t="shared" si="15"/>
        <v/>
      </c>
      <c r="AV20" s="66">
        <f t="shared" si="16"/>
        <v>5</v>
      </c>
      <c r="AW20" s="65">
        <f t="shared" si="17"/>
        <v>0.1773049645390071</v>
      </c>
      <c r="AY20" s="222"/>
      <c r="AZ20" s="223"/>
      <c r="BB20" s="221">
        <f t="shared" si="0"/>
        <v>0.65789473684210531</v>
      </c>
      <c r="BC20" s="223"/>
      <c r="BD20" s="223"/>
      <c r="BF20" s="220">
        <v>5</v>
      </c>
      <c r="BG20" s="221">
        <f t="shared" si="18"/>
        <v>0.1773049645390071</v>
      </c>
    </row>
    <row r="21" spans="1:59" ht="16.5" x14ac:dyDescent="0.25">
      <c r="A21" s="30"/>
      <c r="B21" s="112" t="s">
        <v>28</v>
      </c>
      <c r="C21" s="55">
        <v>4</v>
      </c>
      <c r="D21" s="16" t="s">
        <v>72</v>
      </c>
      <c r="E21" s="22">
        <v>5</v>
      </c>
      <c r="F21" s="214"/>
      <c r="G21" s="69" t="s">
        <v>83</v>
      </c>
      <c r="H21" s="22">
        <v>5</v>
      </c>
      <c r="I21" s="69" t="s">
        <v>83</v>
      </c>
      <c r="J21" s="22">
        <v>5</v>
      </c>
      <c r="K21" s="69" t="s">
        <v>83</v>
      </c>
      <c r="L21" s="22">
        <v>5</v>
      </c>
      <c r="M21" s="69" t="s">
        <v>83</v>
      </c>
      <c r="N21" s="22">
        <v>5</v>
      </c>
      <c r="O21" s="69" t="s">
        <v>83</v>
      </c>
      <c r="P21" s="22">
        <v>5</v>
      </c>
      <c r="Q21" s="69"/>
      <c r="R21" s="219" t="str">
        <f t="shared" si="1"/>
        <v/>
      </c>
      <c r="S21" s="69"/>
      <c r="T21" s="219" t="str">
        <f t="shared" si="2"/>
        <v/>
      </c>
      <c r="U21" s="69"/>
      <c r="V21" s="219" t="str">
        <f t="shared" si="3"/>
        <v/>
      </c>
      <c r="W21" s="69"/>
      <c r="X21" s="219" t="str">
        <f t="shared" si="4"/>
        <v/>
      </c>
      <c r="Y21" s="69"/>
      <c r="Z21" s="219" t="str">
        <f t="shared" si="5"/>
        <v/>
      </c>
      <c r="AA21" s="69"/>
      <c r="AB21" s="219" t="str">
        <f t="shared" si="6"/>
        <v/>
      </c>
      <c r="AC21" s="69"/>
      <c r="AD21" s="219" t="str">
        <f t="shared" si="7"/>
        <v/>
      </c>
      <c r="AE21" s="69"/>
      <c r="AF21" s="219" t="str">
        <f t="shared" si="8"/>
        <v/>
      </c>
      <c r="AG21" s="69"/>
      <c r="AH21" s="219" t="str">
        <f t="shared" si="9"/>
        <v/>
      </c>
      <c r="AI21" s="69"/>
      <c r="AJ21" s="219" t="str">
        <f t="shared" si="10"/>
        <v/>
      </c>
      <c r="AK21" s="69"/>
      <c r="AL21" s="219" t="str">
        <f t="shared" si="11"/>
        <v/>
      </c>
      <c r="AM21" s="69"/>
      <c r="AN21" s="219" t="str">
        <f t="shared" si="12"/>
        <v/>
      </c>
      <c r="AO21" s="69"/>
      <c r="AP21" s="219" t="str">
        <f t="shared" si="13"/>
        <v/>
      </c>
      <c r="AQ21" s="69"/>
      <c r="AR21" s="219" t="str">
        <f t="shared" si="14"/>
        <v/>
      </c>
      <c r="AS21" s="69"/>
      <c r="AT21" s="219" t="str">
        <f t="shared" si="15"/>
        <v/>
      </c>
      <c r="AV21" s="66">
        <f t="shared" si="16"/>
        <v>5</v>
      </c>
      <c r="AW21" s="65">
        <f t="shared" si="17"/>
        <v>0.1773049645390071</v>
      </c>
      <c r="AY21" s="222"/>
      <c r="AZ21" s="223"/>
      <c r="BB21" s="221">
        <f t="shared" si="0"/>
        <v>0.65789473684210531</v>
      </c>
      <c r="BC21" s="223"/>
      <c r="BD21" s="223"/>
      <c r="BF21" s="220">
        <v>5</v>
      </c>
      <c r="BG21" s="221">
        <f t="shared" si="18"/>
        <v>0.1773049645390071</v>
      </c>
    </row>
    <row r="22" spans="1:59" ht="25.5" x14ac:dyDescent="0.25">
      <c r="A22" s="30"/>
      <c r="B22" s="113" t="s">
        <v>3</v>
      </c>
      <c r="C22" s="56">
        <v>5</v>
      </c>
      <c r="D22" s="16" t="s">
        <v>25</v>
      </c>
      <c r="E22" s="22">
        <v>5</v>
      </c>
      <c r="F22" s="214"/>
      <c r="G22" s="69" t="s">
        <v>60</v>
      </c>
      <c r="H22" s="22">
        <v>5</v>
      </c>
      <c r="I22" s="69" t="s">
        <v>60</v>
      </c>
      <c r="J22" s="22">
        <v>5</v>
      </c>
      <c r="K22" s="69" t="s">
        <v>60</v>
      </c>
      <c r="L22" s="22">
        <v>5</v>
      </c>
      <c r="M22" s="69" t="s">
        <v>83</v>
      </c>
      <c r="N22" s="22">
        <v>5</v>
      </c>
      <c r="O22" s="69" t="s">
        <v>83</v>
      </c>
      <c r="P22" s="22">
        <v>5</v>
      </c>
      <c r="Q22" s="69"/>
      <c r="R22" s="219" t="str">
        <f t="shared" si="1"/>
        <v/>
      </c>
      <c r="S22" s="69"/>
      <c r="T22" s="219" t="str">
        <f t="shared" si="2"/>
        <v/>
      </c>
      <c r="U22" s="69"/>
      <c r="V22" s="219" t="str">
        <f t="shared" si="3"/>
        <v/>
      </c>
      <c r="W22" s="69"/>
      <c r="X22" s="219" t="str">
        <f t="shared" si="4"/>
        <v/>
      </c>
      <c r="Y22" s="69"/>
      <c r="Z22" s="219" t="str">
        <f t="shared" si="5"/>
        <v/>
      </c>
      <c r="AA22" s="69"/>
      <c r="AB22" s="219" t="str">
        <f t="shared" si="6"/>
        <v/>
      </c>
      <c r="AC22" s="69"/>
      <c r="AD22" s="219" t="str">
        <f t="shared" si="7"/>
        <v/>
      </c>
      <c r="AE22" s="69"/>
      <c r="AF22" s="219" t="str">
        <f t="shared" si="8"/>
        <v/>
      </c>
      <c r="AG22" s="69"/>
      <c r="AH22" s="219" t="str">
        <f t="shared" si="9"/>
        <v/>
      </c>
      <c r="AI22" s="69"/>
      <c r="AJ22" s="219" t="str">
        <f t="shared" si="10"/>
        <v/>
      </c>
      <c r="AK22" s="69"/>
      <c r="AL22" s="219" t="str">
        <f t="shared" si="11"/>
        <v/>
      </c>
      <c r="AM22" s="69"/>
      <c r="AN22" s="219" t="str">
        <f t="shared" si="12"/>
        <v/>
      </c>
      <c r="AO22" s="69"/>
      <c r="AP22" s="219" t="str">
        <f t="shared" si="13"/>
        <v/>
      </c>
      <c r="AQ22" s="69"/>
      <c r="AR22" s="219" t="str">
        <f t="shared" si="14"/>
        <v/>
      </c>
      <c r="AS22" s="69"/>
      <c r="AT22" s="219" t="str">
        <f t="shared" si="15"/>
        <v/>
      </c>
      <c r="AV22" s="66">
        <f t="shared" si="16"/>
        <v>5</v>
      </c>
      <c r="AW22" s="65">
        <f t="shared" si="17"/>
        <v>0.1773049645390071</v>
      </c>
      <c r="AY22" s="222"/>
      <c r="AZ22" s="223"/>
      <c r="BB22" s="221">
        <f t="shared" si="0"/>
        <v>0.65789473684210531</v>
      </c>
      <c r="BC22" s="223"/>
      <c r="BD22" s="223"/>
      <c r="BF22" s="220">
        <v>5</v>
      </c>
      <c r="BG22" s="221">
        <f t="shared" si="18"/>
        <v>0.1773049645390071</v>
      </c>
    </row>
    <row r="23" spans="1:59" ht="25.5" x14ac:dyDescent="0.25">
      <c r="A23" s="30"/>
      <c r="B23" s="60" t="s">
        <v>33</v>
      </c>
      <c r="C23" s="55">
        <v>6</v>
      </c>
      <c r="D23" s="16" t="s">
        <v>73</v>
      </c>
      <c r="E23" s="22">
        <v>5</v>
      </c>
      <c r="F23" s="214"/>
      <c r="G23" s="69" t="s">
        <v>83</v>
      </c>
      <c r="H23" s="22">
        <v>5</v>
      </c>
      <c r="I23" s="69" t="s">
        <v>60</v>
      </c>
      <c r="J23" s="22">
        <v>5</v>
      </c>
      <c r="K23" s="69" t="s">
        <v>83</v>
      </c>
      <c r="L23" s="22">
        <v>5</v>
      </c>
      <c r="M23" s="69" t="s">
        <v>83</v>
      </c>
      <c r="N23" s="22">
        <v>5</v>
      </c>
      <c r="O23" s="69" t="s">
        <v>83</v>
      </c>
      <c r="P23" s="22">
        <v>5</v>
      </c>
      <c r="Q23" s="69"/>
      <c r="R23" s="219" t="str">
        <f t="shared" si="1"/>
        <v/>
      </c>
      <c r="S23" s="69"/>
      <c r="T23" s="219" t="str">
        <f t="shared" si="2"/>
        <v/>
      </c>
      <c r="U23" s="69"/>
      <c r="V23" s="219" t="str">
        <f t="shared" si="3"/>
        <v/>
      </c>
      <c r="W23" s="69"/>
      <c r="X23" s="219" t="str">
        <f t="shared" si="4"/>
        <v/>
      </c>
      <c r="Y23" s="69"/>
      <c r="Z23" s="219" t="str">
        <f t="shared" si="5"/>
        <v/>
      </c>
      <c r="AA23" s="69"/>
      <c r="AB23" s="219" t="str">
        <f t="shared" si="6"/>
        <v/>
      </c>
      <c r="AC23" s="69"/>
      <c r="AD23" s="219" t="str">
        <f t="shared" si="7"/>
        <v/>
      </c>
      <c r="AE23" s="69"/>
      <c r="AF23" s="219" t="str">
        <f t="shared" si="8"/>
        <v/>
      </c>
      <c r="AG23" s="69"/>
      <c r="AH23" s="219" t="str">
        <f t="shared" si="9"/>
        <v/>
      </c>
      <c r="AI23" s="69"/>
      <c r="AJ23" s="219" t="str">
        <f t="shared" si="10"/>
        <v/>
      </c>
      <c r="AK23" s="69"/>
      <c r="AL23" s="219" t="str">
        <f t="shared" si="11"/>
        <v/>
      </c>
      <c r="AM23" s="69"/>
      <c r="AN23" s="219" t="str">
        <f t="shared" si="12"/>
        <v/>
      </c>
      <c r="AO23" s="69"/>
      <c r="AP23" s="219" t="str">
        <f t="shared" si="13"/>
        <v/>
      </c>
      <c r="AQ23" s="69"/>
      <c r="AR23" s="219" t="str">
        <f t="shared" si="14"/>
        <v/>
      </c>
      <c r="AS23" s="69"/>
      <c r="AT23" s="219" t="str">
        <f t="shared" si="15"/>
        <v/>
      </c>
      <c r="AV23" s="66">
        <f t="shared" si="16"/>
        <v>5</v>
      </c>
      <c r="AW23" s="65">
        <f t="shared" si="17"/>
        <v>0.1773049645390071</v>
      </c>
      <c r="AY23" s="220">
        <f t="shared" ref="AY23:AY50" si="19">AVERAGE(H23,J23,L23,N23,P23,R23,T23,V23,X23,Z23,AB23,AD23,AF23,AH23,AJ23,AL23,AN23,AP23,AR23,AT23)</f>
        <v>5</v>
      </c>
      <c r="AZ23" s="221">
        <f>$E23*AY23/$E$52</f>
        <v>0.67567567567567566</v>
      </c>
      <c r="BB23" s="223">
        <f t="shared" si="0"/>
        <v>0.65789473684210531</v>
      </c>
      <c r="BC23" s="223"/>
      <c r="BD23" s="221">
        <f>$E23*AV23/$E$57</f>
        <v>1.0869565217391304</v>
      </c>
      <c r="BF23" s="220">
        <v>5</v>
      </c>
      <c r="BG23" s="221">
        <f>$E23*BF23/$E$51</f>
        <v>0.1773049645390071</v>
      </c>
    </row>
    <row r="24" spans="1:59" ht="25.5" x14ac:dyDescent="0.25">
      <c r="A24" s="30"/>
      <c r="B24" s="112" t="s">
        <v>37</v>
      </c>
      <c r="C24" s="56">
        <v>7</v>
      </c>
      <c r="D24" s="16" t="s">
        <v>18</v>
      </c>
      <c r="E24" s="22">
        <v>5</v>
      </c>
      <c r="F24" s="214"/>
      <c r="G24" s="69" t="s">
        <v>83</v>
      </c>
      <c r="H24" s="22">
        <v>5</v>
      </c>
      <c r="I24" s="69" t="s">
        <v>60</v>
      </c>
      <c r="J24" s="22">
        <v>5</v>
      </c>
      <c r="K24" s="69" t="s">
        <v>60</v>
      </c>
      <c r="L24" s="22">
        <v>5</v>
      </c>
      <c r="M24" s="69" t="s">
        <v>83</v>
      </c>
      <c r="N24" s="22">
        <v>5</v>
      </c>
      <c r="O24" s="69" t="s">
        <v>83</v>
      </c>
      <c r="P24" s="22">
        <v>5</v>
      </c>
      <c r="Q24" s="69"/>
      <c r="R24" s="219" t="str">
        <f t="shared" si="1"/>
        <v/>
      </c>
      <c r="S24" s="69"/>
      <c r="T24" s="219" t="str">
        <f t="shared" si="2"/>
        <v/>
      </c>
      <c r="U24" s="69"/>
      <c r="V24" s="219" t="str">
        <f t="shared" si="3"/>
        <v/>
      </c>
      <c r="W24" s="69"/>
      <c r="X24" s="219" t="str">
        <f t="shared" si="4"/>
        <v/>
      </c>
      <c r="Y24" s="69"/>
      <c r="Z24" s="219" t="str">
        <f t="shared" si="5"/>
        <v/>
      </c>
      <c r="AA24" s="69"/>
      <c r="AB24" s="219" t="str">
        <f t="shared" si="6"/>
        <v/>
      </c>
      <c r="AC24" s="69"/>
      <c r="AD24" s="219" t="str">
        <f t="shared" si="7"/>
        <v/>
      </c>
      <c r="AE24" s="69"/>
      <c r="AF24" s="219" t="str">
        <f t="shared" si="8"/>
        <v/>
      </c>
      <c r="AG24" s="69"/>
      <c r="AH24" s="219" t="str">
        <f t="shared" si="9"/>
        <v/>
      </c>
      <c r="AI24" s="69"/>
      <c r="AJ24" s="219" t="str">
        <f t="shared" si="10"/>
        <v/>
      </c>
      <c r="AK24" s="69"/>
      <c r="AL24" s="219" t="str">
        <f t="shared" si="11"/>
        <v/>
      </c>
      <c r="AM24" s="69"/>
      <c r="AN24" s="219" t="str">
        <f t="shared" si="12"/>
        <v/>
      </c>
      <c r="AO24" s="69"/>
      <c r="AP24" s="219" t="str">
        <f t="shared" si="13"/>
        <v/>
      </c>
      <c r="AQ24" s="69"/>
      <c r="AR24" s="219" t="str">
        <f t="shared" si="14"/>
        <v/>
      </c>
      <c r="AS24" s="69"/>
      <c r="AT24" s="219" t="str">
        <f t="shared" si="15"/>
        <v/>
      </c>
      <c r="AV24" s="66">
        <f t="shared" si="16"/>
        <v>5</v>
      </c>
      <c r="AW24" s="65">
        <f t="shared" si="17"/>
        <v>0.1773049645390071</v>
      </c>
      <c r="AY24" s="222"/>
      <c r="AZ24" s="223"/>
      <c r="BB24" s="221">
        <f t="shared" si="0"/>
        <v>0.65789473684210531</v>
      </c>
      <c r="BC24" s="223"/>
      <c r="BD24" s="223"/>
      <c r="BF24" s="220">
        <v>5</v>
      </c>
      <c r="BG24" s="221">
        <f t="shared" si="18"/>
        <v>0.1773049645390071</v>
      </c>
    </row>
    <row r="25" spans="1:59" ht="25.5" x14ac:dyDescent="0.25">
      <c r="A25" s="30"/>
      <c r="B25" s="61" t="s">
        <v>38</v>
      </c>
      <c r="C25" s="55">
        <v>8</v>
      </c>
      <c r="D25" s="16" t="s">
        <v>17</v>
      </c>
      <c r="E25" s="22">
        <v>5</v>
      </c>
      <c r="F25" s="214"/>
      <c r="G25" s="69" t="s">
        <v>83</v>
      </c>
      <c r="H25" s="22">
        <v>5</v>
      </c>
      <c r="I25" s="69" t="s">
        <v>83</v>
      </c>
      <c r="J25" s="22">
        <v>5</v>
      </c>
      <c r="K25" s="69" t="s">
        <v>83</v>
      </c>
      <c r="L25" s="22">
        <v>5</v>
      </c>
      <c r="M25" s="69" t="s">
        <v>83</v>
      </c>
      <c r="N25" s="22">
        <v>5</v>
      </c>
      <c r="O25" s="69" t="s">
        <v>83</v>
      </c>
      <c r="P25" s="22">
        <v>5</v>
      </c>
      <c r="Q25" s="69"/>
      <c r="R25" s="219" t="str">
        <f t="shared" si="1"/>
        <v/>
      </c>
      <c r="S25" s="69"/>
      <c r="T25" s="219" t="str">
        <f t="shared" si="2"/>
        <v/>
      </c>
      <c r="U25" s="69"/>
      <c r="V25" s="219" t="str">
        <f t="shared" si="3"/>
        <v/>
      </c>
      <c r="W25" s="69"/>
      <c r="X25" s="219" t="str">
        <f t="shared" si="4"/>
        <v/>
      </c>
      <c r="Y25" s="69"/>
      <c r="Z25" s="219" t="str">
        <f t="shared" si="5"/>
        <v/>
      </c>
      <c r="AA25" s="69"/>
      <c r="AB25" s="219" t="str">
        <f t="shared" si="6"/>
        <v/>
      </c>
      <c r="AC25" s="69"/>
      <c r="AD25" s="219" t="str">
        <f t="shared" si="7"/>
        <v/>
      </c>
      <c r="AE25" s="69"/>
      <c r="AF25" s="219" t="str">
        <f t="shared" si="8"/>
        <v/>
      </c>
      <c r="AG25" s="69"/>
      <c r="AH25" s="219" t="str">
        <f t="shared" si="9"/>
        <v/>
      </c>
      <c r="AI25" s="69"/>
      <c r="AJ25" s="219" t="str">
        <f t="shared" si="10"/>
        <v/>
      </c>
      <c r="AK25" s="69"/>
      <c r="AL25" s="219" t="str">
        <f t="shared" si="11"/>
        <v/>
      </c>
      <c r="AM25" s="69"/>
      <c r="AN25" s="219" t="str">
        <f t="shared" si="12"/>
        <v/>
      </c>
      <c r="AO25" s="69"/>
      <c r="AP25" s="219" t="str">
        <f t="shared" si="13"/>
        <v/>
      </c>
      <c r="AQ25" s="69"/>
      <c r="AR25" s="219" t="str">
        <f t="shared" si="14"/>
        <v/>
      </c>
      <c r="AS25" s="69"/>
      <c r="AT25" s="219" t="str">
        <f t="shared" si="15"/>
        <v/>
      </c>
      <c r="AV25" s="66">
        <f t="shared" si="16"/>
        <v>5</v>
      </c>
      <c r="AW25" s="65">
        <f t="shared" si="17"/>
        <v>0.1773049645390071</v>
      </c>
      <c r="AY25" s="220">
        <f t="shared" si="19"/>
        <v>5</v>
      </c>
      <c r="AZ25" s="221">
        <f>$E25*AY25/$E$52</f>
        <v>0.67567567567567566</v>
      </c>
      <c r="BB25" s="223">
        <f t="shared" si="0"/>
        <v>0.65789473684210531</v>
      </c>
      <c r="BC25" s="223"/>
      <c r="BD25" s="221">
        <f>$E25*AV25/$E$57</f>
        <v>1.0869565217391304</v>
      </c>
      <c r="BF25" s="220">
        <v>5</v>
      </c>
      <c r="BG25" s="221">
        <f t="shared" si="18"/>
        <v>0.1773049645390071</v>
      </c>
    </row>
    <row r="26" spans="1:59" ht="25.5" x14ac:dyDescent="0.25">
      <c r="A26" s="30"/>
      <c r="B26" s="128" t="s">
        <v>32</v>
      </c>
      <c r="C26" s="56">
        <v>9</v>
      </c>
      <c r="D26" s="16" t="s">
        <v>42</v>
      </c>
      <c r="E26" s="22">
        <v>5</v>
      </c>
      <c r="F26" s="214"/>
      <c r="G26" s="69" t="s">
        <v>60</v>
      </c>
      <c r="H26" s="22">
        <v>5</v>
      </c>
      <c r="I26" s="69" t="s">
        <v>60</v>
      </c>
      <c r="J26" s="22">
        <v>5</v>
      </c>
      <c r="K26" s="69" t="s">
        <v>60</v>
      </c>
      <c r="L26" s="22">
        <v>5</v>
      </c>
      <c r="M26" s="69" t="s">
        <v>83</v>
      </c>
      <c r="N26" s="22">
        <v>5</v>
      </c>
      <c r="O26" s="69" t="s">
        <v>83</v>
      </c>
      <c r="P26" s="22">
        <v>5</v>
      </c>
      <c r="Q26" s="69"/>
      <c r="R26" s="219" t="str">
        <f t="shared" si="1"/>
        <v/>
      </c>
      <c r="S26" s="69"/>
      <c r="T26" s="219" t="str">
        <f t="shared" si="2"/>
        <v/>
      </c>
      <c r="U26" s="69"/>
      <c r="V26" s="219" t="str">
        <f t="shared" si="3"/>
        <v/>
      </c>
      <c r="W26" s="69"/>
      <c r="X26" s="219" t="str">
        <f t="shared" si="4"/>
        <v/>
      </c>
      <c r="Y26" s="69"/>
      <c r="Z26" s="219" t="str">
        <f t="shared" si="5"/>
        <v/>
      </c>
      <c r="AA26" s="69"/>
      <c r="AB26" s="219" t="str">
        <f t="shared" si="6"/>
        <v/>
      </c>
      <c r="AC26" s="69"/>
      <c r="AD26" s="219" t="str">
        <f t="shared" si="7"/>
        <v/>
      </c>
      <c r="AE26" s="69"/>
      <c r="AF26" s="219" t="str">
        <f t="shared" si="8"/>
        <v/>
      </c>
      <c r="AG26" s="69"/>
      <c r="AH26" s="219" t="str">
        <f t="shared" si="9"/>
        <v/>
      </c>
      <c r="AI26" s="69"/>
      <c r="AJ26" s="219" t="str">
        <f t="shared" si="10"/>
        <v/>
      </c>
      <c r="AK26" s="69"/>
      <c r="AL26" s="219" t="str">
        <f t="shared" si="11"/>
        <v/>
      </c>
      <c r="AM26" s="69"/>
      <c r="AN26" s="219" t="str">
        <f t="shared" si="12"/>
        <v/>
      </c>
      <c r="AO26" s="69"/>
      <c r="AP26" s="219" t="str">
        <f t="shared" si="13"/>
        <v/>
      </c>
      <c r="AQ26" s="69"/>
      <c r="AR26" s="219" t="str">
        <f t="shared" si="14"/>
        <v/>
      </c>
      <c r="AS26" s="69"/>
      <c r="AT26" s="219" t="str">
        <f t="shared" si="15"/>
        <v/>
      </c>
      <c r="AV26" s="66">
        <f t="shared" si="16"/>
        <v>5</v>
      </c>
      <c r="AW26" s="65">
        <f t="shared" si="17"/>
        <v>0.1773049645390071</v>
      </c>
      <c r="AY26" s="222"/>
      <c r="AZ26" s="223"/>
      <c r="BB26" s="223">
        <f t="shared" si="0"/>
        <v>0.65789473684210531</v>
      </c>
      <c r="BC26" s="221">
        <f>$E26*AV26/$E$56</f>
        <v>0.3125</v>
      </c>
      <c r="BD26" s="223"/>
      <c r="BF26" s="220">
        <v>5</v>
      </c>
      <c r="BG26" s="221">
        <f t="shared" si="18"/>
        <v>0.1773049645390071</v>
      </c>
    </row>
    <row r="27" spans="1:59" ht="25.5" x14ac:dyDescent="0.25">
      <c r="A27" s="30"/>
      <c r="B27" s="58" t="s">
        <v>6</v>
      </c>
      <c r="C27" s="55">
        <v>10</v>
      </c>
      <c r="D27" s="16" t="s">
        <v>100</v>
      </c>
      <c r="E27" s="22">
        <v>5</v>
      </c>
      <c r="F27" s="214"/>
      <c r="G27" s="69" t="s">
        <v>83</v>
      </c>
      <c r="H27" s="22">
        <v>5</v>
      </c>
      <c r="I27" s="69" t="s">
        <v>60</v>
      </c>
      <c r="J27" s="22">
        <v>5</v>
      </c>
      <c r="K27" s="69" t="s">
        <v>60</v>
      </c>
      <c r="L27" s="22">
        <v>5</v>
      </c>
      <c r="M27" s="69" t="s">
        <v>83</v>
      </c>
      <c r="N27" s="22">
        <v>5</v>
      </c>
      <c r="O27" s="69" t="s">
        <v>83</v>
      </c>
      <c r="P27" s="22">
        <v>5</v>
      </c>
      <c r="Q27" s="69"/>
      <c r="R27" s="219" t="str">
        <f t="shared" si="1"/>
        <v/>
      </c>
      <c r="S27" s="69"/>
      <c r="T27" s="219" t="str">
        <f t="shared" si="2"/>
        <v/>
      </c>
      <c r="U27" s="69"/>
      <c r="V27" s="219" t="str">
        <f t="shared" si="3"/>
        <v/>
      </c>
      <c r="W27" s="69"/>
      <c r="X27" s="219" t="str">
        <f t="shared" si="4"/>
        <v/>
      </c>
      <c r="Y27" s="69"/>
      <c r="Z27" s="219" t="str">
        <f t="shared" si="5"/>
        <v/>
      </c>
      <c r="AA27" s="69"/>
      <c r="AB27" s="219" t="str">
        <f t="shared" si="6"/>
        <v/>
      </c>
      <c r="AC27" s="69"/>
      <c r="AD27" s="219" t="str">
        <f t="shared" si="7"/>
        <v/>
      </c>
      <c r="AE27" s="69"/>
      <c r="AF27" s="219" t="str">
        <f t="shared" si="8"/>
        <v/>
      </c>
      <c r="AG27" s="69"/>
      <c r="AH27" s="219" t="str">
        <f t="shared" si="9"/>
        <v/>
      </c>
      <c r="AI27" s="69"/>
      <c r="AJ27" s="219" t="str">
        <f t="shared" si="10"/>
        <v/>
      </c>
      <c r="AK27" s="69"/>
      <c r="AL27" s="219" t="str">
        <f t="shared" si="11"/>
        <v/>
      </c>
      <c r="AM27" s="69"/>
      <c r="AN27" s="219" t="str">
        <f t="shared" si="12"/>
        <v/>
      </c>
      <c r="AO27" s="69"/>
      <c r="AP27" s="219" t="str">
        <f t="shared" si="13"/>
        <v/>
      </c>
      <c r="AQ27" s="69"/>
      <c r="AR27" s="219" t="str">
        <f t="shared" si="14"/>
        <v/>
      </c>
      <c r="AS27" s="69"/>
      <c r="AT27" s="219" t="str">
        <f t="shared" si="15"/>
        <v/>
      </c>
      <c r="AV27" s="66">
        <f t="shared" si="16"/>
        <v>5</v>
      </c>
      <c r="AW27" s="65">
        <f t="shared" si="17"/>
        <v>0.1773049645390071</v>
      </c>
      <c r="AY27" s="222"/>
      <c r="AZ27" s="223"/>
      <c r="BB27" s="223">
        <f t="shared" si="0"/>
        <v>0.65789473684210531</v>
      </c>
      <c r="BC27" s="221">
        <f>$E27*AV27/$E$56</f>
        <v>0.3125</v>
      </c>
      <c r="BD27" s="223"/>
      <c r="BF27" s="220">
        <v>5</v>
      </c>
      <c r="BG27" s="221">
        <f t="shared" si="18"/>
        <v>0.1773049645390071</v>
      </c>
    </row>
    <row r="28" spans="1:59" ht="25.5" x14ac:dyDescent="0.25">
      <c r="A28" s="30"/>
      <c r="B28" s="112" t="s">
        <v>45</v>
      </c>
      <c r="C28" s="56">
        <v>11</v>
      </c>
      <c r="D28" s="16" t="s">
        <v>64</v>
      </c>
      <c r="E28" s="22">
        <v>5</v>
      </c>
      <c r="F28" s="214"/>
      <c r="G28" s="69" t="s">
        <v>60</v>
      </c>
      <c r="H28" s="22">
        <v>5</v>
      </c>
      <c r="I28" s="69" t="s">
        <v>60</v>
      </c>
      <c r="J28" s="22">
        <v>5</v>
      </c>
      <c r="K28" s="69" t="s">
        <v>83</v>
      </c>
      <c r="L28" s="22">
        <v>5</v>
      </c>
      <c r="M28" s="69" t="s">
        <v>83</v>
      </c>
      <c r="N28" s="22">
        <v>5</v>
      </c>
      <c r="O28" s="69" t="s">
        <v>83</v>
      </c>
      <c r="P28" s="22">
        <v>5</v>
      </c>
      <c r="Q28" s="69"/>
      <c r="R28" s="219" t="str">
        <f t="shared" si="1"/>
        <v/>
      </c>
      <c r="S28" s="69"/>
      <c r="T28" s="219" t="str">
        <f t="shared" si="2"/>
        <v/>
      </c>
      <c r="U28" s="69"/>
      <c r="V28" s="219" t="str">
        <f t="shared" si="3"/>
        <v/>
      </c>
      <c r="W28" s="69"/>
      <c r="X28" s="219" t="str">
        <f t="shared" si="4"/>
        <v/>
      </c>
      <c r="Y28" s="69"/>
      <c r="Z28" s="219" t="str">
        <f t="shared" si="5"/>
        <v/>
      </c>
      <c r="AA28" s="69"/>
      <c r="AB28" s="219" t="str">
        <f t="shared" si="6"/>
        <v/>
      </c>
      <c r="AC28" s="69"/>
      <c r="AD28" s="219" t="str">
        <f t="shared" si="7"/>
        <v/>
      </c>
      <c r="AE28" s="69"/>
      <c r="AF28" s="219" t="str">
        <f t="shared" si="8"/>
        <v/>
      </c>
      <c r="AG28" s="69"/>
      <c r="AH28" s="219" t="str">
        <f t="shared" si="9"/>
        <v/>
      </c>
      <c r="AI28" s="69"/>
      <c r="AJ28" s="219" t="str">
        <f t="shared" si="10"/>
        <v/>
      </c>
      <c r="AK28" s="69"/>
      <c r="AL28" s="219" t="str">
        <f t="shared" si="11"/>
        <v/>
      </c>
      <c r="AM28" s="69"/>
      <c r="AN28" s="219" t="str">
        <f t="shared" si="12"/>
        <v/>
      </c>
      <c r="AO28" s="69"/>
      <c r="AP28" s="219" t="str">
        <f t="shared" si="13"/>
        <v/>
      </c>
      <c r="AQ28" s="69"/>
      <c r="AR28" s="219" t="str">
        <f t="shared" si="14"/>
        <v/>
      </c>
      <c r="AS28" s="69"/>
      <c r="AT28" s="219" t="str">
        <f t="shared" si="15"/>
        <v/>
      </c>
      <c r="AV28" s="66">
        <f t="shared" si="16"/>
        <v>5</v>
      </c>
      <c r="AW28" s="65">
        <f t="shared" si="17"/>
        <v>0.1773049645390071</v>
      </c>
      <c r="AY28" s="222"/>
      <c r="AZ28" s="223"/>
      <c r="BB28" s="221">
        <f t="shared" si="0"/>
        <v>0.65789473684210531</v>
      </c>
      <c r="BC28" s="223"/>
      <c r="BD28" s="223"/>
      <c r="BF28" s="220">
        <v>5</v>
      </c>
      <c r="BG28" s="221">
        <f t="shared" si="18"/>
        <v>0.1773049645390071</v>
      </c>
    </row>
    <row r="29" spans="1:59" ht="38.25" x14ac:dyDescent="0.25">
      <c r="A29" s="30"/>
      <c r="B29" s="129" t="s">
        <v>4</v>
      </c>
      <c r="C29" s="55">
        <v>12</v>
      </c>
      <c r="D29" s="16" t="s">
        <v>101</v>
      </c>
      <c r="E29" s="22">
        <v>3</v>
      </c>
      <c r="F29" s="214"/>
      <c r="G29" s="69" t="s">
        <v>83</v>
      </c>
      <c r="H29" s="22">
        <v>3</v>
      </c>
      <c r="I29" s="69" t="s">
        <v>60</v>
      </c>
      <c r="J29" s="22">
        <v>3</v>
      </c>
      <c r="K29" s="69" t="s">
        <v>83</v>
      </c>
      <c r="L29" s="22">
        <v>3</v>
      </c>
      <c r="M29" s="69" t="s">
        <v>83</v>
      </c>
      <c r="N29" s="22">
        <v>3</v>
      </c>
      <c r="O29" s="69" t="s">
        <v>83</v>
      </c>
      <c r="P29" s="22">
        <v>3</v>
      </c>
      <c r="Q29" s="69"/>
      <c r="R29" s="219" t="str">
        <f t="shared" si="1"/>
        <v/>
      </c>
      <c r="S29" s="69"/>
      <c r="T29" s="219" t="str">
        <f t="shared" si="2"/>
        <v/>
      </c>
      <c r="U29" s="69"/>
      <c r="V29" s="219" t="str">
        <f t="shared" si="3"/>
        <v/>
      </c>
      <c r="W29" s="69"/>
      <c r="X29" s="219" t="str">
        <f t="shared" si="4"/>
        <v/>
      </c>
      <c r="Y29" s="69"/>
      <c r="Z29" s="219" t="str">
        <f t="shared" si="5"/>
        <v/>
      </c>
      <c r="AA29" s="69"/>
      <c r="AB29" s="219" t="str">
        <f t="shared" si="6"/>
        <v/>
      </c>
      <c r="AC29" s="69"/>
      <c r="AD29" s="219" t="str">
        <f t="shared" si="7"/>
        <v/>
      </c>
      <c r="AE29" s="69"/>
      <c r="AF29" s="219" t="str">
        <f t="shared" si="8"/>
        <v/>
      </c>
      <c r="AG29" s="69"/>
      <c r="AH29" s="219" t="str">
        <f t="shared" si="9"/>
        <v/>
      </c>
      <c r="AI29" s="69"/>
      <c r="AJ29" s="219" t="str">
        <f t="shared" si="10"/>
        <v/>
      </c>
      <c r="AK29" s="69"/>
      <c r="AL29" s="219" t="str">
        <f t="shared" si="11"/>
        <v/>
      </c>
      <c r="AM29" s="69"/>
      <c r="AN29" s="219" t="str">
        <f t="shared" si="12"/>
        <v/>
      </c>
      <c r="AO29" s="69"/>
      <c r="AP29" s="219" t="str">
        <f t="shared" si="13"/>
        <v/>
      </c>
      <c r="AQ29" s="69"/>
      <c r="AR29" s="219" t="str">
        <f t="shared" si="14"/>
        <v/>
      </c>
      <c r="AS29" s="69"/>
      <c r="AT29" s="219" t="str">
        <f t="shared" si="15"/>
        <v/>
      </c>
      <c r="AV29" s="66">
        <f t="shared" si="16"/>
        <v>3</v>
      </c>
      <c r="AW29" s="65">
        <f t="shared" si="17"/>
        <v>6.3829787234042548E-2</v>
      </c>
      <c r="AY29" s="222"/>
      <c r="AZ29" s="223"/>
      <c r="BB29" s="221">
        <f t="shared" si="0"/>
        <v>0.23684210526315788</v>
      </c>
      <c r="BC29" s="223"/>
      <c r="BD29" s="223"/>
      <c r="BF29" s="220">
        <v>5</v>
      </c>
      <c r="BG29" s="221">
        <f t="shared" si="18"/>
        <v>0.10638297872340426</v>
      </c>
    </row>
    <row r="30" spans="1:59" ht="25.5" x14ac:dyDescent="0.25">
      <c r="A30" s="30"/>
      <c r="B30" s="58" t="s">
        <v>9</v>
      </c>
      <c r="C30" s="56">
        <v>13</v>
      </c>
      <c r="D30" s="16" t="s">
        <v>22</v>
      </c>
      <c r="E30" s="22">
        <v>3</v>
      </c>
      <c r="F30" s="214"/>
      <c r="G30" s="69" t="s">
        <v>83</v>
      </c>
      <c r="H30" s="22">
        <v>3</v>
      </c>
      <c r="I30" s="69" t="s">
        <v>84</v>
      </c>
      <c r="J30" s="22">
        <v>3</v>
      </c>
      <c r="K30" s="69" t="s">
        <v>83</v>
      </c>
      <c r="L30" s="22">
        <v>3</v>
      </c>
      <c r="M30" s="69" t="s">
        <v>83</v>
      </c>
      <c r="N30" s="22">
        <v>3</v>
      </c>
      <c r="O30" s="69" t="s">
        <v>83</v>
      </c>
      <c r="P30" s="22">
        <v>3</v>
      </c>
      <c r="Q30" s="69"/>
      <c r="R30" s="219" t="str">
        <f t="shared" si="1"/>
        <v/>
      </c>
      <c r="S30" s="69"/>
      <c r="T30" s="219" t="str">
        <f t="shared" si="2"/>
        <v/>
      </c>
      <c r="U30" s="69"/>
      <c r="V30" s="219" t="str">
        <f t="shared" si="3"/>
        <v/>
      </c>
      <c r="W30" s="69"/>
      <c r="X30" s="219" t="str">
        <f t="shared" si="4"/>
        <v/>
      </c>
      <c r="Y30" s="69"/>
      <c r="Z30" s="219" t="str">
        <f t="shared" si="5"/>
        <v/>
      </c>
      <c r="AA30" s="69"/>
      <c r="AB30" s="219" t="str">
        <f t="shared" si="6"/>
        <v/>
      </c>
      <c r="AC30" s="69"/>
      <c r="AD30" s="219" t="str">
        <f t="shared" si="7"/>
        <v/>
      </c>
      <c r="AE30" s="69"/>
      <c r="AF30" s="219" t="str">
        <f t="shared" si="8"/>
        <v/>
      </c>
      <c r="AG30" s="69"/>
      <c r="AH30" s="219" t="str">
        <f t="shared" si="9"/>
        <v/>
      </c>
      <c r="AI30" s="69"/>
      <c r="AJ30" s="219" t="str">
        <f t="shared" si="10"/>
        <v/>
      </c>
      <c r="AK30" s="69"/>
      <c r="AL30" s="219" t="str">
        <f t="shared" si="11"/>
        <v/>
      </c>
      <c r="AM30" s="69"/>
      <c r="AN30" s="219" t="str">
        <f t="shared" si="12"/>
        <v/>
      </c>
      <c r="AO30" s="69"/>
      <c r="AP30" s="219" t="str">
        <f t="shared" si="13"/>
        <v/>
      </c>
      <c r="AQ30" s="69"/>
      <c r="AR30" s="219" t="str">
        <f t="shared" si="14"/>
        <v/>
      </c>
      <c r="AS30" s="69"/>
      <c r="AT30" s="219" t="str">
        <f t="shared" si="15"/>
        <v/>
      </c>
      <c r="AV30" s="66">
        <f t="shared" si="16"/>
        <v>3</v>
      </c>
      <c r="AW30" s="65">
        <f t="shared" si="17"/>
        <v>6.3829787234042548E-2</v>
      </c>
      <c r="AY30" s="222"/>
      <c r="AZ30" s="223"/>
      <c r="BB30" s="223">
        <f t="shared" si="0"/>
        <v>0.23684210526315788</v>
      </c>
      <c r="BC30" s="221">
        <f>$E30*AV30/$E$56</f>
        <v>0.1125</v>
      </c>
      <c r="BD30" s="223"/>
      <c r="BF30" s="220">
        <v>5</v>
      </c>
      <c r="BG30" s="221">
        <f t="shared" si="18"/>
        <v>0.10638297872340426</v>
      </c>
    </row>
    <row r="31" spans="1:59" ht="25.5" x14ac:dyDescent="0.25">
      <c r="A31" s="30"/>
      <c r="B31" s="61" t="s">
        <v>7</v>
      </c>
      <c r="C31" s="55">
        <v>14</v>
      </c>
      <c r="D31" s="16" t="s">
        <v>13</v>
      </c>
      <c r="E31" s="22">
        <v>5</v>
      </c>
      <c r="F31" s="214"/>
      <c r="G31" s="69" t="s">
        <v>83</v>
      </c>
      <c r="H31" s="22">
        <v>5</v>
      </c>
      <c r="I31" s="69" t="s">
        <v>83</v>
      </c>
      <c r="J31" s="22">
        <v>5</v>
      </c>
      <c r="K31" s="69" t="s">
        <v>60</v>
      </c>
      <c r="L31" s="22">
        <v>5</v>
      </c>
      <c r="M31" s="69" t="s">
        <v>83</v>
      </c>
      <c r="N31" s="22">
        <v>5</v>
      </c>
      <c r="O31" s="69" t="s">
        <v>83</v>
      </c>
      <c r="P31" s="22">
        <v>5</v>
      </c>
      <c r="Q31" s="69"/>
      <c r="R31" s="219" t="str">
        <f t="shared" si="1"/>
        <v/>
      </c>
      <c r="S31" s="69"/>
      <c r="T31" s="219" t="str">
        <f t="shared" si="2"/>
        <v/>
      </c>
      <c r="U31" s="69"/>
      <c r="V31" s="219" t="str">
        <f t="shared" si="3"/>
        <v/>
      </c>
      <c r="W31" s="69"/>
      <c r="X31" s="219" t="str">
        <f t="shared" si="4"/>
        <v/>
      </c>
      <c r="Y31" s="69"/>
      <c r="Z31" s="219" t="str">
        <f t="shared" si="5"/>
        <v/>
      </c>
      <c r="AA31" s="69"/>
      <c r="AB31" s="219" t="str">
        <f t="shared" si="6"/>
        <v/>
      </c>
      <c r="AC31" s="69"/>
      <c r="AD31" s="219" t="str">
        <f t="shared" si="7"/>
        <v/>
      </c>
      <c r="AE31" s="69"/>
      <c r="AF31" s="219" t="str">
        <f t="shared" si="8"/>
        <v/>
      </c>
      <c r="AG31" s="69"/>
      <c r="AH31" s="219" t="str">
        <f t="shared" si="9"/>
        <v/>
      </c>
      <c r="AI31" s="69"/>
      <c r="AJ31" s="219" t="str">
        <f t="shared" si="10"/>
        <v/>
      </c>
      <c r="AK31" s="69"/>
      <c r="AL31" s="219" t="str">
        <f t="shared" si="11"/>
        <v/>
      </c>
      <c r="AM31" s="69"/>
      <c r="AN31" s="219" t="str">
        <f t="shared" si="12"/>
        <v/>
      </c>
      <c r="AO31" s="69"/>
      <c r="AP31" s="219" t="str">
        <f t="shared" si="13"/>
        <v/>
      </c>
      <c r="AQ31" s="69"/>
      <c r="AR31" s="219" t="str">
        <f t="shared" si="14"/>
        <v/>
      </c>
      <c r="AS31" s="69"/>
      <c r="AT31" s="219" t="str">
        <f t="shared" si="15"/>
        <v/>
      </c>
      <c r="AV31" s="66">
        <f t="shared" si="16"/>
        <v>5</v>
      </c>
      <c r="AW31" s="65">
        <f t="shared" si="17"/>
        <v>0.1773049645390071</v>
      </c>
      <c r="AY31" s="222"/>
      <c r="AZ31" s="223"/>
      <c r="BB31" s="223">
        <f t="shared" si="0"/>
        <v>0.65789473684210531</v>
      </c>
      <c r="BC31" s="223"/>
      <c r="BD31" s="221">
        <f>$E31*AV31/$E$57</f>
        <v>1.0869565217391304</v>
      </c>
      <c r="BF31" s="220">
        <v>5</v>
      </c>
      <c r="BG31" s="221">
        <f t="shared" si="18"/>
        <v>0.1773049645390071</v>
      </c>
    </row>
    <row r="32" spans="1:59" ht="73.5" customHeight="1" x14ac:dyDescent="0.25">
      <c r="A32" s="30"/>
      <c r="B32" s="61" t="s">
        <v>36</v>
      </c>
      <c r="C32" s="56">
        <v>15</v>
      </c>
      <c r="D32" s="16" t="s">
        <v>23</v>
      </c>
      <c r="E32" s="22">
        <v>5</v>
      </c>
      <c r="F32" s="214"/>
      <c r="G32" s="69" t="s">
        <v>83</v>
      </c>
      <c r="H32" s="22">
        <v>5</v>
      </c>
      <c r="I32" s="69" t="s">
        <v>60</v>
      </c>
      <c r="J32" s="22">
        <v>5</v>
      </c>
      <c r="K32" s="69" t="s">
        <v>60</v>
      </c>
      <c r="L32" s="22">
        <v>5</v>
      </c>
      <c r="M32" s="69" t="s">
        <v>83</v>
      </c>
      <c r="N32" s="22">
        <v>5</v>
      </c>
      <c r="O32" s="69" t="s">
        <v>83</v>
      </c>
      <c r="P32" s="22">
        <v>5</v>
      </c>
      <c r="Q32" s="69"/>
      <c r="R32" s="219" t="str">
        <f t="shared" si="1"/>
        <v/>
      </c>
      <c r="S32" s="69"/>
      <c r="T32" s="219" t="str">
        <f t="shared" si="2"/>
        <v/>
      </c>
      <c r="U32" s="69"/>
      <c r="V32" s="219" t="str">
        <f t="shared" si="3"/>
        <v/>
      </c>
      <c r="W32" s="69"/>
      <c r="X32" s="219" t="str">
        <f t="shared" si="4"/>
        <v/>
      </c>
      <c r="Y32" s="69"/>
      <c r="Z32" s="219" t="str">
        <f t="shared" si="5"/>
        <v/>
      </c>
      <c r="AA32" s="69"/>
      <c r="AB32" s="219" t="str">
        <f t="shared" si="6"/>
        <v/>
      </c>
      <c r="AC32" s="69"/>
      <c r="AD32" s="219" t="str">
        <f t="shared" si="7"/>
        <v/>
      </c>
      <c r="AE32" s="69"/>
      <c r="AF32" s="219" t="str">
        <f t="shared" si="8"/>
        <v/>
      </c>
      <c r="AG32" s="69"/>
      <c r="AH32" s="219" t="str">
        <f t="shared" si="9"/>
        <v/>
      </c>
      <c r="AI32" s="69"/>
      <c r="AJ32" s="219" t="str">
        <f t="shared" si="10"/>
        <v/>
      </c>
      <c r="AK32" s="69"/>
      <c r="AL32" s="219" t="str">
        <f t="shared" si="11"/>
        <v/>
      </c>
      <c r="AM32" s="69"/>
      <c r="AN32" s="219" t="str">
        <f t="shared" si="12"/>
        <v/>
      </c>
      <c r="AO32" s="69"/>
      <c r="AP32" s="219" t="str">
        <f t="shared" si="13"/>
        <v/>
      </c>
      <c r="AQ32" s="69"/>
      <c r="AR32" s="219" t="str">
        <f t="shared" si="14"/>
        <v/>
      </c>
      <c r="AS32" s="69"/>
      <c r="AT32" s="219" t="str">
        <f t="shared" si="15"/>
        <v/>
      </c>
      <c r="AV32" s="66">
        <f t="shared" si="16"/>
        <v>5</v>
      </c>
      <c r="AW32" s="65">
        <f t="shared" si="17"/>
        <v>0.1773049645390071</v>
      </c>
      <c r="AY32" s="222"/>
      <c r="AZ32" s="223"/>
      <c r="BB32" s="223">
        <f t="shared" si="0"/>
        <v>0.65789473684210531</v>
      </c>
      <c r="BC32" s="223"/>
      <c r="BD32" s="221">
        <f>$E32*AV32/$E$57</f>
        <v>1.0869565217391304</v>
      </c>
      <c r="BF32" s="220">
        <v>5</v>
      </c>
      <c r="BG32" s="221">
        <f t="shared" si="18"/>
        <v>0.1773049645390071</v>
      </c>
    </row>
    <row r="33" spans="1:59" ht="38.25" x14ac:dyDescent="0.25">
      <c r="A33" s="30"/>
      <c r="B33" s="254" t="s">
        <v>31</v>
      </c>
      <c r="C33" s="55">
        <v>16</v>
      </c>
      <c r="D33" s="16" t="s">
        <v>19</v>
      </c>
      <c r="E33" s="22">
        <v>5</v>
      </c>
      <c r="F33" s="214"/>
      <c r="G33" s="69" t="s">
        <v>83</v>
      </c>
      <c r="H33" s="22">
        <v>5</v>
      </c>
      <c r="I33" s="69" t="s">
        <v>60</v>
      </c>
      <c r="J33" s="22">
        <v>5</v>
      </c>
      <c r="K33" s="69" t="s">
        <v>83</v>
      </c>
      <c r="L33" s="22">
        <v>5</v>
      </c>
      <c r="M33" s="69" t="s">
        <v>83</v>
      </c>
      <c r="N33" s="22">
        <v>5</v>
      </c>
      <c r="O33" s="69" t="s">
        <v>83</v>
      </c>
      <c r="P33" s="22">
        <v>5</v>
      </c>
      <c r="Q33" s="69"/>
      <c r="R33" s="219" t="str">
        <f t="shared" si="1"/>
        <v/>
      </c>
      <c r="S33" s="69"/>
      <c r="T33" s="219" t="str">
        <f t="shared" si="2"/>
        <v/>
      </c>
      <c r="U33" s="69"/>
      <c r="V33" s="219" t="str">
        <f t="shared" si="3"/>
        <v/>
      </c>
      <c r="W33" s="69"/>
      <c r="X33" s="219" t="str">
        <f t="shared" si="4"/>
        <v/>
      </c>
      <c r="Y33" s="69"/>
      <c r="Z33" s="219" t="str">
        <f t="shared" si="5"/>
        <v/>
      </c>
      <c r="AA33" s="69"/>
      <c r="AB33" s="219" t="str">
        <f t="shared" si="6"/>
        <v/>
      </c>
      <c r="AC33" s="69"/>
      <c r="AD33" s="219" t="str">
        <f t="shared" si="7"/>
        <v/>
      </c>
      <c r="AE33" s="69"/>
      <c r="AF33" s="219" t="str">
        <f t="shared" si="8"/>
        <v/>
      </c>
      <c r="AG33" s="69"/>
      <c r="AH33" s="219" t="str">
        <f t="shared" si="9"/>
        <v/>
      </c>
      <c r="AI33" s="69"/>
      <c r="AJ33" s="219" t="str">
        <f t="shared" si="10"/>
        <v/>
      </c>
      <c r="AK33" s="69"/>
      <c r="AL33" s="219" t="str">
        <f t="shared" si="11"/>
        <v/>
      </c>
      <c r="AM33" s="69"/>
      <c r="AN33" s="219" t="str">
        <f t="shared" si="12"/>
        <v/>
      </c>
      <c r="AO33" s="69"/>
      <c r="AP33" s="219" t="str">
        <f t="shared" si="13"/>
        <v/>
      </c>
      <c r="AQ33" s="69"/>
      <c r="AR33" s="219" t="str">
        <f t="shared" si="14"/>
        <v/>
      </c>
      <c r="AS33" s="69"/>
      <c r="AT33" s="219" t="str">
        <f t="shared" si="15"/>
        <v/>
      </c>
      <c r="AV33" s="66">
        <f t="shared" si="16"/>
        <v>5</v>
      </c>
      <c r="AW33" s="65">
        <f t="shared" si="17"/>
        <v>0.1773049645390071</v>
      </c>
      <c r="AY33" s="222"/>
      <c r="AZ33" s="223"/>
      <c r="BB33" s="223">
        <f t="shared" si="0"/>
        <v>0.65789473684210531</v>
      </c>
      <c r="BC33" s="221">
        <f t="shared" ref="BC33:BC43" si="20">$E33*AV33/$E$56</f>
        <v>0.3125</v>
      </c>
      <c r="BD33" s="223"/>
      <c r="BF33" s="220">
        <v>5</v>
      </c>
      <c r="BG33" s="221">
        <f t="shared" si="18"/>
        <v>0.1773049645390071</v>
      </c>
    </row>
    <row r="34" spans="1:59" ht="25.5" x14ac:dyDescent="0.25">
      <c r="A34" s="30"/>
      <c r="B34" s="254"/>
      <c r="C34" s="56">
        <v>17</v>
      </c>
      <c r="D34" s="16" t="s">
        <v>20</v>
      </c>
      <c r="E34" s="22">
        <v>5</v>
      </c>
      <c r="F34" s="214"/>
      <c r="G34" s="69" t="s">
        <v>83</v>
      </c>
      <c r="H34" s="22">
        <v>5</v>
      </c>
      <c r="I34" s="69" t="s">
        <v>83</v>
      </c>
      <c r="J34" s="22">
        <v>5</v>
      </c>
      <c r="K34" s="69" t="s">
        <v>60</v>
      </c>
      <c r="L34" s="22">
        <v>5</v>
      </c>
      <c r="M34" s="69" t="s">
        <v>60</v>
      </c>
      <c r="N34" s="22">
        <v>5</v>
      </c>
      <c r="O34" s="69" t="s">
        <v>60</v>
      </c>
      <c r="P34" s="22">
        <v>5</v>
      </c>
      <c r="Q34" s="69"/>
      <c r="R34" s="219" t="str">
        <f t="shared" si="1"/>
        <v/>
      </c>
      <c r="S34" s="69"/>
      <c r="T34" s="219" t="str">
        <f t="shared" si="2"/>
        <v/>
      </c>
      <c r="U34" s="69"/>
      <c r="V34" s="219" t="str">
        <f t="shared" si="3"/>
        <v/>
      </c>
      <c r="W34" s="69"/>
      <c r="X34" s="219" t="str">
        <f t="shared" si="4"/>
        <v/>
      </c>
      <c r="Y34" s="69"/>
      <c r="Z34" s="219" t="str">
        <f t="shared" si="5"/>
        <v/>
      </c>
      <c r="AA34" s="69"/>
      <c r="AB34" s="219" t="str">
        <f t="shared" si="6"/>
        <v/>
      </c>
      <c r="AC34" s="69"/>
      <c r="AD34" s="219" t="str">
        <f t="shared" si="7"/>
        <v/>
      </c>
      <c r="AE34" s="69"/>
      <c r="AF34" s="219" t="str">
        <f t="shared" si="8"/>
        <v/>
      </c>
      <c r="AG34" s="69"/>
      <c r="AH34" s="219" t="str">
        <f t="shared" si="9"/>
        <v/>
      </c>
      <c r="AI34" s="69"/>
      <c r="AJ34" s="219" t="str">
        <f t="shared" si="10"/>
        <v/>
      </c>
      <c r="AK34" s="69"/>
      <c r="AL34" s="219" t="str">
        <f t="shared" si="11"/>
        <v/>
      </c>
      <c r="AM34" s="69"/>
      <c r="AN34" s="219" t="str">
        <f t="shared" si="12"/>
        <v/>
      </c>
      <c r="AO34" s="69"/>
      <c r="AP34" s="219" t="str">
        <f t="shared" si="13"/>
        <v/>
      </c>
      <c r="AQ34" s="69"/>
      <c r="AR34" s="219" t="str">
        <f t="shared" si="14"/>
        <v/>
      </c>
      <c r="AS34" s="69"/>
      <c r="AT34" s="219" t="str">
        <f t="shared" si="15"/>
        <v/>
      </c>
      <c r="AV34" s="66">
        <f t="shared" si="16"/>
        <v>5</v>
      </c>
      <c r="AW34" s="65">
        <f t="shared" si="17"/>
        <v>0.1773049645390071</v>
      </c>
      <c r="AY34" s="222"/>
      <c r="AZ34" s="223"/>
      <c r="BB34" s="223">
        <f t="shared" si="0"/>
        <v>0.65789473684210531</v>
      </c>
      <c r="BC34" s="221">
        <f t="shared" si="20"/>
        <v>0.3125</v>
      </c>
      <c r="BD34" s="223"/>
      <c r="BF34" s="220">
        <v>5</v>
      </c>
      <c r="BG34" s="221">
        <f t="shared" si="18"/>
        <v>0.1773049645390071</v>
      </c>
    </row>
    <row r="35" spans="1:59" ht="25.5" x14ac:dyDescent="0.25">
      <c r="A35" s="30"/>
      <c r="B35" s="254"/>
      <c r="C35" s="55">
        <v>18</v>
      </c>
      <c r="D35" s="16" t="s">
        <v>69</v>
      </c>
      <c r="E35" s="22">
        <v>5</v>
      </c>
      <c r="F35" s="214"/>
      <c r="G35" s="69" t="s">
        <v>83</v>
      </c>
      <c r="H35" s="22">
        <v>5</v>
      </c>
      <c r="I35" s="69" t="s">
        <v>60</v>
      </c>
      <c r="J35" s="22">
        <v>5</v>
      </c>
      <c r="K35" s="69" t="s">
        <v>83</v>
      </c>
      <c r="L35" s="22">
        <v>5</v>
      </c>
      <c r="M35" s="69" t="s">
        <v>83</v>
      </c>
      <c r="N35" s="22">
        <v>5</v>
      </c>
      <c r="O35" s="69" t="s">
        <v>83</v>
      </c>
      <c r="P35" s="22">
        <v>5</v>
      </c>
      <c r="Q35" s="69"/>
      <c r="R35" s="219" t="str">
        <f t="shared" si="1"/>
        <v/>
      </c>
      <c r="S35" s="69"/>
      <c r="T35" s="219" t="str">
        <f t="shared" si="2"/>
        <v/>
      </c>
      <c r="U35" s="69"/>
      <c r="V35" s="219" t="str">
        <f t="shared" si="3"/>
        <v/>
      </c>
      <c r="W35" s="69"/>
      <c r="X35" s="219" t="str">
        <f t="shared" si="4"/>
        <v/>
      </c>
      <c r="Y35" s="69"/>
      <c r="Z35" s="219" t="str">
        <f t="shared" si="5"/>
        <v/>
      </c>
      <c r="AA35" s="69"/>
      <c r="AB35" s="219" t="str">
        <f t="shared" si="6"/>
        <v/>
      </c>
      <c r="AC35" s="69"/>
      <c r="AD35" s="219" t="str">
        <f t="shared" si="7"/>
        <v/>
      </c>
      <c r="AE35" s="69"/>
      <c r="AF35" s="219" t="str">
        <f t="shared" si="8"/>
        <v/>
      </c>
      <c r="AG35" s="69"/>
      <c r="AH35" s="219" t="str">
        <f t="shared" si="9"/>
        <v/>
      </c>
      <c r="AI35" s="69"/>
      <c r="AJ35" s="219" t="str">
        <f t="shared" si="10"/>
        <v/>
      </c>
      <c r="AK35" s="69"/>
      <c r="AL35" s="219" t="str">
        <f t="shared" si="11"/>
        <v/>
      </c>
      <c r="AM35" s="69"/>
      <c r="AN35" s="219" t="str">
        <f t="shared" si="12"/>
        <v/>
      </c>
      <c r="AO35" s="69"/>
      <c r="AP35" s="219" t="str">
        <f t="shared" si="13"/>
        <v/>
      </c>
      <c r="AQ35" s="69"/>
      <c r="AR35" s="219" t="str">
        <f t="shared" si="14"/>
        <v/>
      </c>
      <c r="AS35" s="69"/>
      <c r="AT35" s="219" t="str">
        <f t="shared" si="15"/>
        <v/>
      </c>
      <c r="AV35" s="66">
        <f t="shared" si="16"/>
        <v>5</v>
      </c>
      <c r="AW35" s="65">
        <f t="shared" si="17"/>
        <v>0.1773049645390071</v>
      </c>
      <c r="AY35" s="220">
        <f t="shared" si="19"/>
        <v>5</v>
      </c>
      <c r="AZ35" s="221">
        <f t="shared" ref="AZ35:AZ36" si="21">$E35*AY35/$E$52</f>
        <v>0.67567567567567566</v>
      </c>
      <c r="BB35" s="223">
        <f t="shared" si="0"/>
        <v>0.65789473684210531</v>
      </c>
      <c r="BC35" s="221">
        <f t="shared" si="20"/>
        <v>0.3125</v>
      </c>
      <c r="BD35" s="223"/>
      <c r="BF35" s="220">
        <v>5</v>
      </c>
      <c r="BG35" s="221">
        <f t="shared" si="18"/>
        <v>0.1773049645390071</v>
      </c>
    </row>
    <row r="36" spans="1:59" ht="25.5" x14ac:dyDescent="0.25">
      <c r="A36" s="30"/>
      <c r="B36" s="58" t="s">
        <v>34</v>
      </c>
      <c r="C36" s="56">
        <v>19</v>
      </c>
      <c r="D36" s="16" t="s">
        <v>43</v>
      </c>
      <c r="E36" s="22">
        <v>5</v>
      </c>
      <c r="F36" s="214"/>
      <c r="G36" s="69" t="s">
        <v>83</v>
      </c>
      <c r="H36" s="22">
        <v>5</v>
      </c>
      <c r="I36" s="69" t="s">
        <v>60</v>
      </c>
      <c r="J36" s="22">
        <v>5</v>
      </c>
      <c r="K36" s="69" t="s">
        <v>60</v>
      </c>
      <c r="L36" s="22">
        <v>5</v>
      </c>
      <c r="M36" s="69" t="s">
        <v>83</v>
      </c>
      <c r="N36" s="22">
        <v>5</v>
      </c>
      <c r="O36" s="69" t="s">
        <v>83</v>
      </c>
      <c r="P36" s="22">
        <v>5</v>
      </c>
      <c r="Q36" s="69"/>
      <c r="R36" s="219" t="str">
        <f t="shared" si="1"/>
        <v/>
      </c>
      <c r="S36" s="69"/>
      <c r="T36" s="219" t="str">
        <f t="shared" si="2"/>
        <v/>
      </c>
      <c r="U36" s="69"/>
      <c r="V36" s="219" t="str">
        <f t="shared" si="3"/>
        <v/>
      </c>
      <c r="W36" s="69"/>
      <c r="X36" s="219" t="str">
        <f t="shared" si="4"/>
        <v/>
      </c>
      <c r="Y36" s="69"/>
      <c r="Z36" s="219" t="str">
        <f t="shared" si="5"/>
        <v/>
      </c>
      <c r="AA36" s="69"/>
      <c r="AB36" s="219" t="str">
        <f t="shared" si="6"/>
        <v/>
      </c>
      <c r="AC36" s="69"/>
      <c r="AD36" s="219" t="str">
        <f t="shared" si="7"/>
        <v/>
      </c>
      <c r="AE36" s="69"/>
      <c r="AF36" s="219" t="str">
        <f t="shared" si="8"/>
        <v/>
      </c>
      <c r="AG36" s="69"/>
      <c r="AH36" s="219" t="str">
        <f t="shared" si="9"/>
        <v/>
      </c>
      <c r="AI36" s="69"/>
      <c r="AJ36" s="219" t="str">
        <f t="shared" si="10"/>
        <v/>
      </c>
      <c r="AK36" s="69"/>
      <c r="AL36" s="219" t="str">
        <f t="shared" si="11"/>
        <v/>
      </c>
      <c r="AM36" s="69"/>
      <c r="AN36" s="219" t="str">
        <f t="shared" si="12"/>
        <v/>
      </c>
      <c r="AO36" s="69"/>
      <c r="AP36" s="219" t="str">
        <f t="shared" si="13"/>
        <v/>
      </c>
      <c r="AQ36" s="69"/>
      <c r="AR36" s="219" t="str">
        <f t="shared" si="14"/>
        <v/>
      </c>
      <c r="AS36" s="69"/>
      <c r="AT36" s="219" t="str">
        <f t="shared" si="15"/>
        <v/>
      </c>
      <c r="AV36" s="66">
        <f t="shared" si="16"/>
        <v>5</v>
      </c>
      <c r="AW36" s="65">
        <f t="shared" si="17"/>
        <v>0.1773049645390071</v>
      </c>
      <c r="AY36" s="220">
        <f t="shared" si="19"/>
        <v>5</v>
      </c>
      <c r="AZ36" s="221">
        <f t="shared" si="21"/>
        <v>0.67567567567567566</v>
      </c>
      <c r="BB36" s="223">
        <f t="shared" si="0"/>
        <v>0.65789473684210531</v>
      </c>
      <c r="BC36" s="221">
        <f t="shared" si="20"/>
        <v>0.3125</v>
      </c>
      <c r="BD36" s="223"/>
      <c r="BF36" s="220">
        <v>5</v>
      </c>
      <c r="BG36" s="221">
        <f t="shared" si="18"/>
        <v>0.1773049645390071</v>
      </c>
    </row>
    <row r="37" spans="1:59" ht="25.5" x14ac:dyDescent="0.25">
      <c r="A37" s="30"/>
      <c r="B37" s="59" t="s">
        <v>0</v>
      </c>
      <c r="C37" s="55">
        <v>20</v>
      </c>
      <c r="D37" s="16" t="s">
        <v>61</v>
      </c>
      <c r="E37" s="22">
        <v>3</v>
      </c>
      <c r="F37" s="214"/>
      <c r="G37" s="69" t="s">
        <v>83</v>
      </c>
      <c r="H37" s="22">
        <v>3</v>
      </c>
      <c r="I37" s="69" t="s">
        <v>83</v>
      </c>
      <c r="J37" s="22">
        <v>3</v>
      </c>
      <c r="K37" s="69" t="s">
        <v>83</v>
      </c>
      <c r="L37" s="22">
        <v>3</v>
      </c>
      <c r="M37" s="69" t="s">
        <v>83</v>
      </c>
      <c r="N37" s="22">
        <v>3</v>
      </c>
      <c r="O37" s="69" t="s">
        <v>83</v>
      </c>
      <c r="P37" s="22">
        <v>3</v>
      </c>
      <c r="Q37" s="69"/>
      <c r="R37" s="219" t="str">
        <f t="shared" si="1"/>
        <v/>
      </c>
      <c r="S37" s="69"/>
      <c r="T37" s="219" t="str">
        <f t="shared" si="2"/>
        <v/>
      </c>
      <c r="U37" s="69"/>
      <c r="V37" s="219" t="str">
        <f t="shared" si="3"/>
        <v/>
      </c>
      <c r="W37" s="69"/>
      <c r="X37" s="219" t="str">
        <f t="shared" si="4"/>
        <v/>
      </c>
      <c r="Y37" s="69"/>
      <c r="Z37" s="219" t="str">
        <f t="shared" si="5"/>
        <v/>
      </c>
      <c r="AA37" s="69"/>
      <c r="AB37" s="219" t="str">
        <f t="shared" si="6"/>
        <v/>
      </c>
      <c r="AC37" s="69"/>
      <c r="AD37" s="219" t="str">
        <f t="shared" si="7"/>
        <v/>
      </c>
      <c r="AE37" s="69"/>
      <c r="AF37" s="219" t="str">
        <f t="shared" si="8"/>
        <v/>
      </c>
      <c r="AG37" s="69"/>
      <c r="AH37" s="219" t="str">
        <f t="shared" si="9"/>
        <v/>
      </c>
      <c r="AI37" s="69"/>
      <c r="AJ37" s="219" t="str">
        <f t="shared" si="10"/>
        <v/>
      </c>
      <c r="AK37" s="69"/>
      <c r="AL37" s="219" t="str">
        <f t="shared" si="11"/>
        <v/>
      </c>
      <c r="AM37" s="69"/>
      <c r="AN37" s="219" t="str">
        <f t="shared" si="12"/>
        <v/>
      </c>
      <c r="AO37" s="69"/>
      <c r="AP37" s="219" t="str">
        <f t="shared" si="13"/>
        <v/>
      </c>
      <c r="AQ37" s="69"/>
      <c r="AR37" s="219" t="str">
        <f t="shared" si="14"/>
        <v/>
      </c>
      <c r="AS37" s="69"/>
      <c r="AT37" s="219" t="str">
        <f t="shared" si="15"/>
        <v/>
      </c>
      <c r="AV37" s="66">
        <f t="shared" si="16"/>
        <v>3</v>
      </c>
      <c r="AW37" s="65">
        <f t="shared" si="17"/>
        <v>6.3829787234042548E-2</v>
      </c>
      <c r="AY37" s="222"/>
      <c r="AZ37" s="223"/>
      <c r="BB37" s="223">
        <f t="shared" si="0"/>
        <v>0.23684210526315788</v>
      </c>
      <c r="BC37" s="221">
        <f t="shared" si="20"/>
        <v>0.1125</v>
      </c>
      <c r="BD37" s="223"/>
      <c r="BF37" s="220">
        <v>5</v>
      </c>
      <c r="BG37" s="221">
        <f t="shared" si="18"/>
        <v>0.10638297872340426</v>
      </c>
    </row>
    <row r="38" spans="1:59" ht="25.5" x14ac:dyDescent="0.25">
      <c r="A38" s="30"/>
      <c r="B38" s="58" t="s">
        <v>14</v>
      </c>
      <c r="C38" s="56">
        <v>21</v>
      </c>
      <c r="D38" s="16" t="s">
        <v>11</v>
      </c>
      <c r="E38" s="22">
        <v>5</v>
      </c>
      <c r="F38" s="214"/>
      <c r="G38" s="69" t="s">
        <v>83</v>
      </c>
      <c r="H38" s="22">
        <v>5</v>
      </c>
      <c r="I38" s="69" t="s">
        <v>60</v>
      </c>
      <c r="J38" s="22">
        <v>5</v>
      </c>
      <c r="K38" s="69" t="s">
        <v>60</v>
      </c>
      <c r="L38" s="22">
        <v>5</v>
      </c>
      <c r="M38" s="69" t="s">
        <v>83</v>
      </c>
      <c r="N38" s="22">
        <v>5</v>
      </c>
      <c r="O38" s="69" t="s">
        <v>83</v>
      </c>
      <c r="P38" s="22">
        <v>5</v>
      </c>
      <c r="Q38" s="69"/>
      <c r="R38" s="219" t="str">
        <f t="shared" si="1"/>
        <v/>
      </c>
      <c r="S38" s="69"/>
      <c r="T38" s="219" t="str">
        <f t="shared" si="2"/>
        <v/>
      </c>
      <c r="U38" s="69"/>
      <c r="V38" s="219" t="str">
        <f t="shared" si="3"/>
        <v/>
      </c>
      <c r="W38" s="69"/>
      <c r="X38" s="219" t="str">
        <f t="shared" si="4"/>
        <v/>
      </c>
      <c r="Y38" s="69"/>
      <c r="Z38" s="219" t="str">
        <f t="shared" si="5"/>
        <v/>
      </c>
      <c r="AA38" s="69"/>
      <c r="AB38" s="219" t="str">
        <f t="shared" si="6"/>
        <v/>
      </c>
      <c r="AC38" s="69"/>
      <c r="AD38" s="219" t="str">
        <f t="shared" si="7"/>
        <v/>
      </c>
      <c r="AE38" s="69"/>
      <c r="AF38" s="219" t="str">
        <f t="shared" si="8"/>
        <v/>
      </c>
      <c r="AG38" s="69"/>
      <c r="AH38" s="219" t="str">
        <f t="shared" si="9"/>
        <v/>
      </c>
      <c r="AI38" s="69"/>
      <c r="AJ38" s="219" t="str">
        <f t="shared" si="10"/>
        <v/>
      </c>
      <c r="AK38" s="69"/>
      <c r="AL38" s="219" t="str">
        <f t="shared" si="11"/>
        <v/>
      </c>
      <c r="AM38" s="69"/>
      <c r="AN38" s="219" t="str">
        <f t="shared" si="12"/>
        <v/>
      </c>
      <c r="AO38" s="69"/>
      <c r="AP38" s="219" t="str">
        <f t="shared" si="13"/>
        <v/>
      </c>
      <c r="AQ38" s="69"/>
      <c r="AR38" s="219" t="str">
        <f t="shared" si="14"/>
        <v/>
      </c>
      <c r="AS38" s="69"/>
      <c r="AT38" s="219" t="str">
        <f t="shared" si="15"/>
        <v/>
      </c>
      <c r="AV38" s="66">
        <f t="shared" si="16"/>
        <v>5</v>
      </c>
      <c r="AW38" s="65">
        <f t="shared" si="17"/>
        <v>0.1773049645390071</v>
      </c>
      <c r="AY38" s="220">
        <f t="shared" si="19"/>
        <v>5</v>
      </c>
      <c r="AZ38" s="221">
        <f>$E38*AY38/$E$52</f>
        <v>0.67567567567567566</v>
      </c>
      <c r="BB38" s="223">
        <f t="shared" si="0"/>
        <v>0.65789473684210531</v>
      </c>
      <c r="BC38" s="221">
        <f t="shared" si="20"/>
        <v>0.3125</v>
      </c>
      <c r="BD38" s="223"/>
      <c r="BF38" s="220">
        <v>5</v>
      </c>
      <c r="BG38" s="221">
        <f t="shared" si="18"/>
        <v>0.1773049645390071</v>
      </c>
    </row>
    <row r="39" spans="1:59" ht="38.25" x14ac:dyDescent="0.25">
      <c r="A39" s="30"/>
      <c r="B39" s="58" t="s">
        <v>8</v>
      </c>
      <c r="C39" s="55">
        <v>22</v>
      </c>
      <c r="D39" s="16" t="s">
        <v>21</v>
      </c>
      <c r="E39" s="22">
        <v>3</v>
      </c>
      <c r="F39" s="214"/>
      <c r="G39" s="69" t="s">
        <v>83</v>
      </c>
      <c r="H39" s="22">
        <v>3</v>
      </c>
      <c r="I39" s="69" t="s">
        <v>60</v>
      </c>
      <c r="J39" s="22">
        <v>3</v>
      </c>
      <c r="K39" s="69" t="s">
        <v>83</v>
      </c>
      <c r="L39" s="22">
        <v>3</v>
      </c>
      <c r="M39" s="69" t="s">
        <v>83</v>
      </c>
      <c r="N39" s="22">
        <v>3</v>
      </c>
      <c r="O39" s="69" t="s">
        <v>83</v>
      </c>
      <c r="P39" s="22">
        <v>3</v>
      </c>
      <c r="Q39" s="69"/>
      <c r="R39" s="219" t="str">
        <f t="shared" si="1"/>
        <v/>
      </c>
      <c r="S39" s="69"/>
      <c r="T39" s="219" t="str">
        <f t="shared" si="2"/>
        <v/>
      </c>
      <c r="U39" s="69"/>
      <c r="V39" s="219" t="str">
        <f t="shared" si="3"/>
        <v/>
      </c>
      <c r="W39" s="69"/>
      <c r="X39" s="219" t="str">
        <f t="shared" si="4"/>
        <v/>
      </c>
      <c r="Y39" s="69"/>
      <c r="Z39" s="219" t="str">
        <f t="shared" si="5"/>
        <v/>
      </c>
      <c r="AA39" s="69"/>
      <c r="AB39" s="219" t="str">
        <f t="shared" si="6"/>
        <v/>
      </c>
      <c r="AC39" s="69"/>
      <c r="AD39" s="219" t="str">
        <f t="shared" si="7"/>
        <v/>
      </c>
      <c r="AE39" s="69"/>
      <c r="AF39" s="219" t="str">
        <f t="shared" si="8"/>
        <v/>
      </c>
      <c r="AG39" s="69"/>
      <c r="AH39" s="219" t="str">
        <f t="shared" si="9"/>
        <v/>
      </c>
      <c r="AI39" s="69"/>
      <c r="AJ39" s="219" t="str">
        <f t="shared" si="10"/>
        <v/>
      </c>
      <c r="AK39" s="69"/>
      <c r="AL39" s="219" t="str">
        <f t="shared" si="11"/>
        <v/>
      </c>
      <c r="AM39" s="69"/>
      <c r="AN39" s="219" t="str">
        <f t="shared" si="12"/>
        <v/>
      </c>
      <c r="AO39" s="69"/>
      <c r="AP39" s="219" t="str">
        <f t="shared" si="13"/>
        <v/>
      </c>
      <c r="AQ39" s="69"/>
      <c r="AR39" s="219" t="str">
        <f t="shared" si="14"/>
        <v/>
      </c>
      <c r="AS39" s="69"/>
      <c r="AT39" s="219" t="str">
        <f t="shared" si="15"/>
        <v/>
      </c>
      <c r="AV39" s="66">
        <f t="shared" si="16"/>
        <v>3</v>
      </c>
      <c r="AW39" s="65">
        <f t="shared" si="17"/>
        <v>6.3829787234042548E-2</v>
      </c>
      <c r="AY39" s="222"/>
      <c r="AZ39" s="223"/>
      <c r="BB39" s="223">
        <f t="shared" si="0"/>
        <v>0.23684210526315788</v>
      </c>
      <c r="BC39" s="221">
        <f t="shared" si="20"/>
        <v>0.1125</v>
      </c>
      <c r="BD39" s="223"/>
      <c r="BF39" s="220">
        <v>5</v>
      </c>
      <c r="BG39" s="221">
        <f t="shared" si="18"/>
        <v>0.10638297872340426</v>
      </c>
    </row>
    <row r="40" spans="1:59" ht="38.25" x14ac:dyDescent="0.25">
      <c r="A40" s="30"/>
      <c r="B40" s="58" t="s">
        <v>35</v>
      </c>
      <c r="C40" s="56">
        <v>23</v>
      </c>
      <c r="D40" s="16" t="s">
        <v>15</v>
      </c>
      <c r="E40" s="22">
        <v>5</v>
      </c>
      <c r="F40" s="214"/>
      <c r="G40" s="69" t="s">
        <v>83</v>
      </c>
      <c r="H40" s="22">
        <v>5</v>
      </c>
      <c r="I40" s="69" t="s">
        <v>83</v>
      </c>
      <c r="J40" s="22">
        <v>5</v>
      </c>
      <c r="K40" s="69" t="s">
        <v>83</v>
      </c>
      <c r="L40" s="22">
        <v>5</v>
      </c>
      <c r="M40" s="69" t="s">
        <v>83</v>
      </c>
      <c r="N40" s="22">
        <v>5</v>
      </c>
      <c r="O40" s="69" t="s">
        <v>83</v>
      </c>
      <c r="P40" s="22">
        <v>5</v>
      </c>
      <c r="Q40" s="69"/>
      <c r="R40" s="219" t="str">
        <f t="shared" si="1"/>
        <v/>
      </c>
      <c r="S40" s="69"/>
      <c r="T40" s="219" t="str">
        <f t="shared" si="2"/>
        <v/>
      </c>
      <c r="U40" s="69"/>
      <c r="V40" s="219" t="str">
        <f t="shared" si="3"/>
        <v/>
      </c>
      <c r="W40" s="69"/>
      <c r="X40" s="219" t="str">
        <f t="shared" si="4"/>
        <v/>
      </c>
      <c r="Y40" s="69"/>
      <c r="Z40" s="219" t="str">
        <f t="shared" si="5"/>
        <v/>
      </c>
      <c r="AA40" s="69"/>
      <c r="AB40" s="219" t="str">
        <f t="shared" si="6"/>
        <v/>
      </c>
      <c r="AC40" s="69"/>
      <c r="AD40" s="219" t="str">
        <f t="shared" si="7"/>
        <v/>
      </c>
      <c r="AE40" s="69"/>
      <c r="AF40" s="219" t="str">
        <f t="shared" si="8"/>
        <v/>
      </c>
      <c r="AG40" s="69"/>
      <c r="AH40" s="219" t="str">
        <f t="shared" si="9"/>
        <v/>
      </c>
      <c r="AI40" s="69"/>
      <c r="AJ40" s="219" t="str">
        <f t="shared" si="10"/>
        <v/>
      </c>
      <c r="AK40" s="69"/>
      <c r="AL40" s="219" t="str">
        <f t="shared" si="11"/>
        <v/>
      </c>
      <c r="AM40" s="69"/>
      <c r="AN40" s="219" t="str">
        <f t="shared" si="12"/>
        <v/>
      </c>
      <c r="AO40" s="69"/>
      <c r="AP40" s="219" t="str">
        <f t="shared" si="13"/>
        <v/>
      </c>
      <c r="AQ40" s="69"/>
      <c r="AR40" s="219" t="str">
        <f t="shared" si="14"/>
        <v/>
      </c>
      <c r="AS40" s="69"/>
      <c r="AT40" s="219" t="str">
        <f t="shared" si="15"/>
        <v/>
      </c>
      <c r="AV40" s="66">
        <f t="shared" si="16"/>
        <v>5</v>
      </c>
      <c r="AW40" s="65">
        <f t="shared" si="17"/>
        <v>0.1773049645390071</v>
      </c>
      <c r="AY40" s="222"/>
      <c r="AZ40" s="223"/>
      <c r="BB40" s="223">
        <f t="shared" si="0"/>
        <v>0.65789473684210531</v>
      </c>
      <c r="BC40" s="221">
        <f t="shared" si="20"/>
        <v>0.3125</v>
      </c>
      <c r="BD40" s="223"/>
      <c r="BF40" s="220">
        <v>5</v>
      </c>
      <c r="BG40" s="221">
        <f t="shared" si="18"/>
        <v>0.1773049645390071</v>
      </c>
    </row>
    <row r="41" spans="1:59" ht="25.5" x14ac:dyDescent="0.25">
      <c r="A41" s="30"/>
      <c r="B41" s="254" t="s">
        <v>39</v>
      </c>
      <c r="C41" s="55">
        <v>24</v>
      </c>
      <c r="D41" s="16" t="s">
        <v>16</v>
      </c>
      <c r="E41" s="22">
        <v>5</v>
      </c>
      <c r="F41" s="214"/>
      <c r="G41" s="69" t="s">
        <v>83</v>
      </c>
      <c r="H41" s="22">
        <v>5</v>
      </c>
      <c r="I41" s="69" t="s">
        <v>84</v>
      </c>
      <c r="J41" s="22">
        <v>5</v>
      </c>
      <c r="K41" s="69" t="s">
        <v>83</v>
      </c>
      <c r="L41" s="22">
        <v>5</v>
      </c>
      <c r="M41" s="69" t="s">
        <v>83</v>
      </c>
      <c r="N41" s="22">
        <v>5</v>
      </c>
      <c r="O41" s="69" t="s">
        <v>83</v>
      </c>
      <c r="P41" s="22">
        <v>5</v>
      </c>
      <c r="Q41" s="69"/>
      <c r="R41" s="219" t="str">
        <f t="shared" si="1"/>
        <v/>
      </c>
      <c r="S41" s="69"/>
      <c r="T41" s="219" t="str">
        <f t="shared" si="2"/>
        <v/>
      </c>
      <c r="U41" s="69"/>
      <c r="V41" s="219" t="str">
        <f t="shared" si="3"/>
        <v/>
      </c>
      <c r="W41" s="69"/>
      <c r="X41" s="219" t="str">
        <f t="shared" si="4"/>
        <v/>
      </c>
      <c r="Y41" s="69"/>
      <c r="Z41" s="219" t="str">
        <f t="shared" si="5"/>
        <v/>
      </c>
      <c r="AA41" s="69"/>
      <c r="AB41" s="219" t="str">
        <f t="shared" si="6"/>
        <v/>
      </c>
      <c r="AC41" s="69"/>
      <c r="AD41" s="219" t="str">
        <f t="shared" si="7"/>
        <v/>
      </c>
      <c r="AE41" s="69"/>
      <c r="AF41" s="219" t="str">
        <f t="shared" si="8"/>
        <v/>
      </c>
      <c r="AG41" s="69"/>
      <c r="AH41" s="219" t="str">
        <f t="shared" si="9"/>
        <v/>
      </c>
      <c r="AI41" s="69"/>
      <c r="AJ41" s="219" t="str">
        <f t="shared" si="10"/>
        <v/>
      </c>
      <c r="AK41" s="69"/>
      <c r="AL41" s="219" t="str">
        <f t="shared" si="11"/>
        <v/>
      </c>
      <c r="AM41" s="69"/>
      <c r="AN41" s="219" t="str">
        <f t="shared" si="12"/>
        <v/>
      </c>
      <c r="AO41" s="69"/>
      <c r="AP41" s="219" t="str">
        <f t="shared" si="13"/>
        <v/>
      </c>
      <c r="AQ41" s="69"/>
      <c r="AR41" s="219" t="str">
        <f t="shared" si="14"/>
        <v/>
      </c>
      <c r="AS41" s="69"/>
      <c r="AT41" s="219" t="str">
        <f t="shared" si="15"/>
        <v/>
      </c>
      <c r="AV41" s="66">
        <f t="shared" si="16"/>
        <v>5</v>
      </c>
      <c r="AW41" s="65">
        <f t="shared" si="17"/>
        <v>0.1773049645390071</v>
      </c>
      <c r="AY41" s="222"/>
      <c r="AZ41" s="223"/>
      <c r="BB41" s="223">
        <f t="shared" si="0"/>
        <v>0.65789473684210531</v>
      </c>
      <c r="BC41" s="221">
        <f t="shared" si="20"/>
        <v>0.3125</v>
      </c>
      <c r="BD41" s="223"/>
      <c r="BF41" s="220">
        <v>5</v>
      </c>
      <c r="BG41" s="221">
        <f t="shared" si="18"/>
        <v>0.1773049645390071</v>
      </c>
    </row>
    <row r="42" spans="1:59" ht="25.5" x14ac:dyDescent="0.25">
      <c r="A42" s="30"/>
      <c r="B42" s="254"/>
      <c r="C42" s="56">
        <v>25</v>
      </c>
      <c r="D42" s="16" t="s">
        <v>102</v>
      </c>
      <c r="E42" s="22">
        <v>3</v>
      </c>
      <c r="F42" s="214"/>
      <c r="G42" s="69" t="s">
        <v>83</v>
      </c>
      <c r="H42" s="22">
        <v>3</v>
      </c>
      <c r="I42" s="69" t="s">
        <v>83</v>
      </c>
      <c r="J42" s="22">
        <v>3</v>
      </c>
      <c r="K42" s="69" t="s">
        <v>83</v>
      </c>
      <c r="L42" s="22">
        <v>3</v>
      </c>
      <c r="M42" s="69" t="s">
        <v>83</v>
      </c>
      <c r="N42" s="22">
        <v>3</v>
      </c>
      <c r="O42" s="69" t="s">
        <v>83</v>
      </c>
      <c r="P42" s="22">
        <v>3</v>
      </c>
      <c r="Q42" s="69"/>
      <c r="R42" s="219" t="str">
        <f t="shared" si="1"/>
        <v/>
      </c>
      <c r="S42" s="69"/>
      <c r="T42" s="219" t="str">
        <f t="shared" si="2"/>
        <v/>
      </c>
      <c r="U42" s="69"/>
      <c r="V42" s="219" t="str">
        <f t="shared" si="3"/>
        <v/>
      </c>
      <c r="W42" s="69"/>
      <c r="X42" s="219" t="str">
        <f t="shared" si="4"/>
        <v/>
      </c>
      <c r="Y42" s="69"/>
      <c r="Z42" s="219" t="str">
        <f t="shared" si="5"/>
        <v/>
      </c>
      <c r="AA42" s="69"/>
      <c r="AB42" s="219" t="str">
        <f t="shared" si="6"/>
        <v/>
      </c>
      <c r="AC42" s="69"/>
      <c r="AD42" s="219" t="str">
        <f t="shared" si="7"/>
        <v/>
      </c>
      <c r="AE42" s="69"/>
      <c r="AF42" s="219" t="str">
        <f t="shared" si="8"/>
        <v/>
      </c>
      <c r="AG42" s="69"/>
      <c r="AH42" s="219" t="str">
        <f t="shared" si="9"/>
        <v/>
      </c>
      <c r="AI42" s="69"/>
      <c r="AJ42" s="219" t="str">
        <f t="shared" si="10"/>
        <v/>
      </c>
      <c r="AK42" s="69"/>
      <c r="AL42" s="219" t="str">
        <f t="shared" si="11"/>
        <v/>
      </c>
      <c r="AM42" s="69"/>
      <c r="AN42" s="219" t="str">
        <f t="shared" si="12"/>
        <v/>
      </c>
      <c r="AO42" s="69"/>
      <c r="AP42" s="219" t="str">
        <f t="shared" si="13"/>
        <v/>
      </c>
      <c r="AQ42" s="69"/>
      <c r="AR42" s="219" t="str">
        <f t="shared" si="14"/>
        <v/>
      </c>
      <c r="AS42" s="69"/>
      <c r="AT42" s="219" t="str">
        <f t="shared" si="15"/>
        <v/>
      </c>
      <c r="AV42" s="66">
        <f t="shared" si="16"/>
        <v>3</v>
      </c>
      <c r="AW42" s="65">
        <f t="shared" si="17"/>
        <v>6.3829787234042548E-2</v>
      </c>
      <c r="AY42" s="222"/>
      <c r="AZ42" s="223"/>
      <c r="BB42" s="223">
        <f t="shared" si="0"/>
        <v>0.23684210526315788</v>
      </c>
      <c r="BC42" s="221">
        <f t="shared" si="20"/>
        <v>0.1125</v>
      </c>
      <c r="BD42" s="223"/>
      <c r="BF42" s="220">
        <v>5</v>
      </c>
      <c r="BG42" s="221">
        <f t="shared" si="18"/>
        <v>0.10638297872340426</v>
      </c>
    </row>
    <row r="43" spans="1:59" ht="25.5" x14ac:dyDescent="0.25">
      <c r="A43" s="30"/>
      <c r="B43" s="61" t="s">
        <v>63</v>
      </c>
      <c r="C43" s="55">
        <v>26</v>
      </c>
      <c r="D43" s="16" t="s">
        <v>76</v>
      </c>
      <c r="E43" s="22">
        <v>3</v>
      </c>
      <c r="F43" s="214"/>
      <c r="G43" s="69" t="s">
        <v>83</v>
      </c>
      <c r="H43" s="22">
        <v>3</v>
      </c>
      <c r="I43" s="69" t="s">
        <v>83</v>
      </c>
      <c r="J43" s="22">
        <v>3</v>
      </c>
      <c r="K43" s="69" t="s">
        <v>60</v>
      </c>
      <c r="L43" s="22">
        <v>3</v>
      </c>
      <c r="M43" s="69" t="s">
        <v>83</v>
      </c>
      <c r="N43" s="22">
        <v>3</v>
      </c>
      <c r="O43" s="69" t="s">
        <v>83</v>
      </c>
      <c r="P43" s="22">
        <v>3</v>
      </c>
      <c r="Q43" s="69"/>
      <c r="R43" s="219" t="str">
        <f t="shared" si="1"/>
        <v/>
      </c>
      <c r="S43" s="69"/>
      <c r="T43" s="219" t="str">
        <f t="shared" si="2"/>
        <v/>
      </c>
      <c r="U43" s="69"/>
      <c r="V43" s="219" t="str">
        <f t="shared" si="3"/>
        <v/>
      </c>
      <c r="W43" s="69"/>
      <c r="X43" s="219" t="str">
        <f t="shared" si="4"/>
        <v/>
      </c>
      <c r="Y43" s="69"/>
      <c r="Z43" s="219" t="str">
        <f t="shared" si="5"/>
        <v/>
      </c>
      <c r="AA43" s="69"/>
      <c r="AB43" s="219" t="str">
        <f t="shared" si="6"/>
        <v/>
      </c>
      <c r="AC43" s="69"/>
      <c r="AD43" s="219" t="str">
        <f t="shared" si="7"/>
        <v/>
      </c>
      <c r="AE43" s="69"/>
      <c r="AF43" s="219" t="str">
        <f t="shared" si="8"/>
        <v/>
      </c>
      <c r="AG43" s="69"/>
      <c r="AH43" s="219" t="str">
        <f t="shared" si="9"/>
        <v/>
      </c>
      <c r="AI43" s="69"/>
      <c r="AJ43" s="219" t="str">
        <f t="shared" si="10"/>
        <v/>
      </c>
      <c r="AK43" s="69"/>
      <c r="AL43" s="219" t="str">
        <f t="shared" si="11"/>
        <v/>
      </c>
      <c r="AM43" s="69"/>
      <c r="AN43" s="219" t="str">
        <f t="shared" si="12"/>
        <v/>
      </c>
      <c r="AO43" s="69"/>
      <c r="AP43" s="219" t="str">
        <f t="shared" si="13"/>
        <v/>
      </c>
      <c r="AQ43" s="69"/>
      <c r="AR43" s="219" t="str">
        <f t="shared" si="14"/>
        <v/>
      </c>
      <c r="AS43" s="69"/>
      <c r="AT43" s="219" t="str">
        <f t="shared" si="15"/>
        <v/>
      </c>
      <c r="AV43" s="66">
        <f t="shared" si="16"/>
        <v>3</v>
      </c>
      <c r="AW43" s="65">
        <f t="shared" si="17"/>
        <v>6.3829787234042548E-2</v>
      </c>
      <c r="AY43" s="220">
        <f>AVERAGE(H43,J43,L43,N43,P43,R43,T43,V43,X43,Z43,AB43,AD43,AF43,AH43,AJ43,AL43,AN43,AP43,AR43,AT43)</f>
        <v>3</v>
      </c>
      <c r="AZ43" s="221">
        <f>$E43*AY43/$E$52</f>
        <v>0.24324324324324326</v>
      </c>
      <c r="BB43" s="223">
        <f t="shared" si="0"/>
        <v>0.23684210526315788</v>
      </c>
      <c r="BC43" s="223">
        <f t="shared" si="20"/>
        <v>0.1125</v>
      </c>
      <c r="BD43" s="221">
        <f>$E43*AV43/$E$57</f>
        <v>0.39130434782608697</v>
      </c>
      <c r="BF43" s="220">
        <v>5</v>
      </c>
      <c r="BG43" s="221">
        <f t="shared" si="18"/>
        <v>0.10638297872340426</v>
      </c>
    </row>
    <row r="44" spans="1:59" ht="25.5" x14ac:dyDescent="0.25">
      <c r="A44" s="30"/>
      <c r="B44" s="58" t="s">
        <v>62</v>
      </c>
      <c r="C44" s="56">
        <v>27</v>
      </c>
      <c r="D44" s="16" t="s">
        <v>77</v>
      </c>
      <c r="E44" s="22">
        <v>5</v>
      </c>
      <c r="F44" s="214"/>
      <c r="G44" s="69" t="s">
        <v>83</v>
      </c>
      <c r="H44" s="22">
        <v>5</v>
      </c>
      <c r="I44" s="69" t="s">
        <v>83</v>
      </c>
      <c r="J44" s="22">
        <v>5</v>
      </c>
      <c r="K44" s="69" t="s">
        <v>83</v>
      </c>
      <c r="L44" s="22">
        <v>5</v>
      </c>
      <c r="M44" s="69" t="s">
        <v>83</v>
      </c>
      <c r="N44" s="22">
        <v>5</v>
      </c>
      <c r="O44" s="69" t="s">
        <v>83</v>
      </c>
      <c r="P44" s="22">
        <v>5</v>
      </c>
      <c r="Q44" s="69"/>
      <c r="R44" s="219" t="str">
        <f t="shared" si="1"/>
        <v/>
      </c>
      <c r="S44" s="69"/>
      <c r="T44" s="219" t="str">
        <f t="shared" si="2"/>
        <v/>
      </c>
      <c r="U44" s="69"/>
      <c r="V44" s="219" t="str">
        <f t="shared" si="3"/>
        <v/>
      </c>
      <c r="W44" s="69"/>
      <c r="X44" s="219" t="str">
        <f t="shared" si="4"/>
        <v/>
      </c>
      <c r="Y44" s="69"/>
      <c r="Z44" s="219" t="str">
        <f t="shared" si="5"/>
        <v/>
      </c>
      <c r="AA44" s="69"/>
      <c r="AB44" s="219" t="str">
        <f t="shared" si="6"/>
        <v/>
      </c>
      <c r="AC44" s="69"/>
      <c r="AD44" s="219" t="str">
        <f t="shared" si="7"/>
        <v/>
      </c>
      <c r="AE44" s="69"/>
      <c r="AF44" s="219" t="str">
        <f t="shared" si="8"/>
        <v/>
      </c>
      <c r="AG44" s="69"/>
      <c r="AH44" s="219" t="str">
        <f t="shared" si="9"/>
        <v/>
      </c>
      <c r="AI44" s="69"/>
      <c r="AJ44" s="219" t="str">
        <f t="shared" si="10"/>
        <v/>
      </c>
      <c r="AK44" s="69"/>
      <c r="AL44" s="219" t="str">
        <f t="shared" si="11"/>
        <v/>
      </c>
      <c r="AM44" s="69"/>
      <c r="AN44" s="219" t="str">
        <f t="shared" si="12"/>
        <v/>
      </c>
      <c r="AO44" s="69"/>
      <c r="AP44" s="219" t="str">
        <f t="shared" si="13"/>
        <v/>
      </c>
      <c r="AQ44" s="69"/>
      <c r="AR44" s="219" t="str">
        <f t="shared" si="14"/>
        <v/>
      </c>
      <c r="AS44" s="69"/>
      <c r="AT44" s="219" t="str">
        <f t="shared" si="15"/>
        <v/>
      </c>
      <c r="AV44" s="66">
        <f t="shared" si="16"/>
        <v>5</v>
      </c>
      <c r="AW44" s="65">
        <f t="shared" si="17"/>
        <v>0.1773049645390071</v>
      </c>
      <c r="AY44" s="222"/>
      <c r="AZ44" s="223"/>
      <c r="BB44" s="223">
        <f t="shared" si="0"/>
        <v>0.65789473684210531</v>
      </c>
      <c r="BC44" s="221">
        <f t="shared" ref="BC44:BC50" si="22">$E44*AV44/$E$56</f>
        <v>0.3125</v>
      </c>
      <c r="BD44" s="223"/>
      <c r="BF44" s="220">
        <v>5</v>
      </c>
      <c r="BG44" s="221">
        <f t="shared" si="18"/>
        <v>0.1773049645390071</v>
      </c>
    </row>
    <row r="45" spans="1:59" ht="25.5" x14ac:dyDescent="0.25">
      <c r="A45" s="30"/>
      <c r="B45" s="58" t="s">
        <v>103</v>
      </c>
      <c r="C45" s="55">
        <v>28</v>
      </c>
      <c r="D45" s="16" t="s">
        <v>24</v>
      </c>
      <c r="E45" s="22">
        <v>5</v>
      </c>
      <c r="F45" s="214"/>
      <c r="G45" s="69" t="s">
        <v>83</v>
      </c>
      <c r="H45" s="22">
        <v>5</v>
      </c>
      <c r="I45" s="69" t="s">
        <v>83</v>
      </c>
      <c r="J45" s="22">
        <v>5</v>
      </c>
      <c r="K45" s="69" t="s">
        <v>60</v>
      </c>
      <c r="L45" s="22">
        <v>5</v>
      </c>
      <c r="M45" s="69" t="s">
        <v>83</v>
      </c>
      <c r="N45" s="22">
        <v>5</v>
      </c>
      <c r="O45" s="69" t="s">
        <v>83</v>
      </c>
      <c r="P45" s="22">
        <v>5</v>
      </c>
      <c r="Q45" s="69"/>
      <c r="R45" s="219" t="str">
        <f t="shared" si="1"/>
        <v/>
      </c>
      <c r="S45" s="69"/>
      <c r="T45" s="219" t="str">
        <f t="shared" si="2"/>
        <v/>
      </c>
      <c r="U45" s="69"/>
      <c r="V45" s="219" t="str">
        <f t="shared" si="3"/>
        <v/>
      </c>
      <c r="W45" s="69"/>
      <c r="X45" s="219" t="str">
        <f t="shared" si="4"/>
        <v/>
      </c>
      <c r="Y45" s="69"/>
      <c r="Z45" s="219" t="str">
        <f t="shared" si="5"/>
        <v/>
      </c>
      <c r="AA45" s="69"/>
      <c r="AB45" s="219" t="str">
        <f t="shared" si="6"/>
        <v/>
      </c>
      <c r="AC45" s="69"/>
      <c r="AD45" s="219" t="str">
        <f t="shared" si="7"/>
        <v/>
      </c>
      <c r="AE45" s="69"/>
      <c r="AF45" s="219" t="str">
        <f t="shared" si="8"/>
        <v/>
      </c>
      <c r="AG45" s="69"/>
      <c r="AH45" s="219" t="str">
        <f t="shared" si="9"/>
        <v/>
      </c>
      <c r="AI45" s="69"/>
      <c r="AJ45" s="219" t="str">
        <f t="shared" si="10"/>
        <v/>
      </c>
      <c r="AK45" s="69"/>
      <c r="AL45" s="219" t="str">
        <f t="shared" si="11"/>
        <v/>
      </c>
      <c r="AM45" s="69"/>
      <c r="AN45" s="219" t="str">
        <f t="shared" si="12"/>
        <v/>
      </c>
      <c r="AO45" s="69"/>
      <c r="AP45" s="219" t="str">
        <f t="shared" si="13"/>
        <v/>
      </c>
      <c r="AQ45" s="69"/>
      <c r="AR45" s="219" t="str">
        <f t="shared" si="14"/>
        <v/>
      </c>
      <c r="AS45" s="69"/>
      <c r="AT45" s="219" t="str">
        <f t="shared" si="15"/>
        <v/>
      </c>
      <c r="AV45" s="66">
        <f t="shared" si="16"/>
        <v>5</v>
      </c>
      <c r="AW45" s="65">
        <f t="shared" si="17"/>
        <v>0.1773049645390071</v>
      </c>
      <c r="AY45" s="220">
        <f t="shared" si="19"/>
        <v>5</v>
      </c>
      <c r="AZ45" s="221">
        <f>$E45*AY45/$E$52</f>
        <v>0.67567567567567566</v>
      </c>
      <c r="BB45" s="223">
        <f t="shared" si="0"/>
        <v>0.65789473684210531</v>
      </c>
      <c r="BC45" s="221">
        <f t="shared" si="22"/>
        <v>0.3125</v>
      </c>
      <c r="BD45" s="223"/>
      <c r="BF45" s="220">
        <v>5</v>
      </c>
      <c r="BG45" s="221">
        <f t="shared" si="18"/>
        <v>0.1773049645390071</v>
      </c>
    </row>
    <row r="46" spans="1:59" ht="25.5" x14ac:dyDescent="0.25">
      <c r="A46" s="30"/>
      <c r="B46" s="58" t="s">
        <v>44</v>
      </c>
      <c r="C46" s="56">
        <v>29</v>
      </c>
      <c r="D46" s="16" t="s">
        <v>74</v>
      </c>
      <c r="E46" s="22">
        <v>5</v>
      </c>
      <c r="F46" s="214"/>
      <c r="G46" s="69" t="s">
        <v>83</v>
      </c>
      <c r="H46" s="22">
        <v>5</v>
      </c>
      <c r="I46" s="69" t="s">
        <v>83</v>
      </c>
      <c r="J46" s="22">
        <v>5</v>
      </c>
      <c r="K46" s="69" t="s">
        <v>83</v>
      </c>
      <c r="L46" s="22">
        <v>5</v>
      </c>
      <c r="M46" s="69" t="s">
        <v>83</v>
      </c>
      <c r="N46" s="22">
        <v>5</v>
      </c>
      <c r="O46" s="69" t="s">
        <v>60</v>
      </c>
      <c r="P46" s="22">
        <v>5</v>
      </c>
      <c r="Q46" s="69"/>
      <c r="R46" s="219" t="str">
        <f t="shared" si="1"/>
        <v/>
      </c>
      <c r="S46" s="69"/>
      <c r="T46" s="219" t="str">
        <f t="shared" si="2"/>
        <v/>
      </c>
      <c r="U46" s="69"/>
      <c r="V46" s="219" t="str">
        <f t="shared" si="3"/>
        <v/>
      </c>
      <c r="W46" s="69"/>
      <c r="X46" s="219" t="str">
        <f t="shared" si="4"/>
        <v/>
      </c>
      <c r="Y46" s="69"/>
      <c r="Z46" s="219" t="str">
        <f t="shared" si="5"/>
        <v/>
      </c>
      <c r="AA46" s="69"/>
      <c r="AB46" s="219" t="str">
        <f t="shared" si="6"/>
        <v/>
      </c>
      <c r="AC46" s="69"/>
      <c r="AD46" s="219" t="str">
        <f t="shared" si="7"/>
        <v/>
      </c>
      <c r="AE46" s="69"/>
      <c r="AF46" s="219" t="str">
        <f t="shared" si="8"/>
        <v/>
      </c>
      <c r="AG46" s="69"/>
      <c r="AH46" s="219" t="str">
        <f t="shared" si="9"/>
        <v/>
      </c>
      <c r="AI46" s="69"/>
      <c r="AJ46" s="219" t="str">
        <f t="shared" si="10"/>
        <v/>
      </c>
      <c r="AK46" s="69"/>
      <c r="AL46" s="219" t="str">
        <f t="shared" si="11"/>
        <v/>
      </c>
      <c r="AM46" s="69"/>
      <c r="AN46" s="219" t="str">
        <f t="shared" si="12"/>
        <v/>
      </c>
      <c r="AO46" s="69"/>
      <c r="AP46" s="219" t="str">
        <f t="shared" si="13"/>
        <v/>
      </c>
      <c r="AQ46" s="69"/>
      <c r="AR46" s="219" t="str">
        <f t="shared" si="14"/>
        <v/>
      </c>
      <c r="AS46" s="69"/>
      <c r="AT46" s="219" t="str">
        <f t="shared" si="15"/>
        <v/>
      </c>
      <c r="AV46" s="66">
        <f t="shared" si="16"/>
        <v>5</v>
      </c>
      <c r="AW46" s="65">
        <f t="shared" si="17"/>
        <v>0.1773049645390071</v>
      </c>
      <c r="AY46" s="222"/>
      <c r="AZ46" s="223"/>
      <c r="BB46" s="223">
        <f t="shared" si="0"/>
        <v>0.65789473684210531</v>
      </c>
      <c r="BC46" s="221">
        <f t="shared" si="22"/>
        <v>0.3125</v>
      </c>
      <c r="BD46" s="223"/>
      <c r="BF46" s="220">
        <v>5</v>
      </c>
      <c r="BG46" s="221">
        <f t="shared" si="18"/>
        <v>0.1773049645390071</v>
      </c>
    </row>
    <row r="47" spans="1:59" ht="25.5" x14ac:dyDescent="0.25">
      <c r="A47" s="30"/>
      <c r="B47" s="112" t="s">
        <v>5</v>
      </c>
      <c r="C47" s="55">
        <v>30</v>
      </c>
      <c r="D47" s="16" t="s">
        <v>12</v>
      </c>
      <c r="E47" s="22">
        <v>3</v>
      </c>
      <c r="F47" s="214"/>
      <c r="G47" s="69" t="s">
        <v>83</v>
      </c>
      <c r="H47" s="22">
        <v>3</v>
      </c>
      <c r="I47" s="69" t="s">
        <v>83</v>
      </c>
      <c r="J47" s="22">
        <v>3</v>
      </c>
      <c r="K47" s="69" t="s">
        <v>60</v>
      </c>
      <c r="L47" s="22">
        <v>3</v>
      </c>
      <c r="M47" s="69" t="s">
        <v>60</v>
      </c>
      <c r="N47" s="22">
        <v>3</v>
      </c>
      <c r="O47" s="69" t="s">
        <v>60</v>
      </c>
      <c r="P47" s="22">
        <v>3</v>
      </c>
      <c r="Q47" s="69"/>
      <c r="R47" s="219" t="str">
        <f t="shared" si="1"/>
        <v/>
      </c>
      <c r="S47" s="69"/>
      <c r="T47" s="219" t="str">
        <f t="shared" si="2"/>
        <v/>
      </c>
      <c r="U47" s="69"/>
      <c r="V47" s="219" t="str">
        <f t="shared" si="3"/>
        <v/>
      </c>
      <c r="W47" s="69"/>
      <c r="X47" s="219" t="str">
        <f t="shared" si="4"/>
        <v/>
      </c>
      <c r="Y47" s="69"/>
      <c r="Z47" s="219" t="str">
        <f t="shared" si="5"/>
        <v/>
      </c>
      <c r="AA47" s="69"/>
      <c r="AB47" s="219" t="str">
        <f t="shared" si="6"/>
        <v/>
      </c>
      <c r="AC47" s="69"/>
      <c r="AD47" s="219" t="str">
        <f t="shared" si="7"/>
        <v/>
      </c>
      <c r="AE47" s="69"/>
      <c r="AF47" s="219" t="str">
        <f t="shared" si="8"/>
        <v/>
      </c>
      <c r="AG47" s="69"/>
      <c r="AH47" s="219" t="str">
        <f t="shared" si="9"/>
        <v/>
      </c>
      <c r="AI47" s="69"/>
      <c r="AJ47" s="219" t="str">
        <f t="shared" si="10"/>
        <v/>
      </c>
      <c r="AK47" s="69"/>
      <c r="AL47" s="219" t="str">
        <f t="shared" si="11"/>
        <v/>
      </c>
      <c r="AM47" s="69"/>
      <c r="AN47" s="219" t="str">
        <f t="shared" si="12"/>
        <v/>
      </c>
      <c r="AO47" s="69"/>
      <c r="AP47" s="219" t="str">
        <f t="shared" si="13"/>
        <v/>
      </c>
      <c r="AQ47" s="69"/>
      <c r="AR47" s="219" t="str">
        <f t="shared" si="14"/>
        <v/>
      </c>
      <c r="AS47" s="69"/>
      <c r="AT47" s="219" t="str">
        <f t="shared" si="15"/>
        <v/>
      </c>
      <c r="AV47" s="66">
        <f t="shared" si="16"/>
        <v>3</v>
      </c>
      <c r="AW47" s="65">
        <f t="shared" si="17"/>
        <v>6.3829787234042548E-2</v>
      </c>
      <c r="AY47" s="220">
        <f t="shared" si="19"/>
        <v>3</v>
      </c>
      <c r="AZ47" s="221">
        <f>$E47*AY47/$E$52</f>
        <v>0.24324324324324326</v>
      </c>
      <c r="BB47" s="221">
        <f t="shared" si="0"/>
        <v>0.23684210526315788</v>
      </c>
      <c r="BC47" s="223">
        <f t="shared" si="22"/>
        <v>0.1125</v>
      </c>
      <c r="BD47" s="223"/>
      <c r="BF47" s="220">
        <v>5</v>
      </c>
      <c r="BG47" s="221">
        <f t="shared" si="18"/>
        <v>0.10638297872340426</v>
      </c>
    </row>
    <row r="48" spans="1:59" ht="25.5" x14ac:dyDescent="0.25">
      <c r="A48" s="30"/>
      <c r="B48" s="58" t="s">
        <v>40</v>
      </c>
      <c r="C48" s="56">
        <v>31</v>
      </c>
      <c r="D48" s="16" t="s">
        <v>41</v>
      </c>
      <c r="E48" s="22">
        <v>5</v>
      </c>
      <c r="F48" s="214"/>
      <c r="G48" s="69" t="s">
        <v>83</v>
      </c>
      <c r="H48" s="22">
        <v>5</v>
      </c>
      <c r="I48" s="69" t="s">
        <v>83</v>
      </c>
      <c r="J48" s="22">
        <v>5</v>
      </c>
      <c r="K48" s="69" t="s">
        <v>60</v>
      </c>
      <c r="L48" s="22">
        <v>5</v>
      </c>
      <c r="M48" s="69" t="s">
        <v>83</v>
      </c>
      <c r="N48" s="22">
        <v>5</v>
      </c>
      <c r="O48" s="69" t="s">
        <v>83</v>
      </c>
      <c r="P48" s="22">
        <v>5</v>
      </c>
      <c r="Q48" s="69"/>
      <c r="R48" s="219" t="str">
        <f t="shared" si="1"/>
        <v/>
      </c>
      <c r="S48" s="69"/>
      <c r="T48" s="219" t="str">
        <f t="shared" si="2"/>
        <v/>
      </c>
      <c r="U48" s="69"/>
      <c r="V48" s="219" t="str">
        <f t="shared" si="3"/>
        <v/>
      </c>
      <c r="W48" s="69"/>
      <c r="X48" s="219" t="str">
        <f t="shared" si="4"/>
        <v/>
      </c>
      <c r="Y48" s="69"/>
      <c r="Z48" s="219" t="str">
        <f t="shared" si="5"/>
        <v/>
      </c>
      <c r="AA48" s="69"/>
      <c r="AB48" s="219" t="str">
        <f t="shared" si="6"/>
        <v/>
      </c>
      <c r="AC48" s="69"/>
      <c r="AD48" s="219" t="str">
        <f t="shared" si="7"/>
        <v/>
      </c>
      <c r="AE48" s="69"/>
      <c r="AF48" s="219" t="str">
        <f t="shared" si="8"/>
        <v/>
      </c>
      <c r="AG48" s="69"/>
      <c r="AH48" s="219" t="str">
        <f t="shared" si="9"/>
        <v/>
      </c>
      <c r="AI48" s="69"/>
      <c r="AJ48" s="219" t="str">
        <f t="shared" si="10"/>
        <v/>
      </c>
      <c r="AK48" s="69"/>
      <c r="AL48" s="219" t="str">
        <f t="shared" si="11"/>
        <v/>
      </c>
      <c r="AM48" s="69"/>
      <c r="AN48" s="219" t="str">
        <f t="shared" si="12"/>
        <v/>
      </c>
      <c r="AO48" s="69"/>
      <c r="AP48" s="219" t="str">
        <f t="shared" si="13"/>
        <v/>
      </c>
      <c r="AQ48" s="69"/>
      <c r="AR48" s="219" t="str">
        <f t="shared" si="14"/>
        <v/>
      </c>
      <c r="AS48" s="69"/>
      <c r="AT48" s="219" t="str">
        <f t="shared" si="15"/>
        <v/>
      </c>
      <c r="AV48" s="66">
        <f t="shared" si="16"/>
        <v>5</v>
      </c>
      <c r="AW48" s="65">
        <f t="shared" si="17"/>
        <v>0.1773049645390071</v>
      </c>
      <c r="AY48" s="222"/>
      <c r="AZ48" s="223"/>
      <c r="BB48" s="223">
        <f t="shared" si="0"/>
        <v>0.65789473684210531</v>
      </c>
      <c r="BC48" s="221">
        <f t="shared" si="22"/>
        <v>0.3125</v>
      </c>
      <c r="BD48" s="223"/>
      <c r="BF48" s="220">
        <v>5</v>
      </c>
      <c r="BG48" s="221">
        <f t="shared" si="18"/>
        <v>0.1773049645390071</v>
      </c>
    </row>
    <row r="49" spans="2:59" s="30" customFormat="1" ht="25.5" x14ac:dyDescent="0.25">
      <c r="B49" s="59" t="s">
        <v>46</v>
      </c>
      <c r="C49" s="55">
        <v>32</v>
      </c>
      <c r="D49" s="16" t="s">
        <v>75</v>
      </c>
      <c r="E49" s="22">
        <v>3</v>
      </c>
      <c r="F49" s="214"/>
      <c r="G49" s="69" t="s">
        <v>83</v>
      </c>
      <c r="H49" s="22">
        <v>3</v>
      </c>
      <c r="I49" s="69" t="s">
        <v>83</v>
      </c>
      <c r="J49" s="22">
        <v>3</v>
      </c>
      <c r="K49" s="69" t="s">
        <v>84</v>
      </c>
      <c r="L49" s="22">
        <v>3</v>
      </c>
      <c r="M49" s="69" t="s">
        <v>60</v>
      </c>
      <c r="N49" s="22">
        <v>3</v>
      </c>
      <c r="O49" s="69" t="s">
        <v>83</v>
      </c>
      <c r="P49" s="22">
        <v>3</v>
      </c>
      <c r="Q49" s="69"/>
      <c r="R49" s="219" t="str">
        <f t="shared" si="1"/>
        <v/>
      </c>
      <c r="S49" s="69"/>
      <c r="T49" s="219" t="str">
        <f t="shared" si="2"/>
        <v/>
      </c>
      <c r="U49" s="69"/>
      <c r="V49" s="219" t="str">
        <f t="shared" si="3"/>
        <v/>
      </c>
      <c r="W49" s="69"/>
      <c r="X49" s="219" t="str">
        <f t="shared" si="4"/>
        <v/>
      </c>
      <c r="Y49" s="69"/>
      <c r="Z49" s="219" t="str">
        <f t="shared" si="5"/>
        <v/>
      </c>
      <c r="AA49" s="69"/>
      <c r="AB49" s="219" t="str">
        <f t="shared" si="6"/>
        <v/>
      </c>
      <c r="AC49" s="69"/>
      <c r="AD49" s="219" t="str">
        <f t="shared" si="7"/>
        <v/>
      </c>
      <c r="AE49" s="69"/>
      <c r="AF49" s="219" t="str">
        <f t="shared" si="8"/>
        <v/>
      </c>
      <c r="AG49" s="69"/>
      <c r="AH49" s="219" t="str">
        <f t="shared" si="9"/>
        <v/>
      </c>
      <c r="AI49" s="69"/>
      <c r="AJ49" s="219" t="str">
        <f t="shared" si="10"/>
        <v/>
      </c>
      <c r="AK49" s="69"/>
      <c r="AL49" s="219" t="str">
        <f t="shared" si="11"/>
        <v/>
      </c>
      <c r="AM49" s="69"/>
      <c r="AN49" s="219" t="str">
        <f t="shared" si="12"/>
        <v/>
      </c>
      <c r="AO49" s="69"/>
      <c r="AP49" s="219" t="str">
        <f t="shared" si="13"/>
        <v/>
      </c>
      <c r="AQ49" s="69"/>
      <c r="AR49" s="219" t="str">
        <f t="shared" si="14"/>
        <v/>
      </c>
      <c r="AS49" s="69"/>
      <c r="AT49" s="219" t="str">
        <f t="shared" si="15"/>
        <v/>
      </c>
      <c r="AV49" s="66">
        <f t="shared" si="16"/>
        <v>3</v>
      </c>
      <c r="AW49" s="65">
        <f t="shared" si="17"/>
        <v>6.3829787234042548E-2</v>
      </c>
      <c r="AY49" s="222"/>
      <c r="AZ49" s="223"/>
      <c r="BB49" s="223">
        <f t="shared" si="0"/>
        <v>0.23684210526315788</v>
      </c>
      <c r="BC49" s="221">
        <f t="shared" si="22"/>
        <v>0.1125</v>
      </c>
      <c r="BD49" s="223"/>
      <c r="BF49" s="220">
        <v>5</v>
      </c>
      <c r="BG49" s="221">
        <f t="shared" si="18"/>
        <v>0.10638297872340426</v>
      </c>
    </row>
    <row r="50" spans="2:59" s="30" customFormat="1" ht="25.5" x14ac:dyDescent="0.25">
      <c r="B50" s="112" t="s">
        <v>47</v>
      </c>
      <c r="C50" s="56">
        <v>33</v>
      </c>
      <c r="D50" s="16" t="s">
        <v>26</v>
      </c>
      <c r="E50" s="22">
        <v>1</v>
      </c>
      <c r="F50" s="214"/>
      <c r="G50" s="69" t="s">
        <v>83</v>
      </c>
      <c r="H50" s="22">
        <v>1</v>
      </c>
      <c r="I50" s="69" t="s">
        <v>84</v>
      </c>
      <c r="J50" s="22">
        <v>1</v>
      </c>
      <c r="K50" s="69" t="s">
        <v>84</v>
      </c>
      <c r="L50" s="22">
        <v>1</v>
      </c>
      <c r="M50" s="69" t="s">
        <v>83</v>
      </c>
      <c r="N50" s="22">
        <v>1</v>
      </c>
      <c r="O50" s="69" t="s">
        <v>83</v>
      </c>
      <c r="P50" s="22">
        <v>1</v>
      </c>
      <c r="Q50" s="69"/>
      <c r="R50" s="219" t="str">
        <f t="shared" si="1"/>
        <v/>
      </c>
      <c r="S50" s="69"/>
      <c r="T50" s="219" t="str">
        <f t="shared" si="2"/>
        <v/>
      </c>
      <c r="U50" s="69"/>
      <c r="V50" s="219" t="str">
        <f t="shared" si="3"/>
        <v/>
      </c>
      <c r="W50" s="69"/>
      <c r="X50" s="219" t="str">
        <f t="shared" si="4"/>
        <v/>
      </c>
      <c r="Y50" s="69"/>
      <c r="Z50" s="219" t="str">
        <f t="shared" si="5"/>
        <v/>
      </c>
      <c r="AA50" s="69"/>
      <c r="AB50" s="219" t="str">
        <f t="shared" si="6"/>
        <v/>
      </c>
      <c r="AC50" s="69"/>
      <c r="AD50" s="219" t="str">
        <f t="shared" si="7"/>
        <v/>
      </c>
      <c r="AE50" s="69"/>
      <c r="AF50" s="219" t="str">
        <f t="shared" si="8"/>
        <v/>
      </c>
      <c r="AG50" s="69"/>
      <c r="AH50" s="219" t="str">
        <f t="shared" si="9"/>
        <v/>
      </c>
      <c r="AI50" s="69"/>
      <c r="AJ50" s="219" t="str">
        <f t="shared" si="10"/>
        <v/>
      </c>
      <c r="AK50" s="69"/>
      <c r="AL50" s="219" t="str">
        <f t="shared" si="11"/>
        <v/>
      </c>
      <c r="AM50" s="69"/>
      <c r="AN50" s="219" t="str">
        <f t="shared" si="12"/>
        <v/>
      </c>
      <c r="AO50" s="69"/>
      <c r="AP50" s="219" t="str">
        <f t="shared" si="13"/>
        <v/>
      </c>
      <c r="AQ50" s="69"/>
      <c r="AR50" s="219" t="str">
        <f t="shared" si="14"/>
        <v/>
      </c>
      <c r="AS50" s="69"/>
      <c r="AT50" s="219" t="str">
        <f t="shared" si="15"/>
        <v/>
      </c>
      <c r="AV50" s="133">
        <f t="shared" si="16"/>
        <v>1</v>
      </c>
      <c r="AW50" s="134">
        <f t="shared" si="17"/>
        <v>7.0921985815602835E-3</v>
      </c>
      <c r="AY50" s="224">
        <f t="shared" si="19"/>
        <v>1</v>
      </c>
      <c r="AZ50" s="225">
        <f>$E50*AY50/$E$52</f>
        <v>2.7027027027027029E-2</v>
      </c>
      <c r="BB50" s="221">
        <f t="shared" si="0"/>
        <v>2.6315789473684209E-2</v>
      </c>
      <c r="BC50" s="223">
        <f t="shared" si="22"/>
        <v>1.2500000000000001E-2</v>
      </c>
      <c r="BD50" s="223"/>
      <c r="BF50" s="224">
        <v>5</v>
      </c>
      <c r="BG50" s="225">
        <f t="shared" si="18"/>
        <v>3.5460992907801421E-2</v>
      </c>
    </row>
    <row r="51" spans="2:59" ht="22.5" x14ac:dyDescent="0.25">
      <c r="D51" s="139" t="s">
        <v>174</v>
      </c>
      <c r="E51" s="26">
        <f>SUM(E18:E50)</f>
        <v>141</v>
      </c>
      <c r="F51" s="63"/>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V51" s="135" t="s">
        <v>89</v>
      </c>
      <c r="AW51" s="72">
        <f>SUM(AW18:AW50)</f>
        <v>4.546099290780143</v>
      </c>
      <c r="AY51" s="135" t="s">
        <v>89</v>
      </c>
      <c r="AZ51" s="72">
        <f>SUM(AZ18:AZ50)</f>
        <v>4.5675675675675675</v>
      </c>
      <c r="BB51" s="72">
        <f>SUM(BB18:BB50)</f>
        <v>16.868421052631586</v>
      </c>
      <c r="BC51" s="72">
        <f t="shared" ref="BC51:BD51" si="23">SUM(BC18:BC50)</f>
        <v>4.8624999999999998</v>
      </c>
      <c r="BD51" s="72">
        <f t="shared" si="23"/>
        <v>4.7391304347826084</v>
      </c>
      <c r="BF51" s="135" t="s">
        <v>89</v>
      </c>
      <c r="BG51" s="72">
        <f>SUM(BG18:BG50)</f>
        <v>5.0000000000000018</v>
      </c>
    </row>
    <row r="52" spans="2:59" x14ac:dyDescent="0.25">
      <c r="D52" s="139" t="s">
        <v>175</v>
      </c>
      <c r="E52" s="26">
        <f>+E50+E47+E45+E38+E36+E35+E25+E23+E43</f>
        <v>37</v>
      </c>
      <c r="F52" s="63"/>
    </row>
    <row r="54" spans="2:59" ht="22.5" x14ac:dyDescent="0.25">
      <c r="D54" s="266" t="s">
        <v>263</v>
      </c>
      <c r="E54" s="267"/>
      <c r="F54" s="130" t="s">
        <v>255</v>
      </c>
      <c r="G54" s="130" t="s">
        <v>264</v>
      </c>
      <c r="H54" s="130" t="s">
        <v>87</v>
      </c>
      <c r="I54" s="206" t="s">
        <v>272</v>
      </c>
      <c r="J54" s="206" t="s">
        <v>273</v>
      </c>
      <c r="K54" s="130" t="s">
        <v>274</v>
      </c>
      <c r="L54" s="130" t="s">
        <v>275</v>
      </c>
      <c r="N54" s="70"/>
    </row>
    <row r="55" spans="2:59" x14ac:dyDescent="0.25">
      <c r="D55" s="136" t="s">
        <v>257</v>
      </c>
      <c r="E55" s="140">
        <f>E18+E19+E20+E21+E22+E24+E28+E29+E47+E50</f>
        <v>38</v>
      </c>
      <c r="F55" s="204">
        <f>COUNT(E18,E19,E20,E21,E22,E24,E28,E29,E47,E50)</f>
        <v>10</v>
      </c>
      <c r="G55" s="110">
        <f>F55/SUM($F$55:$F$57)</f>
        <v>0.30303030303030304</v>
      </c>
      <c r="H55" s="141">
        <f>BB51</f>
        <v>16.868421052631586</v>
      </c>
      <c r="I55" s="205">
        <f>AW18+AW19+AW20+AW21+AW22+AW24+AW28+AW29+AW47+AW50</f>
        <v>1.1489361702127658</v>
      </c>
      <c r="J55" s="205">
        <f>BG18+BG19+BG20+BG21+BG22+BG24+BG28+BG29+BG47+BG50</f>
        <v>1.3475177304964541</v>
      </c>
      <c r="K55" s="142">
        <f t="shared" ref="K55:L57" si="24">+I55/5</f>
        <v>0.22978723404255316</v>
      </c>
      <c r="L55" s="142">
        <f t="shared" si="24"/>
        <v>0.26950354609929084</v>
      </c>
    </row>
    <row r="56" spans="2:59" x14ac:dyDescent="0.25">
      <c r="D56" s="137" t="s">
        <v>258</v>
      </c>
      <c r="E56" s="140">
        <f>E26+E27+E30+E33+E34+E35+E36+E37+E38+E39+E40+E41+E42+E44+E45+E46+E48+E49</f>
        <v>80</v>
      </c>
      <c r="F56" s="204">
        <f>COUNT(E26,E27,E30,E33,E34,E35,E36,E37,E38,E39,E40,E41,E42,E44,E45,E46,E48,E49)</f>
        <v>18</v>
      </c>
      <c r="G56" s="110">
        <f>F56/SUM($F$55:$F$57)</f>
        <v>0.54545454545454541</v>
      </c>
      <c r="H56" s="141">
        <f>BC51</f>
        <v>4.8624999999999998</v>
      </c>
      <c r="I56" s="205">
        <f>AW26+AW27+AW30+AW33+AW34+AW35+AW36+AW37+AW38+AW39+AW40+AW41+AW42+AW44+AW45+AW46+AW48+AW49</f>
        <v>2.624113475177305</v>
      </c>
      <c r="J56" s="205">
        <f>BG26+BG27+BG30+BG33+BG34+BG35+BG36+BG37+BG38+BG39+BG40+BG41+BG42+BG44+BG45+BG46+BG48+BG49</f>
        <v>2.8368794326241136</v>
      </c>
      <c r="K56" s="142">
        <f t="shared" si="24"/>
        <v>0.52482269503546097</v>
      </c>
      <c r="L56" s="142">
        <f t="shared" si="24"/>
        <v>0.56737588652482274</v>
      </c>
    </row>
    <row r="57" spans="2:59" x14ac:dyDescent="0.25">
      <c r="D57" s="138" t="s">
        <v>112</v>
      </c>
      <c r="E57" s="140">
        <f>E23+E25+E31+E32+E43</f>
        <v>23</v>
      </c>
      <c r="F57" s="204">
        <f>COUNT(E23,E25,E31,E32,E43)</f>
        <v>5</v>
      </c>
      <c r="G57" s="110">
        <f>F57/SUM($F$55:$F$57)</f>
        <v>0.15151515151515152</v>
      </c>
      <c r="H57" s="141">
        <f>BD51</f>
        <v>4.7391304347826084</v>
      </c>
      <c r="I57" s="205">
        <f>AW23+AW25+AW31+AW32+AW43</f>
        <v>0.77304964539007093</v>
      </c>
      <c r="J57" s="205">
        <f>BG23+BG25+BG31+BG32+BG43</f>
        <v>0.81560283687943269</v>
      </c>
      <c r="K57" s="142">
        <f t="shared" si="24"/>
        <v>0.15460992907801419</v>
      </c>
      <c r="L57" s="142">
        <f t="shared" si="24"/>
        <v>0.16312056737588654</v>
      </c>
    </row>
    <row r="58" spans="2:59" x14ac:dyDescent="0.25">
      <c r="E58" s="1"/>
      <c r="F58" s="1"/>
      <c r="G58" s="1"/>
      <c r="N58" s="70"/>
    </row>
    <row r="59" spans="2:59" x14ac:dyDescent="0.25">
      <c r="E59" s="1"/>
      <c r="F59" s="1"/>
      <c r="G59" s="1"/>
      <c r="N59" s="70"/>
    </row>
    <row r="60" spans="2:59" s="84" customFormat="1" x14ac:dyDescent="0.25">
      <c r="B60" s="85"/>
      <c r="D60" s="85"/>
      <c r="H60" s="85"/>
      <c r="N60" s="86"/>
      <c r="AR60" s="1"/>
      <c r="AS60" s="1"/>
      <c r="AT60" s="1"/>
    </row>
    <row r="61" spans="2:59" x14ac:dyDescent="0.25">
      <c r="G61" s="1"/>
      <c r="N61" s="70"/>
    </row>
    <row r="62" spans="2:59" x14ac:dyDescent="0.25">
      <c r="N62" s="70"/>
    </row>
  </sheetData>
  <sheetProtection algorithmName="SHA-512" hashValue="4qGDZl1p5GGQwkQ0/XRbBeDbAJyIqy3XMAz83Ry47moaMV6MoNvrwAXgdt6ky7VCIncMh30bAnsXCLY0kpLWTA==" saltValue="AcBWMepndmYGfVvfVGnnZA==" spinCount="100000" sheet="1" objects="1" scenarios="1"/>
  <autoFilter ref="A17:BG52"/>
  <mergeCells count="268">
    <mergeCell ref="I15:J15"/>
    <mergeCell ref="F3:H3"/>
    <mergeCell ref="I5:J5"/>
    <mergeCell ref="I6:J6"/>
    <mergeCell ref="I7:J7"/>
    <mergeCell ref="I9:J9"/>
    <mergeCell ref="I10:J10"/>
    <mergeCell ref="I11:J11"/>
    <mergeCell ref="I12:J12"/>
    <mergeCell ref="I14:J14"/>
    <mergeCell ref="G14:H14"/>
    <mergeCell ref="G15:H15"/>
    <mergeCell ref="I8:J8"/>
    <mergeCell ref="I13:J13"/>
    <mergeCell ref="G12:H12"/>
    <mergeCell ref="G13:H13"/>
    <mergeCell ref="I3:J3"/>
    <mergeCell ref="AM15:AN15"/>
    <mergeCell ref="AO15:AP15"/>
    <mergeCell ref="AQ15:AR15"/>
    <mergeCell ref="AS15:AT15"/>
    <mergeCell ref="BF16:BG16"/>
    <mergeCell ref="AS14:AT14"/>
    <mergeCell ref="K15:L15"/>
    <mergeCell ref="M15:N15"/>
    <mergeCell ref="O15:P15"/>
    <mergeCell ref="Q15:R15"/>
    <mergeCell ref="S15:T15"/>
    <mergeCell ref="U15:V15"/>
    <mergeCell ref="W15:X15"/>
    <mergeCell ref="Y15:Z15"/>
    <mergeCell ref="AA15:AB15"/>
    <mergeCell ref="AC15:AD15"/>
    <mergeCell ref="AE15:AF15"/>
    <mergeCell ref="AG15:AH15"/>
    <mergeCell ref="AI15:AJ15"/>
    <mergeCell ref="AK15:AL15"/>
    <mergeCell ref="AI14:AJ14"/>
    <mergeCell ref="AK14:AL14"/>
    <mergeCell ref="AM14:AN14"/>
    <mergeCell ref="AO14:AP14"/>
    <mergeCell ref="AQ14:AR14"/>
    <mergeCell ref="AO13:AP13"/>
    <mergeCell ref="AQ13:AR13"/>
    <mergeCell ref="AS13:AT13"/>
    <mergeCell ref="K14:L14"/>
    <mergeCell ref="M14:N14"/>
    <mergeCell ref="O14:P14"/>
    <mergeCell ref="Q14:R14"/>
    <mergeCell ref="S14:T14"/>
    <mergeCell ref="U14:V14"/>
    <mergeCell ref="W14:X14"/>
    <mergeCell ref="Y14:Z14"/>
    <mergeCell ref="AA14:AB14"/>
    <mergeCell ref="AC14:AD14"/>
    <mergeCell ref="AE14:AF14"/>
    <mergeCell ref="AG14:AH14"/>
    <mergeCell ref="AE13:AF13"/>
    <mergeCell ref="AG13:AH13"/>
    <mergeCell ref="AI13:AJ13"/>
    <mergeCell ref="AK13:AL13"/>
    <mergeCell ref="AM13:AN13"/>
    <mergeCell ref="U13:V13"/>
    <mergeCell ref="W13:X13"/>
    <mergeCell ref="Y13:Z13"/>
    <mergeCell ref="AA13:AB13"/>
    <mergeCell ref="AC13:AD13"/>
    <mergeCell ref="K13:L13"/>
    <mergeCell ref="M13:N13"/>
    <mergeCell ref="O13:P13"/>
    <mergeCell ref="Q13:R13"/>
    <mergeCell ref="S13:T13"/>
    <mergeCell ref="AK12:AL12"/>
    <mergeCell ref="AM12:AN12"/>
    <mergeCell ref="AO12:AP12"/>
    <mergeCell ref="AQ12:AR12"/>
    <mergeCell ref="AS12:AT12"/>
    <mergeCell ref="AQ11:AR11"/>
    <mergeCell ref="AS11:AT11"/>
    <mergeCell ref="K12:L12"/>
    <mergeCell ref="M12:N12"/>
    <mergeCell ref="O12:P12"/>
    <mergeCell ref="Q12:R12"/>
    <mergeCell ref="S12:T12"/>
    <mergeCell ref="U12:V12"/>
    <mergeCell ref="W12:X12"/>
    <mergeCell ref="Y12:Z12"/>
    <mergeCell ref="AA12:AB12"/>
    <mergeCell ref="AC12:AD12"/>
    <mergeCell ref="AE12:AF12"/>
    <mergeCell ref="AG12:AH12"/>
    <mergeCell ref="AI12:AJ12"/>
    <mergeCell ref="AG11:AH11"/>
    <mergeCell ref="AI11:AJ11"/>
    <mergeCell ref="AK11:AL11"/>
    <mergeCell ref="AM11:AN11"/>
    <mergeCell ref="AO11:AP11"/>
    <mergeCell ref="AQ9:AR9"/>
    <mergeCell ref="AM10:AN10"/>
    <mergeCell ref="AO10:AP10"/>
    <mergeCell ref="AQ10:AR10"/>
    <mergeCell ref="AS10:AT10"/>
    <mergeCell ref="K11:L11"/>
    <mergeCell ref="M11:N11"/>
    <mergeCell ref="O11:P11"/>
    <mergeCell ref="Q11:R11"/>
    <mergeCell ref="S11:T11"/>
    <mergeCell ref="U11:V11"/>
    <mergeCell ref="W11:X11"/>
    <mergeCell ref="Y11:Z11"/>
    <mergeCell ref="AA11:AB11"/>
    <mergeCell ref="AC11:AD11"/>
    <mergeCell ref="AE11:AF11"/>
    <mergeCell ref="AC10:AD10"/>
    <mergeCell ref="AE10:AF10"/>
    <mergeCell ref="AG10:AH10"/>
    <mergeCell ref="AI10:AJ10"/>
    <mergeCell ref="AK10:AL10"/>
    <mergeCell ref="AI9:AJ9"/>
    <mergeCell ref="AK9:AL9"/>
    <mergeCell ref="AM9:AN9"/>
    <mergeCell ref="AO9:AP9"/>
    <mergeCell ref="K10:L10"/>
    <mergeCell ref="M10:N10"/>
    <mergeCell ref="O10:P10"/>
    <mergeCell ref="Q10:R10"/>
    <mergeCell ref="S10:T10"/>
    <mergeCell ref="U10:V10"/>
    <mergeCell ref="W10:X10"/>
    <mergeCell ref="Y10:Z10"/>
    <mergeCell ref="AA10:AB10"/>
    <mergeCell ref="AQ8:AR8"/>
    <mergeCell ref="AS8:AT8"/>
    <mergeCell ref="K9:L9"/>
    <mergeCell ref="M9:N9"/>
    <mergeCell ref="O9:P9"/>
    <mergeCell ref="Q9:R9"/>
    <mergeCell ref="S9:T9"/>
    <mergeCell ref="U9:V9"/>
    <mergeCell ref="W9:X9"/>
    <mergeCell ref="Y9:Z9"/>
    <mergeCell ref="AA9:AB9"/>
    <mergeCell ref="AC9:AD9"/>
    <mergeCell ref="AE9:AF9"/>
    <mergeCell ref="AG9:AH9"/>
    <mergeCell ref="AE8:AF8"/>
    <mergeCell ref="AG8:AH8"/>
    <mergeCell ref="AI8:AJ8"/>
    <mergeCell ref="AK8:AL8"/>
    <mergeCell ref="AM8:AN8"/>
    <mergeCell ref="U8:V8"/>
    <mergeCell ref="W8:X8"/>
    <mergeCell ref="Y8:Z8"/>
    <mergeCell ref="AA8:AB8"/>
    <mergeCell ref="AS9:AT9"/>
    <mergeCell ref="AC8:AD8"/>
    <mergeCell ref="K8:L8"/>
    <mergeCell ref="M8:N8"/>
    <mergeCell ref="O8:P8"/>
    <mergeCell ref="Q8:R8"/>
    <mergeCell ref="S8:T8"/>
    <mergeCell ref="AK7:AL7"/>
    <mergeCell ref="AM7:AN7"/>
    <mergeCell ref="AO7:AP7"/>
    <mergeCell ref="AO8:AP8"/>
    <mergeCell ref="AS4:AT4"/>
    <mergeCell ref="K5:L5"/>
    <mergeCell ref="M5:N5"/>
    <mergeCell ref="O5:P5"/>
    <mergeCell ref="Q5:R5"/>
    <mergeCell ref="AQ7:AR7"/>
    <mergeCell ref="AS7:AT7"/>
    <mergeCell ref="AQ6:AR6"/>
    <mergeCell ref="AS6:AT6"/>
    <mergeCell ref="K7:L7"/>
    <mergeCell ref="M7:N7"/>
    <mergeCell ref="O7:P7"/>
    <mergeCell ref="Q7:R7"/>
    <mergeCell ref="S7:T7"/>
    <mergeCell ref="U7:V7"/>
    <mergeCell ref="W7:X7"/>
    <mergeCell ref="Y7:Z7"/>
    <mergeCell ref="AA7:AB7"/>
    <mergeCell ref="AC7:AD7"/>
    <mergeCell ref="AE7:AF7"/>
    <mergeCell ref="AG7:AH7"/>
    <mergeCell ref="AI7:AJ7"/>
    <mergeCell ref="AG6:AH6"/>
    <mergeCell ref="AI6:AJ6"/>
    <mergeCell ref="AS5:AT5"/>
    <mergeCell ref="K6:L6"/>
    <mergeCell ref="M6:N6"/>
    <mergeCell ref="O6:P6"/>
    <mergeCell ref="Q6:R6"/>
    <mergeCell ref="S6:T6"/>
    <mergeCell ref="U6:V6"/>
    <mergeCell ref="W6:X6"/>
    <mergeCell ref="Y6:Z6"/>
    <mergeCell ref="AA6:AB6"/>
    <mergeCell ref="AC6:AD6"/>
    <mergeCell ref="AE6:AF6"/>
    <mergeCell ref="AK6:AL6"/>
    <mergeCell ref="AM6:AN6"/>
    <mergeCell ref="AO6:AP6"/>
    <mergeCell ref="AK5:AL5"/>
    <mergeCell ref="AQ4:AR4"/>
    <mergeCell ref="AM5:AN5"/>
    <mergeCell ref="AO5:AP5"/>
    <mergeCell ref="AQ5:AR5"/>
    <mergeCell ref="S5:T5"/>
    <mergeCell ref="U5:V5"/>
    <mergeCell ref="W5:X5"/>
    <mergeCell ref="Y5:Z5"/>
    <mergeCell ref="AA5:AB5"/>
    <mergeCell ref="AC5:AD5"/>
    <mergeCell ref="AE5:AF5"/>
    <mergeCell ref="AG5:AH5"/>
    <mergeCell ref="AI5:AJ5"/>
    <mergeCell ref="AE4:AF4"/>
    <mergeCell ref="AG4:AH4"/>
    <mergeCell ref="AO3:AP3"/>
    <mergeCell ref="U3:V3"/>
    <mergeCell ref="W3:X3"/>
    <mergeCell ref="Y3:Z3"/>
    <mergeCell ref="AM3:AN3"/>
    <mergeCell ref="S3:T3"/>
    <mergeCell ref="M4:N4"/>
    <mergeCell ref="O4:P4"/>
    <mergeCell ref="Q4:R4"/>
    <mergeCell ref="S4:T4"/>
    <mergeCell ref="U4:V4"/>
    <mergeCell ref="W4:X4"/>
    <mergeCell ref="Y4:Z4"/>
    <mergeCell ref="AA4:AB4"/>
    <mergeCell ref="AC4:AD4"/>
    <mergeCell ref="AI4:AJ4"/>
    <mergeCell ref="AK4:AL4"/>
    <mergeCell ref="M3:N3"/>
    <mergeCell ref="AM4:AN4"/>
    <mergeCell ref="AO4:AP4"/>
    <mergeCell ref="AE3:AF3"/>
    <mergeCell ref="AG3:AH3"/>
    <mergeCell ref="AI3:AJ3"/>
    <mergeCell ref="AK3:AL3"/>
    <mergeCell ref="BB16:BD16"/>
    <mergeCell ref="B2:C15"/>
    <mergeCell ref="D54:E54"/>
    <mergeCell ref="B18:B19"/>
    <mergeCell ref="B33:B35"/>
    <mergeCell ref="B41:B42"/>
    <mergeCell ref="AY16:AZ16"/>
    <mergeCell ref="G4:H4"/>
    <mergeCell ref="G5:H5"/>
    <mergeCell ref="G6:H6"/>
    <mergeCell ref="G7:H7"/>
    <mergeCell ref="G8:H8"/>
    <mergeCell ref="G9:H9"/>
    <mergeCell ref="G10:H10"/>
    <mergeCell ref="G11:H11"/>
    <mergeCell ref="AA3:AB3"/>
    <mergeCell ref="AC3:AD3"/>
    <mergeCell ref="K3:L3"/>
    <mergeCell ref="O3:P3"/>
    <mergeCell ref="Q3:R3"/>
    <mergeCell ref="AQ3:AR3"/>
    <mergeCell ref="AS3:AT3"/>
    <mergeCell ref="I4:J4"/>
    <mergeCell ref="K4:L4"/>
  </mergeCells>
  <dataValidations count="1">
    <dataValidation type="list" allowBlank="1" showInputMessage="1" showErrorMessage="1" sqref="AQ18:AQ50 I18:I50 K18:K50 G18:G50 M18:M50 Q18:Q50 S18:S50 U18:U50 W18:W50 Y18:Y50 AA18:AA50 AC18:AC50 AE18:AE50 AG18:AG50 AI18:AI50 AK18:AK50 AM18:AM50 AO18:AO50 AS18:AS50 O18:O50">
      <formula1>"Todos los sistemas de gestión,Por lo menos dos sistemas de gestión,Ninguno de los sistemas de gestión"</formula1>
    </dataValidation>
  </dataValidations>
  <hyperlinks>
    <hyperlink ref="G14" r:id="rId1"/>
    <hyperlink ref="K14" r:id="rId2"/>
    <hyperlink ref="M14" r:id="rId3"/>
    <hyperlink ref="O14" r:id="rId4"/>
  </hyperlinks>
  <printOptions horizontalCentered="1" verticalCentered="1"/>
  <pageMargins left="0.23622047244094491" right="0.23622047244094491" top="0.74803149606299213" bottom="0.74803149606299213" header="0.31496062992125984" footer="0.31496062992125984"/>
  <pageSetup scale="67" orientation="portrait"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62"/>
  <sheetViews>
    <sheetView workbookViewId="0">
      <selection activeCell="E49" sqref="E49"/>
    </sheetView>
  </sheetViews>
  <sheetFormatPr baseColWidth="10" defaultColWidth="11" defaultRowHeight="14.25" x14ac:dyDescent="0.2"/>
  <cols>
    <col min="1" max="2" width="1.88671875" style="96" customWidth="1"/>
    <col min="3" max="3" width="26.21875" style="96" customWidth="1"/>
    <col min="4" max="16384" width="11" style="96"/>
  </cols>
  <sheetData>
    <row r="1" spans="2:10" s="161" customFormat="1" ht="8.25" x14ac:dyDescent="0.15"/>
    <row r="2" spans="2:10" ht="30" customHeight="1" x14ac:dyDescent="0.2">
      <c r="B2" s="281" t="s">
        <v>129</v>
      </c>
      <c r="C2" s="281"/>
      <c r="D2" s="281"/>
      <c r="E2" s="281"/>
      <c r="F2" s="281"/>
      <c r="G2" s="281"/>
      <c r="H2" s="281"/>
      <c r="I2" s="281"/>
      <c r="J2" s="281"/>
    </row>
    <row r="3" spans="2:10" s="161" customFormat="1" ht="9" thickBot="1" x14ac:dyDescent="0.2">
      <c r="C3" s="162"/>
    </row>
    <row r="4" spans="2:10" ht="15" thickTop="1" x14ac:dyDescent="0.2">
      <c r="B4" s="148"/>
      <c r="C4" s="149"/>
      <c r="D4" s="149"/>
      <c r="E4" s="149"/>
      <c r="F4" s="149"/>
      <c r="G4" s="149"/>
      <c r="H4" s="149"/>
      <c r="I4" s="149"/>
      <c r="J4" s="150"/>
    </row>
    <row r="5" spans="2:10" x14ac:dyDescent="0.2">
      <c r="B5" s="151"/>
      <c r="C5" s="122" t="s">
        <v>249</v>
      </c>
      <c r="D5" s="123"/>
      <c r="E5" s="124"/>
      <c r="F5" s="147"/>
      <c r="G5" s="147"/>
      <c r="H5" s="147"/>
      <c r="I5" s="147"/>
      <c r="J5" s="152"/>
    </row>
    <row r="6" spans="2:10" x14ac:dyDescent="0.2">
      <c r="B6" s="151"/>
      <c r="C6" s="125" t="s">
        <v>172</v>
      </c>
      <c r="D6" s="233">
        <v>4</v>
      </c>
      <c r="E6" s="232">
        <f>+D6/$D$9</f>
        <v>0.8</v>
      </c>
      <c r="F6" s="147"/>
      <c r="G6" s="147"/>
      <c r="H6" s="147"/>
      <c r="I6" s="147"/>
      <c r="J6" s="152"/>
    </row>
    <row r="7" spans="2:10" x14ac:dyDescent="0.2">
      <c r="B7" s="151"/>
      <c r="C7" s="125" t="s">
        <v>130</v>
      </c>
      <c r="D7" s="233">
        <v>0</v>
      </c>
      <c r="E7" s="232">
        <f>+D7/$D$9</f>
        <v>0</v>
      </c>
      <c r="F7" s="147"/>
      <c r="G7" s="147"/>
      <c r="H7" s="147"/>
      <c r="I7" s="147"/>
      <c r="J7" s="152"/>
    </row>
    <row r="8" spans="2:10" x14ac:dyDescent="0.2">
      <c r="B8" s="151"/>
      <c r="C8" s="125" t="s">
        <v>317</v>
      </c>
      <c r="D8" s="233">
        <v>1</v>
      </c>
      <c r="E8" s="232">
        <f>+D8/$D$9</f>
        <v>0.2</v>
      </c>
      <c r="F8" s="147"/>
      <c r="G8" s="147"/>
      <c r="H8" s="147"/>
      <c r="I8" s="147"/>
      <c r="J8" s="152"/>
    </row>
    <row r="9" spans="2:10" x14ac:dyDescent="0.2">
      <c r="B9" s="151"/>
      <c r="C9" s="147"/>
      <c r="D9" s="234">
        <f>SUM(D6:D8)</f>
        <v>5</v>
      </c>
      <c r="E9" s="147"/>
      <c r="F9" s="147"/>
      <c r="G9" s="147"/>
      <c r="H9" s="147"/>
      <c r="I9" s="147"/>
      <c r="J9" s="152"/>
    </row>
    <row r="10" spans="2:10" x14ac:dyDescent="0.2">
      <c r="B10" s="151"/>
      <c r="C10" s="147"/>
      <c r="D10" s="147"/>
      <c r="E10" s="147"/>
      <c r="F10" s="147"/>
      <c r="G10" s="147"/>
      <c r="H10" s="147"/>
      <c r="I10" s="147"/>
      <c r="J10" s="152"/>
    </row>
    <row r="11" spans="2:10" x14ac:dyDescent="0.2">
      <c r="B11" s="151"/>
      <c r="C11" s="147"/>
      <c r="D11" s="147"/>
      <c r="E11" s="147"/>
      <c r="F11" s="147"/>
      <c r="G11" s="147"/>
      <c r="H11" s="147"/>
      <c r="I11" s="147"/>
      <c r="J11" s="152"/>
    </row>
    <row r="12" spans="2:10" x14ac:dyDescent="0.2">
      <c r="B12" s="151"/>
      <c r="C12" s="147"/>
      <c r="D12" s="147"/>
      <c r="E12" s="147"/>
      <c r="F12" s="147"/>
      <c r="G12" s="147"/>
      <c r="H12" s="147"/>
      <c r="I12" s="147"/>
      <c r="J12" s="152"/>
    </row>
    <row r="13" spans="2:10" x14ac:dyDescent="0.2">
      <c r="B13" s="151"/>
      <c r="C13" s="147"/>
      <c r="D13" s="147"/>
      <c r="E13" s="147"/>
      <c r="F13" s="147"/>
      <c r="G13" s="147"/>
      <c r="H13" s="147"/>
      <c r="I13" s="147"/>
      <c r="J13" s="152"/>
    </row>
    <row r="14" spans="2:10" x14ac:dyDescent="0.2">
      <c r="B14" s="151"/>
      <c r="C14" s="147"/>
      <c r="D14" s="147"/>
      <c r="E14" s="147"/>
      <c r="F14" s="147"/>
      <c r="G14" s="147"/>
      <c r="H14" s="147"/>
      <c r="I14" s="147"/>
      <c r="J14" s="152"/>
    </row>
    <row r="15" spans="2:10" x14ac:dyDescent="0.2">
      <c r="B15" s="151"/>
      <c r="C15" s="147"/>
      <c r="D15" s="147"/>
      <c r="E15" s="147"/>
      <c r="F15" s="147"/>
      <c r="G15" s="147"/>
      <c r="H15" s="147"/>
      <c r="I15" s="147"/>
      <c r="J15" s="152"/>
    </row>
    <row r="16" spans="2:10" ht="15" thickBot="1" x14ac:dyDescent="0.25">
      <c r="B16" s="153"/>
      <c r="C16" s="154"/>
      <c r="D16" s="154"/>
      <c r="E16" s="154"/>
      <c r="F16" s="154"/>
      <c r="G16" s="154"/>
      <c r="H16" s="154"/>
      <c r="I16" s="154"/>
      <c r="J16" s="155"/>
    </row>
    <row r="17" spans="2:10" s="161" customFormat="1" ht="9.75" thickTop="1" thickBot="1" x14ac:dyDescent="0.2"/>
    <row r="18" spans="2:10" ht="15" thickTop="1" x14ac:dyDescent="0.2">
      <c r="B18" s="148"/>
      <c r="C18" s="149"/>
      <c r="D18" s="149"/>
      <c r="E18" s="149"/>
      <c r="F18" s="149"/>
      <c r="G18" s="149"/>
      <c r="H18" s="149"/>
      <c r="I18" s="149"/>
      <c r="J18" s="150"/>
    </row>
    <row r="19" spans="2:10" x14ac:dyDescent="0.2">
      <c r="B19" s="151"/>
      <c r="C19" s="127" t="s">
        <v>123</v>
      </c>
      <c r="D19" s="123"/>
      <c r="E19" s="124"/>
      <c r="F19" s="147"/>
      <c r="G19" s="147"/>
      <c r="H19" s="147"/>
      <c r="I19" s="147"/>
      <c r="J19" s="152"/>
    </row>
    <row r="20" spans="2:10" x14ac:dyDescent="0.2">
      <c r="B20" s="151"/>
      <c r="C20" s="125" t="s">
        <v>173</v>
      </c>
      <c r="D20" s="233">
        <v>1</v>
      </c>
      <c r="E20" s="232">
        <f>+D20/$D$25</f>
        <v>0.2</v>
      </c>
      <c r="F20" s="147"/>
      <c r="G20" s="147"/>
      <c r="H20" s="147"/>
      <c r="I20" s="147"/>
      <c r="J20" s="152"/>
    </row>
    <row r="21" spans="2:10" x14ac:dyDescent="0.2">
      <c r="B21" s="151"/>
      <c r="C21" s="125" t="s">
        <v>221</v>
      </c>
      <c r="D21" s="233">
        <v>1</v>
      </c>
      <c r="E21" s="232">
        <f>+D21/$D$25</f>
        <v>0.2</v>
      </c>
      <c r="F21" s="147"/>
      <c r="G21" s="147"/>
      <c r="H21" s="147"/>
      <c r="I21" s="147"/>
      <c r="J21" s="152"/>
    </row>
    <row r="22" spans="2:10" x14ac:dyDescent="0.2">
      <c r="B22" s="151"/>
      <c r="C22" s="125" t="s">
        <v>222</v>
      </c>
      <c r="D22" s="233">
        <v>1</v>
      </c>
      <c r="E22" s="232">
        <f>+D22/$D$25</f>
        <v>0.2</v>
      </c>
      <c r="F22" s="147"/>
      <c r="G22" s="147"/>
      <c r="H22" s="147"/>
      <c r="I22" s="147"/>
      <c r="J22" s="152"/>
    </row>
    <row r="23" spans="2:10" x14ac:dyDescent="0.2">
      <c r="B23" s="151"/>
      <c r="C23" s="125" t="s">
        <v>318</v>
      </c>
      <c r="D23" s="233">
        <v>1</v>
      </c>
      <c r="E23" s="232">
        <f>+D23/$D$25</f>
        <v>0.2</v>
      </c>
      <c r="F23" s="147"/>
      <c r="G23" s="147"/>
      <c r="H23" s="147"/>
      <c r="I23" s="147"/>
      <c r="J23" s="152"/>
    </row>
    <row r="24" spans="2:10" x14ac:dyDescent="0.2">
      <c r="B24" s="151"/>
      <c r="C24" s="125" t="s">
        <v>223</v>
      </c>
      <c r="D24" s="233">
        <v>1</v>
      </c>
      <c r="E24" s="232">
        <f>+D24/$D$25</f>
        <v>0.2</v>
      </c>
      <c r="F24" s="147"/>
      <c r="G24" s="147"/>
      <c r="H24" s="147"/>
      <c r="I24" s="147"/>
      <c r="J24" s="152"/>
    </row>
    <row r="25" spans="2:10" x14ac:dyDescent="0.2">
      <c r="B25" s="151"/>
      <c r="C25" s="156"/>
      <c r="D25" s="234">
        <f>SUM(D20:D24)</f>
        <v>5</v>
      </c>
      <c r="E25" s="147"/>
      <c r="F25" s="147"/>
      <c r="G25" s="147"/>
      <c r="H25" s="147"/>
      <c r="I25" s="147"/>
      <c r="J25" s="152"/>
    </row>
    <row r="26" spans="2:10" x14ac:dyDescent="0.2">
      <c r="B26" s="151"/>
      <c r="C26" s="157"/>
      <c r="D26" s="147"/>
      <c r="E26" s="147"/>
      <c r="F26" s="147"/>
      <c r="G26" s="147"/>
      <c r="H26" s="147"/>
      <c r="I26" s="147"/>
      <c r="J26" s="152"/>
    </row>
    <row r="27" spans="2:10" ht="15" thickBot="1" x14ac:dyDescent="0.25">
      <c r="B27" s="151"/>
      <c r="C27" s="158"/>
      <c r="D27" s="154"/>
      <c r="E27" s="154"/>
      <c r="F27" s="147"/>
      <c r="G27" s="147"/>
      <c r="H27" s="147"/>
      <c r="I27" s="147"/>
      <c r="J27" s="152"/>
    </row>
    <row r="28" spans="2:10" ht="15.75" thickTop="1" thickBot="1" x14ac:dyDescent="0.25">
      <c r="B28" s="151"/>
      <c r="C28" s="163"/>
      <c r="D28" s="161"/>
      <c r="E28" s="161"/>
      <c r="F28" s="147"/>
      <c r="G28" s="147"/>
      <c r="H28" s="147"/>
      <c r="I28" s="147"/>
      <c r="J28" s="152"/>
    </row>
    <row r="29" spans="2:10" ht="15" thickTop="1" x14ac:dyDescent="0.2">
      <c r="B29" s="151"/>
      <c r="C29" s="159"/>
      <c r="D29" s="149"/>
      <c r="E29" s="149"/>
      <c r="F29" s="147"/>
      <c r="G29" s="147"/>
      <c r="H29" s="147"/>
      <c r="I29" s="147"/>
      <c r="J29" s="152"/>
    </row>
    <row r="30" spans="2:10" x14ac:dyDescent="0.2">
      <c r="B30" s="151"/>
      <c r="C30" s="127" t="s">
        <v>250</v>
      </c>
      <c r="D30" s="123"/>
      <c r="E30" s="124"/>
      <c r="F30" s="147"/>
      <c r="G30" s="147"/>
      <c r="H30" s="147"/>
      <c r="I30" s="147"/>
      <c r="J30" s="152"/>
    </row>
    <row r="31" spans="2:10" ht="15" thickBot="1" x14ac:dyDescent="0.25">
      <c r="B31" s="153"/>
      <c r="C31" s="125" t="s">
        <v>251</v>
      </c>
      <c r="D31" s="233">
        <v>3</v>
      </c>
      <c r="E31" s="232">
        <f>+D31/$D$33</f>
        <v>0.6</v>
      </c>
      <c r="F31" s="154"/>
      <c r="G31" s="154"/>
      <c r="H31" s="154"/>
      <c r="I31" s="154"/>
      <c r="J31" s="155"/>
    </row>
    <row r="32" spans="2:10" s="161" customFormat="1" ht="15.75" thickTop="1" thickBot="1" x14ac:dyDescent="0.25">
      <c r="C32" s="125" t="s">
        <v>252</v>
      </c>
      <c r="D32" s="233">
        <v>2</v>
      </c>
      <c r="E32" s="232">
        <f>+D32/$D$33</f>
        <v>0.4</v>
      </c>
    </row>
    <row r="33" spans="2:10" ht="15" thickTop="1" x14ac:dyDescent="0.2">
      <c r="B33" s="148"/>
      <c r="C33" s="156"/>
      <c r="D33" s="234">
        <f>SUM(D31:D32)</f>
        <v>5</v>
      </c>
      <c r="E33" s="147"/>
      <c r="F33" s="149"/>
      <c r="G33" s="149"/>
      <c r="H33" s="149"/>
      <c r="I33" s="149"/>
      <c r="J33" s="150"/>
    </row>
    <row r="34" spans="2:10" x14ac:dyDescent="0.2">
      <c r="B34" s="151"/>
      <c r="C34" s="156"/>
      <c r="D34" s="147"/>
      <c r="E34" s="147"/>
      <c r="F34" s="147"/>
      <c r="G34" s="147"/>
      <c r="H34" s="147"/>
      <c r="I34" s="147"/>
      <c r="J34" s="152"/>
    </row>
    <row r="35" spans="2:10" x14ac:dyDescent="0.2">
      <c r="B35" s="151"/>
      <c r="C35" s="156"/>
      <c r="D35" s="147"/>
      <c r="E35" s="147"/>
      <c r="F35" s="147"/>
      <c r="G35" s="147"/>
      <c r="H35" s="147"/>
      <c r="I35" s="147"/>
      <c r="J35" s="152"/>
    </row>
    <row r="36" spans="2:10" x14ac:dyDescent="0.2">
      <c r="B36" s="151"/>
      <c r="C36" s="156"/>
      <c r="D36" s="147"/>
      <c r="E36" s="147"/>
      <c r="F36" s="147"/>
      <c r="G36" s="147"/>
      <c r="H36" s="147"/>
      <c r="I36" s="147"/>
      <c r="J36" s="152"/>
    </row>
    <row r="37" spans="2:10" x14ac:dyDescent="0.2">
      <c r="B37" s="151"/>
      <c r="C37" s="156"/>
      <c r="D37" s="147"/>
      <c r="E37" s="147"/>
      <c r="F37" s="147"/>
      <c r="G37" s="147"/>
      <c r="H37" s="147"/>
      <c r="I37" s="147"/>
      <c r="J37" s="152"/>
    </row>
    <row r="38" spans="2:10" x14ac:dyDescent="0.2">
      <c r="B38" s="151"/>
      <c r="C38" s="156"/>
      <c r="D38" s="147"/>
      <c r="E38" s="147"/>
      <c r="F38" s="147"/>
      <c r="G38" s="147"/>
      <c r="H38" s="147"/>
      <c r="I38" s="147"/>
      <c r="J38" s="152"/>
    </row>
    <row r="39" spans="2:10" x14ac:dyDescent="0.2">
      <c r="B39" s="151"/>
      <c r="C39" s="156"/>
      <c r="D39" s="147"/>
      <c r="E39" s="147"/>
      <c r="F39" s="147"/>
      <c r="G39" s="147"/>
      <c r="H39" s="147"/>
      <c r="I39" s="147"/>
      <c r="J39" s="152"/>
    </row>
    <row r="40" spans="2:10" x14ac:dyDescent="0.2">
      <c r="B40" s="151"/>
      <c r="C40" s="156"/>
      <c r="D40" s="147"/>
      <c r="E40" s="147"/>
      <c r="F40" s="147"/>
      <c r="G40" s="147"/>
      <c r="H40" s="147"/>
      <c r="I40" s="147"/>
      <c r="J40" s="152"/>
    </row>
    <row r="41" spans="2:10" x14ac:dyDescent="0.2">
      <c r="B41" s="151"/>
      <c r="C41" s="156"/>
      <c r="D41" s="147"/>
      <c r="E41" s="147"/>
      <c r="F41" s="147"/>
      <c r="G41" s="147"/>
      <c r="H41" s="147"/>
      <c r="I41" s="147"/>
      <c r="J41" s="152"/>
    </row>
    <row r="42" spans="2:10" ht="15" thickBot="1" x14ac:dyDescent="0.25">
      <c r="B42" s="151"/>
      <c r="C42" s="160"/>
      <c r="D42" s="154"/>
      <c r="E42" s="154"/>
      <c r="F42" s="147"/>
      <c r="G42" s="147"/>
      <c r="H42" s="147"/>
      <c r="I42" s="147"/>
      <c r="J42" s="152"/>
    </row>
    <row r="43" spans="2:10" ht="15.75" thickTop="1" thickBot="1" x14ac:dyDescent="0.25">
      <c r="B43" s="151"/>
      <c r="C43" s="163"/>
      <c r="D43" s="161"/>
      <c r="E43" s="161"/>
      <c r="F43" s="147"/>
      <c r="G43" s="147"/>
      <c r="H43" s="147"/>
      <c r="I43" s="147"/>
      <c r="J43" s="152"/>
    </row>
    <row r="44" spans="2:10" ht="15" thickTop="1" x14ac:dyDescent="0.2">
      <c r="B44" s="151"/>
      <c r="C44" s="159"/>
      <c r="D44" s="149"/>
      <c r="E44" s="149"/>
      <c r="F44" s="147"/>
      <c r="G44" s="147"/>
      <c r="H44" s="147"/>
      <c r="I44" s="147"/>
      <c r="J44" s="152"/>
    </row>
    <row r="45" spans="2:10" x14ac:dyDescent="0.2">
      <c r="B45" s="151"/>
      <c r="C45" s="127" t="s">
        <v>125</v>
      </c>
      <c r="D45" s="123"/>
      <c r="E45" s="124"/>
      <c r="F45" s="147"/>
      <c r="G45" s="147"/>
      <c r="H45" s="147"/>
      <c r="I45" s="147"/>
      <c r="J45" s="152"/>
    </row>
    <row r="46" spans="2:10" ht="15" thickBot="1" x14ac:dyDescent="0.25">
      <c r="B46" s="153"/>
      <c r="C46" s="125" t="s">
        <v>134</v>
      </c>
      <c r="D46" s="233">
        <v>3</v>
      </c>
      <c r="E46" s="232">
        <f>+D46/$D$33</f>
        <v>0.6</v>
      </c>
      <c r="F46" s="154"/>
      <c r="G46" s="154"/>
      <c r="H46" s="154"/>
      <c r="I46" s="154"/>
      <c r="J46" s="155"/>
    </row>
    <row r="47" spans="2:10" s="161" customFormat="1" ht="15.75" thickTop="1" thickBot="1" x14ac:dyDescent="0.25">
      <c r="C47" s="125" t="s">
        <v>131</v>
      </c>
      <c r="D47" s="233">
        <v>2</v>
      </c>
      <c r="E47" s="232">
        <f>+D47/$D$33</f>
        <v>0.4</v>
      </c>
    </row>
    <row r="48" spans="2:10" ht="15" thickTop="1" x14ac:dyDescent="0.2">
      <c r="B48" s="148"/>
      <c r="C48" s="156"/>
      <c r="D48" s="234">
        <f>SUM(D46:D47)</f>
        <v>5</v>
      </c>
      <c r="E48" s="147"/>
      <c r="F48" s="149"/>
      <c r="G48" s="149"/>
      <c r="H48" s="149"/>
      <c r="I48" s="149"/>
      <c r="J48" s="150"/>
    </row>
    <row r="49" spans="2:10" x14ac:dyDescent="0.2">
      <c r="B49" s="151"/>
      <c r="C49" s="156"/>
      <c r="D49" s="147"/>
      <c r="E49" s="147"/>
      <c r="F49" s="147"/>
      <c r="G49" s="147"/>
      <c r="H49" s="147"/>
      <c r="I49" s="147"/>
      <c r="J49" s="152"/>
    </row>
    <row r="50" spans="2:10" x14ac:dyDescent="0.2">
      <c r="B50" s="151"/>
      <c r="C50" s="156"/>
      <c r="D50" s="147"/>
      <c r="E50" s="147"/>
      <c r="F50" s="147"/>
      <c r="G50" s="147"/>
      <c r="H50" s="147"/>
      <c r="I50" s="147"/>
      <c r="J50" s="152"/>
    </row>
    <row r="51" spans="2:10" x14ac:dyDescent="0.2">
      <c r="B51" s="151"/>
      <c r="C51" s="156"/>
      <c r="D51" s="147"/>
      <c r="E51" s="147"/>
      <c r="F51" s="147"/>
      <c r="G51" s="147"/>
      <c r="H51" s="147"/>
      <c r="I51" s="147"/>
      <c r="J51" s="152"/>
    </row>
    <row r="52" spans="2:10" x14ac:dyDescent="0.2">
      <c r="B52" s="151"/>
      <c r="C52" s="156"/>
      <c r="D52" s="147"/>
      <c r="E52" s="147"/>
      <c r="F52" s="147"/>
      <c r="G52" s="147"/>
      <c r="H52" s="147"/>
      <c r="I52" s="147"/>
      <c r="J52" s="152"/>
    </row>
    <row r="53" spans="2:10" x14ac:dyDescent="0.2">
      <c r="B53" s="151"/>
      <c r="C53" s="156"/>
      <c r="D53" s="147"/>
      <c r="E53" s="147"/>
      <c r="F53" s="147"/>
      <c r="G53" s="147"/>
      <c r="H53" s="147"/>
      <c r="I53" s="147"/>
      <c r="J53" s="152"/>
    </row>
    <row r="54" spans="2:10" x14ac:dyDescent="0.2">
      <c r="B54" s="151"/>
      <c r="C54" s="156"/>
      <c r="D54" s="147"/>
      <c r="E54" s="147"/>
      <c r="F54" s="147"/>
      <c r="G54" s="147"/>
      <c r="H54" s="147"/>
      <c r="I54" s="147"/>
      <c r="J54" s="152"/>
    </row>
    <row r="55" spans="2:10" x14ac:dyDescent="0.2">
      <c r="B55" s="151"/>
      <c r="C55" s="156"/>
      <c r="D55" s="147"/>
      <c r="E55" s="147"/>
      <c r="F55" s="147"/>
      <c r="G55" s="147"/>
      <c r="H55" s="147"/>
      <c r="I55" s="147"/>
      <c r="J55" s="152"/>
    </row>
    <row r="56" spans="2:10" x14ac:dyDescent="0.2">
      <c r="B56" s="151"/>
      <c r="C56" s="156"/>
      <c r="D56" s="147"/>
      <c r="E56" s="147"/>
      <c r="F56" s="147"/>
      <c r="G56" s="147"/>
      <c r="H56" s="147"/>
      <c r="I56" s="147"/>
      <c r="J56" s="152"/>
    </row>
    <row r="57" spans="2:10" ht="15" thickBot="1" x14ac:dyDescent="0.25">
      <c r="B57" s="151"/>
      <c r="C57" s="160"/>
      <c r="D57" s="154"/>
      <c r="E57" s="154"/>
      <c r="F57" s="147"/>
      <c r="G57" s="147"/>
      <c r="H57" s="147"/>
      <c r="I57" s="147"/>
      <c r="J57" s="152"/>
    </row>
    <row r="58" spans="2:10" ht="15" thickTop="1" x14ac:dyDescent="0.2">
      <c r="B58" s="151"/>
      <c r="C58" s="1"/>
      <c r="F58" s="147"/>
      <c r="G58" s="147"/>
      <c r="H58" s="147"/>
      <c r="I58" s="147"/>
      <c r="J58" s="152"/>
    </row>
    <row r="59" spans="2:10" x14ac:dyDescent="0.2">
      <c r="B59" s="151"/>
      <c r="F59" s="147"/>
      <c r="G59" s="147"/>
      <c r="H59" s="147"/>
      <c r="I59" s="147"/>
      <c r="J59" s="152"/>
    </row>
    <row r="60" spans="2:10" x14ac:dyDescent="0.2">
      <c r="B60" s="151"/>
      <c r="F60" s="147"/>
      <c r="G60" s="147"/>
      <c r="H60" s="147"/>
      <c r="I60" s="147"/>
      <c r="J60" s="152"/>
    </row>
    <row r="61" spans="2:10" ht="15" thickBot="1" x14ac:dyDescent="0.25">
      <c r="B61" s="153"/>
      <c r="F61" s="154"/>
      <c r="G61" s="154"/>
      <c r="H61" s="154"/>
      <c r="I61" s="154"/>
      <c r="J61" s="155"/>
    </row>
    <row r="62" spans="2:10" ht="15" thickTop="1" x14ac:dyDescent="0.2"/>
  </sheetData>
  <sheetProtection algorithmName="SHA-512" hashValue="B8qzU2DC+OhcdAHMeF4ZJ2/uPk3QVHRmh3i16kmDUP5QYIeOAC/fa0Pt/dIAUkMEIqO6RQVo+G2XIME3lwkWqQ==" saltValue="o5EogTrZbJZ7rzU5pZFeDQ==" spinCount="100000" sheet="1" objects="1" scenarios="1"/>
  <sortState ref="C4:C39">
    <sortCondition ref="C4"/>
  </sortState>
  <mergeCells count="1">
    <mergeCell ref="B2:J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S78"/>
  <sheetViews>
    <sheetView showGridLines="0" zoomScale="60" zoomScaleNormal="60" workbookViewId="0">
      <selection activeCell="X22" sqref="X22"/>
    </sheetView>
  </sheetViews>
  <sheetFormatPr baseColWidth="10" defaultColWidth="11.21875" defaultRowHeight="14.25" x14ac:dyDescent="0.2"/>
  <cols>
    <col min="1" max="1" width="1.6640625" style="96" customWidth="1"/>
    <col min="2" max="2" width="7.6640625" style="96" customWidth="1"/>
    <col min="3" max="3" width="39.33203125" style="96" customWidth="1"/>
    <col min="4" max="4" width="4.77734375" style="96" customWidth="1"/>
    <col min="5" max="6" width="5.5546875" style="96" customWidth="1"/>
    <col min="7" max="7" width="6.21875" style="96" customWidth="1"/>
    <col min="8" max="8" width="5.77734375" style="96" customWidth="1"/>
    <col min="9" max="9" width="5.6640625" style="96" customWidth="1"/>
    <col min="10" max="10" width="11.21875" style="96"/>
    <col min="11" max="11" width="11" style="189"/>
    <col min="12" max="17" width="11.21875" style="96"/>
    <col min="18" max="18" width="12.6640625" style="96" customWidth="1"/>
    <col min="19" max="19" width="9.77734375" style="96" customWidth="1"/>
    <col min="20" max="16384" width="11.21875" style="96"/>
  </cols>
  <sheetData>
    <row r="1" spans="2:11" s="161" customFormat="1" ht="8.25" x14ac:dyDescent="0.15">
      <c r="K1" s="188"/>
    </row>
    <row r="2" spans="2:11" ht="31.15" customHeight="1" x14ac:dyDescent="0.2">
      <c r="B2" s="281" t="s">
        <v>266</v>
      </c>
      <c r="C2" s="281"/>
      <c r="D2" s="281"/>
      <c r="E2" s="281"/>
      <c r="F2" s="281"/>
      <c r="G2" s="281"/>
      <c r="H2" s="281"/>
      <c r="I2" s="281"/>
      <c r="J2" s="281"/>
    </row>
    <row r="3" spans="2:11" s="161" customFormat="1" ht="9" thickBot="1" x14ac:dyDescent="0.2">
      <c r="K3" s="188"/>
    </row>
    <row r="4" spans="2:11" ht="15" thickBot="1" x14ac:dyDescent="0.25">
      <c r="B4" s="88" t="s">
        <v>48</v>
      </c>
      <c r="C4" s="40" t="s">
        <v>2</v>
      </c>
      <c r="D4" s="40" t="s">
        <v>48</v>
      </c>
      <c r="E4" s="41" t="s">
        <v>181</v>
      </c>
      <c r="F4" s="41" t="s">
        <v>182</v>
      </c>
      <c r="G4" s="41" t="s">
        <v>183</v>
      </c>
      <c r="H4" s="41" t="s">
        <v>184</v>
      </c>
      <c r="I4" s="41" t="s">
        <v>185</v>
      </c>
      <c r="J4" s="41" t="s">
        <v>87</v>
      </c>
    </row>
    <row r="5" spans="2:11" x14ac:dyDescent="0.2">
      <c r="B5" s="39" t="s">
        <v>188</v>
      </c>
      <c r="C5" s="56" t="s">
        <v>78</v>
      </c>
      <c r="D5" s="56" t="s">
        <v>188</v>
      </c>
      <c r="E5" s="73">
        <v>5</v>
      </c>
      <c r="F5" s="73">
        <v>4.5</v>
      </c>
      <c r="G5" s="73">
        <v>4</v>
      </c>
      <c r="H5" s="73">
        <v>3.5</v>
      </c>
      <c r="I5" s="73">
        <v>3</v>
      </c>
      <c r="J5" s="215">
        <f>Consolidado!AV18</f>
        <v>3</v>
      </c>
      <c r="K5" s="216" t="str">
        <f>IF(J5=MAX($J$5:$J$37),"Max",IF(J5=MIN($J$5:$J$37),"Min","-"))</f>
        <v>-</v>
      </c>
    </row>
    <row r="6" spans="2:11" x14ac:dyDescent="0.2">
      <c r="B6" s="36" t="s">
        <v>189</v>
      </c>
      <c r="C6" s="55" t="s">
        <v>79</v>
      </c>
      <c r="D6" s="55" t="s">
        <v>189</v>
      </c>
      <c r="E6" s="74">
        <v>5</v>
      </c>
      <c r="F6" s="74">
        <v>4.5</v>
      </c>
      <c r="G6" s="74">
        <v>4</v>
      </c>
      <c r="H6" s="74">
        <v>3.5</v>
      </c>
      <c r="I6" s="74">
        <v>3</v>
      </c>
      <c r="J6" s="77">
        <f>Consolidado!AV19</f>
        <v>3</v>
      </c>
      <c r="K6" s="216" t="str">
        <f t="shared" ref="K6:K37" si="0">IF(J6=MAX($J$5:$J$37),"Max",IF(J6=MIN($J$5:$J$37),"Min","-"))</f>
        <v>-</v>
      </c>
    </row>
    <row r="7" spans="2:11" x14ac:dyDescent="0.2">
      <c r="B7" s="39" t="s">
        <v>190</v>
      </c>
      <c r="C7" s="55" t="s">
        <v>30</v>
      </c>
      <c r="D7" s="56" t="s">
        <v>190</v>
      </c>
      <c r="E7" s="74">
        <v>5</v>
      </c>
      <c r="F7" s="74">
        <v>4.5</v>
      </c>
      <c r="G7" s="74">
        <v>4</v>
      </c>
      <c r="H7" s="74">
        <v>3.5</v>
      </c>
      <c r="I7" s="74">
        <v>3</v>
      </c>
      <c r="J7" s="77">
        <f>Consolidado!AV20</f>
        <v>5</v>
      </c>
      <c r="K7" s="216" t="str">
        <f t="shared" si="0"/>
        <v>Max</v>
      </c>
    </row>
    <row r="8" spans="2:11" x14ac:dyDescent="0.2">
      <c r="B8" s="36" t="s">
        <v>191</v>
      </c>
      <c r="C8" s="55" t="s">
        <v>28</v>
      </c>
      <c r="D8" s="55" t="s">
        <v>191</v>
      </c>
      <c r="E8" s="74">
        <v>5</v>
      </c>
      <c r="F8" s="74">
        <v>4.5</v>
      </c>
      <c r="G8" s="74">
        <v>4</v>
      </c>
      <c r="H8" s="74">
        <v>3.5</v>
      </c>
      <c r="I8" s="74">
        <v>3</v>
      </c>
      <c r="J8" s="77">
        <f>Consolidado!AV21</f>
        <v>5</v>
      </c>
      <c r="K8" s="216" t="str">
        <f t="shared" si="0"/>
        <v>Max</v>
      </c>
    </row>
    <row r="9" spans="2:11" x14ac:dyDescent="0.2">
      <c r="B9" s="39" t="s">
        <v>192</v>
      </c>
      <c r="C9" s="3" t="s">
        <v>3</v>
      </c>
      <c r="D9" s="56" t="s">
        <v>192</v>
      </c>
      <c r="E9" s="75">
        <v>5</v>
      </c>
      <c r="F9" s="75">
        <v>4.5</v>
      </c>
      <c r="G9" s="75">
        <v>4</v>
      </c>
      <c r="H9" s="75">
        <v>3.5</v>
      </c>
      <c r="I9" s="75">
        <v>3</v>
      </c>
      <c r="J9" s="95">
        <f>Consolidado!AV22</f>
        <v>5</v>
      </c>
      <c r="K9" s="216" t="str">
        <f t="shared" si="0"/>
        <v>Max</v>
      </c>
    </row>
    <row r="10" spans="2:11" x14ac:dyDescent="0.2">
      <c r="B10" s="36" t="s">
        <v>193</v>
      </c>
      <c r="C10" s="3" t="s">
        <v>33</v>
      </c>
      <c r="D10" s="55" t="s">
        <v>193</v>
      </c>
      <c r="E10" s="75">
        <v>5</v>
      </c>
      <c r="F10" s="75">
        <v>4.5</v>
      </c>
      <c r="G10" s="75">
        <v>4</v>
      </c>
      <c r="H10" s="75">
        <v>3.5</v>
      </c>
      <c r="I10" s="75">
        <v>3</v>
      </c>
      <c r="J10" s="95">
        <f>Consolidado!AV23</f>
        <v>5</v>
      </c>
      <c r="K10" s="216" t="str">
        <f t="shared" si="0"/>
        <v>Max</v>
      </c>
    </row>
    <row r="11" spans="2:11" x14ac:dyDescent="0.2">
      <c r="B11" s="39" t="s">
        <v>194</v>
      </c>
      <c r="C11" s="55" t="s">
        <v>37</v>
      </c>
      <c r="D11" s="56" t="s">
        <v>194</v>
      </c>
      <c r="E11" s="74">
        <v>5</v>
      </c>
      <c r="F11" s="74">
        <v>4.5</v>
      </c>
      <c r="G11" s="74">
        <v>4</v>
      </c>
      <c r="H11" s="74">
        <v>3.5</v>
      </c>
      <c r="I11" s="74">
        <v>3</v>
      </c>
      <c r="J11" s="77">
        <f>Consolidado!AV24</f>
        <v>5</v>
      </c>
      <c r="K11" s="216" t="str">
        <f t="shared" si="0"/>
        <v>Max</v>
      </c>
    </row>
    <row r="12" spans="2:11" x14ac:dyDescent="0.2">
      <c r="B12" s="36" t="s">
        <v>195</v>
      </c>
      <c r="C12" s="55" t="s">
        <v>38</v>
      </c>
      <c r="D12" s="55" t="s">
        <v>195</v>
      </c>
      <c r="E12" s="74">
        <v>5</v>
      </c>
      <c r="F12" s="74">
        <v>4.5</v>
      </c>
      <c r="G12" s="74">
        <v>4</v>
      </c>
      <c r="H12" s="74">
        <v>3.5</v>
      </c>
      <c r="I12" s="74">
        <v>3</v>
      </c>
      <c r="J12" s="77">
        <f>Consolidado!AV25</f>
        <v>5</v>
      </c>
      <c r="K12" s="216" t="str">
        <f t="shared" si="0"/>
        <v>Max</v>
      </c>
    </row>
    <row r="13" spans="2:11" x14ac:dyDescent="0.2">
      <c r="B13" s="39" t="s">
        <v>196</v>
      </c>
      <c r="C13" s="55" t="s">
        <v>32</v>
      </c>
      <c r="D13" s="56" t="s">
        <v>196</v>
      </c>
      <c r="E13" s="74">
        <v>5</v>
      </c>
      <c r="F13" s="74">
        <v>4.5</v>
      </c>
      <c r="G13" s="74">
        <v>4</v>
      </c>
      <c r="H13" s="74">
        <v>3.5</v>
      </c>
      <c r="I13" s="74">
        <v>3</v>
      </c>
      <c r="J13" s="77">
        <f>Consolidado!AV26</f>
        <v>5</v>
      </c>
      <c r="K13" s="216" t="str">
        <f t="shared" si="0"/>
        <v>Max</v>
      </c>
    </row>
    <row r="14" spans="2:11" x14ac:dyDescent="0.2">
      <c r="B14" s="36" t="s">
        <v>197</v>
      </c>
      <c r="C14" s="55" t="s">
        <v>6</v>
      </c>
      <c r="D14" s="55" t="s">
        <v>197</v>
      </c>
      <c r="E14" s="74">
        <v>5</v>
      </c>
      <c r="F14" s="74">
        <v>4.5</v>
      </c>
      <c r="G14" s="74">
        <v>4</v>
      </c>
      <c r="H14" s="74">
        <v>3.5</v>
      </c>
      <c r="I14" s="74">
        <v>3</v>
      </c>
      <c r="J14" s="77">
        <f>Consolidado!AV27</f>
        <v>5</v>
      </c>
      <c r="K14" s="216" t="str">
        <f t="shared" si="0"/>
        <v>Max</v>
      </c>
    </row>
    <row r="15" spans="2:11" x14ac:dyDescent="0.2">
      <c r="B15" s="39" t="s">
        <v>198</v>
      </c>
      <c r="C15" s="55" t="s">
        <v>45</v>
      </c>
      <c r="D15" s="56" t="s">
        <v>198</v>
      </c>
      <c r="E15" s="74">
        <v>5</v>
      </c>
      <c r="F15" s="74">
        <v>4.5</v>
      </c>
      <c r="G15" s="74">
        <v>4</v>
      </c>
      <c r="H15" s="74">
        <v>3.5</v>
      </c>
      <c r="I15" s="74">
        <v>3</v>
      </c>
      <c r="J15" s="77">
        <f>Consolidado!AV28</f>
        <v>5</v>
      </c>
      <c r="K15" s="216" t="str">
        <f t="shared" si="0"/>
        <v>Max</v>
      </c>
    </row>
    <row r="16" spans="2:11" ht="25.5" x14ac:dyDescent="0.2">
      <c r="B16" s="36" t="s">
        <v>199</v>
      </c>
      <c r="C16" s="55" t="s">
        <v>4</v>
      </c>
      <c r="D16" s="55" t="s">
        <v>199</v>
      </c>
      <c r="E16" s="74">
        <v>5</v>
      </c>
      <c r="F16" s="74">
        <v>4.5</v>
      </c>
      <c r="G16" s="74">
        <v>4</v>
      </c>
      <c r="H16" s="74">
        <v>3.5</v>
      </c>
      <c r="I16" s="74">
        <v>3</v>
      </c>
      <c r="J16" s="77">
        <f>Consolidado!AV29</f>
        <v>3</v>
      </c>
      <c r="K16" s="216" t="str">
        <f t="shared" si="0"/>
        <v>-</v>
      </c>
    </row>
    <row r="17" spans="2:19" x14ac:dyDescent="0.2">
      <c r="B17" s="39" t="s">
        <v>200</v>
      </c>
      <c r="C17" s="55" t="s">
        <v>9</v>
      </c>
      <c r="D17" s="56" t="s">
        <v>200</v>
      </c>
      <c r="E17" s="74">
        <v>5</v>
      </c>
      <c r="F17" s="74">
        <v>4.5</v>
      </c>
      <c r="G17" s="74">
        <v>4</v>
      </c>
      <c r="H17" s="74">
        <v>3.5</v>
      </c>
      <c r="I17" s="74">
        <v>3</v>
      </c>
      <c r="J17" s="77">
        <f>Consolidado!AV30</f>
        <v>3</v>
      </c>
      <c r="K17" s="216" t="str">
        <f t="shared" si="0"/>
        <v>-</v>
      </c>
    </row>
    <row r="18" spans="2:19" x14ac:dyDescent="0.2">
      <c r="B18" s="36" t="s">
        <v>201</v>
      </c>
      <c r="C18" s="55" t="s">
        <v>7</v>
      </c>
      <c r="D18" s="55" t="s">
        <v>201</v>
      </c>
      <c r="E18" s="74">
        <v>5</v>
      </c>
      <c r="F18" s="74">
        <v>4.5</v>
      </c>
      <c r="G18" s="74">
        <v>4</v>
      </c>
      <c r="H18" s="74">
        <v>3.5</v>
      </c>
      <c r="I18" s="74">
        <v>3</v>
      </c>
      <c r="J18" s="77">
        <f>Consolidado!AV31</f>
        <v>5</v>
      </c>
      <c r="K18" s="216" t="str">
        <f t="shared" si="0"/>
        <v>Max</v>
      </c>
    </row>
    <row r="19" spans="2:19" x14ac:dyDescent="0.2">
      <c r="B19" s="39" t="s">
        <v>202</v>
      </c>
      <c r="C19" s="55" t="s">
        <v>36</v>
      </c>
      <c r="D19" s="56" t="s">
        <v>202</v>
      </c>
      <c r="E19" s="74">
        <v>5</v>
      </c>
      <c r="F19" s="74">
        <v>4.5</v>
      </c>
      <c r="G19" s="74">
        <v>4</v>
      </c>
      <c r="H19" s="74">
        <v>3.5</v>
      </c>
      <c r="I19" s="74">
        <v>3</v>
      </c>
      <c r="J19" s="77">
        <f>Consolidado!AV32</f>
        <v>5</v>
      </c>
      <c r="K19" s="216" t="str">
        <f t="shared" si="0"/>
        <v>Max</v>
      </c>
    </row>
    <row r="20" spans="2:19" x14ac:dyDescent="0.2">
      <c r="B20" s="36" t="s">
        <v>203</v>
      </c>
      <c r="C20" s="55" t="s">
        <v>31</v>
      </c>
      <c r="D20" s="55" t="s">
        <v>203</v>
      </c>
      <c r="E20" s="74">
        <v>5</v>
      </c>
      <c r="F20" s="74">
        <v>4.5</v>
      </c>
      <c r="G20" s="74">
        <v>4</v>
      </c>
      <c r="H20" s="74">
        <v>3.5</v>
      </c>
      <c r="I20" s="74">
        <v>3</v>
      </c>
      <c r="J20" s="77">
        <f>Consolidado!AV33</f>
        <v>5</v>
      </c>
      <c r="K20" s="216" t="str">
        <f t="shared" si="0"/>
        <v>Max</v>
      </c>
    </row>
    <row r="21" spans="2:19" x14ac:dyDescent="0.2">
      <c r="B21" s="39" t="s">
        <v>204</v>
      </c>
      <c r="C21" s="55" t="s">
        <v>80</v>
      </c>
      <c r="D21" s="56" t="s">
        <v>204</v>
      </c>
      <c r="E21" s="74">
        <v>5</v>
      </c>
      <c r="F21" s="74">
        <v>4.5</v>
      </c>
      <c r="G21" s="74">
        <v>4</v>
      </c>
      <c r="H21" s="74">
        <v>3.5</v>
      </c>
      <c r="I21" s="74">
        <v>3</v>
      </c>
      <c r="J21" s="77">
        <f>Consolidado!AV34</f>
        <v>5</v>
      </c>
      <c r="K21" s="216" t="str">
        <f t="shared" si="0"/>
        <v>Max</v>
      </c>
    </row>
    <row r="22" spans="2:19" x14ac:dyDescent="0.2">
      <c r="B22" s="36" t="s">
        <v>205</v>
      </c>
      <c r="C22" s="55" t="s">
        <v>81</v>
      </c>
      <c r="D22" s="55" t="s">
        <v>205</v>
      </c>
      <c r="E22" s="74">
        <v>5</v>
      </c>
      <c r="F22" s="74">
        <v>4.5</v>
      </c>
      <c r="G22" s="74">
        <v>4</v>
      </c>
      <c r="H22" s="74">
        <v>3.5</v>
      </c>
      <c r="I22" s="74">
        <v>3</v>
      </c>
      <c r="J22" s="77">
        <f>Consolidado!AV35</f>
        <v>5</v>
      </c>
      <c r="K22" s="216" t="str">
        <f t="shared" si="0"/>
        <v>Max</v>
      </c>
    </row>
    <row r="23" spans="2:19" x14ac:dyDescent="0.2">
      <c r="B23" s="39" t="s">
        <v>206</v>
      </c>
      <c r="C23" s="55" t="s">
        <v>34</v>
      </c>
      <c r="D23" s="56" t="s">
        <v>206</v>
      </c>
      <c r="E23" s="74">
        <v>5</v>
      </c>
      <c r="F23" s="74">
        <v>4.5</v>
      </c>
      <c r="G23" s="74">
        <v>4</v>
      </c>
      <c r="H23" s="74">
        <v>3.5</v>
      </c>
      <c r="I23" s="74">
        <v>3</v>
      </c>
      <c r="J23" s="77">
        <f>Consolidado!AV36</f>
        <v>5</v>
      </c>
      <c r="K23" s="216" t="str">
        <f t="shared" si="0"/>
        <v>Max</v>
      </c>
    </row>
    <row r="24" spans="2:19" x14ac:dyDescent="0.2">
      <c r="B24" s="36" t="s">
        <v>207</v>
      </c>
      <c r="C24" s="3" t="s">
        <v>0</v>
      </c>
      <c r="D24" s="55" t="s">
        <v>207</v>
      </c>
      <c r="E24" s="75">
        <v>5</v>
      </c>
      <c r="F24" s="75">
        <v>4.5</v>
      </c>
      <c r="G24" s="75">
        <v>4</v>
      </c>
      <c r="H24" s="75">
        <v>3.5</v>
      </c>
      <c r="I24" s="75">
        <v>3</v>
      </c>
      <c r="J24" s="95">
        <f>Consolidado!AV37</f>
        <v>3</v>
      </c>
      <c r="K24" s="216" t="str">
        <f t="shared" si="0"/>
        <v>-</v>
      </c>
    </row>
    <row r="25" spans="2:19" x14ac:dyDescent="0.2">
      <c r="B25" s="39" t="s">
        <v>208</v>
      </c>
      <c r="C25" s="55" t="s">
        <v>14</v>
      </c>
      <c r="D25" s="56" t="s">
        <v>208</v>
      </c>
      <c r="E25" s="74">
        <v>5</v>
      </c>
      <c r="F25" s="74">
        <v>4.5</v>
      </c>
      <c r="G25" s="74">
        <v>4</v>
      </c>
      <c r="H25" s="74">
        <v>3.5</v>
      </c>
      <c r="I25" s="74">
        <v>3</v>
      </c>
      <c r="J25" s="77">
        <f>Consolidado!AV38</f>
        <v>5</v>
      </c>
      <c r="K25" s="216" t="str">
        <f t="shared" si="0"/>
        <v>Max</v>
      </c>
    </row>
    <row r="26" spans="2:19" x14ac:dyDescent="0.2">
      <c r="B26" s="36" t="s">
        <v>209</v>
      </c>
      <c r="C26" s="55" t="s">
        <v>8</v>
      </c>
      <c r="D26" s="55" t="s">
        <v>209</v>
      </c>
      <c r="E26" s="74">
        <v>5</v>
      </c>
      <c r="F26" s="74">
        <v>4.5</v>
      </c>
      <c r="G26" s="74">
        <v>4</v>
      </c>
      <c r="H26" s="74">
        <v>3.5</v>
      </c>
      <c r="I26" s="74">
        <v>3</v>
      </c>
      <c r="J26" s="77">
        <f>Consolidado!AV39</f>
        <v>3</v>
      </c>
      <c r="K26" s="216" t="str">
        <f t="shared" si="0"/>
        <v>-</v>
      </c>
    </row>
    <row r="27" spans="2:19" ht="25.5" x14ac:dyDescent="0.2">
      <c r="B27" s="39" t="s">
        <v>210</v>
      </c>
      <c r="C27" s="55" t="s">
        <v>35</v>
      </c>
      <c r="D27" s="56" t="s">
        <v>210</v>
      </c>
      <c r="E27" s="74">
        <v>5</v>
      </c>
      <c r="F27" s="74">
        <v>4.5</v>
      </c>
      <c r="G27" s="74">
        <v>4</v>
      </c>
      <c r="H27" s="74">
        <v>3.5</v>
      </c>
      <c r="I27" s="74">
        <v>3</v>
      </c>
      <c r="J27" s="77">
        <f>Consolidado!AV40</f>
        <v>5</v>
      </c>
      <c r="K27" s="216" t="str">
        <f t="shared" si="0"/>
        <v>Max</v>
      </c>
    </row>
    <row r="28" spans="2:19" x14ac:dyDescent="0.2">
      <c r="B28" s="36" t="s">
        <v>211</v>
      </c>
      <c r="C28" s="55" t="s">
        <v>186</v>
      </c>
      <c r="D28" s="55" t="s">
        <v>211</v>
      </c>
      <c r="E28" s="74">
        <v>5</v>
      </c>
      <c r="F28" s="74">
        <v>4.5</v>
      </c>
      <c r="G28" s="74">
        <v>4</v>
      </c>
      <c r="H28" s="74">
        <v>3.5</v>
      </c>
      <c r="I28" s="74">
        <v>3</v>
      </c>
      <c r="J28" s="77">
        <f>Consolidado!AV41</f>
        <v>5</v>
      </c>
      <c r="K28" s="216" t="str">
        <f t="shared" si="0"/>
        <v>Max</v>
      </c>
    </row>
    <row r="29" spans="2:19" x14ac:dyDescent="0.2">
      <c r="B29" s="39" t="s">
        <v>212</v>
      </c>
      <c r="C29" s="55" t="s">
        <v>187</v>
      </c>
      <c r="D29" s="56" t="s">
        <v>212</v>
      </c>
      <c r="E29" s="74">
        <v>5</v>
      </c>
      <c r="F29" s="74">
        <v>4.5</v>
      </c>
      <c r="G29" s="74">
        <v>4</v>
      </c>
      <c r="H29" s="74">
        <v>3.5</v>
      </c>
      <c r="I29" s="74">
        <v>3</v>
      </c>
      <c r="J29" s="77">
        <f>Consolidado!AV42</f>
        <v>3</v>
      </c>
      <c r="K29" s="216" t="str">
        <f t="shared" si="0"/>
        <v>-</v>
      </c>
    </row>
    <row r="30" spans="2:19" x14ac:dyDescent="0.2">
      <c r="B30" s="36" t="s">
        <v>213</v>
      </c>
      <c r="C30" s="55" t="s">
        <v>63</v>
      </c>
      <c r="D30" s="55" t="s">
        <v>213</v>
      </c>
      <c r="E30" s="74">
        <v>5</v>
      </c>
      <c r="F30" s="74">
        <v>4.5</v>
      </c>
      <c r="G30" s="74">
        <v>4</v>
      </c>
      <c r="H30" s="74">
        <v>3.5</v>
      </c>
      <c r="I30" s="74">
        <v>3</v>
      </c>
      <c r="J30" s="77">
        <f>Consolidado!AV43</f>
        <v>3</v>
      </c>
      <c r="K30" s="216" t="str">
        <f t="shared" si="0"/>
        <v>-</v>
      </c>
    </row>
    <row r="31" spans="2:19" ht="15" thickBot="1" x14ac:dyDescent="0.25">
      <c r="B31" s="39" t="s">
        <v>214</v>
      </c>
      <c r="C31" s="55" t="s">
        <v>62</v>
      </c>
      <c r="D31" s="56" t="s">
        <v>214</v>
      </c>
      <c r="E31" s="74">
        <v>5</v>
      </c>
      <c r="F31" s="74">
        <v>4.5</v>
      </c>
      <c r="G31" s="74">
        <v>4</v>
      </c>
      <c r="H31" s="74">
        <v>3.5</v>
      </c>
      <c r="I31" s="74">
        <v>3</v>
      </c>
      <c r="J31" s="77">
        <f>Consolidado!AV44</f>
        <v>5</v>
      </c>
      <c r="K31" s="216" t="str">
        <f t="shared" si="0"/>
        <v>Max</v>
      </c>
    </row>
    <row r="32" spans="2:19" ht="15" x14ac:dyDescent="0.2">
      <c r="B32" s="36" t="s">
        <v>215</v>
      </c>
      <c r="C32" s="55" t="s">
        <v>10</v>
      </c>
      <c r="D32" s="55" t="s">
        <v>215</v>
      </c>
      <c r="E32" s="74">
        <v>5</v>
      </c>
      <c r="F32" s="74">
        <v>4.5</v>
      </c>
      <c r="G32" s="74">
        <v>4</v>
      </c>
      <c r="H32" s="74">
        <v>3.5</v>
      </c>
      <c r="I32" s="74">
        <v>3</v>
      </c>
      <c r="J32" s="77">
        <f>Consolidado!AV45</f>
        <v>5</v>
      </c>
      <c r="K32" s="216" t="str">
        <f t="shared" si="0"/>
        <v>Max</v>
      </c>
      <c r="L32" s="185" t="s">
        <v>50</v>
      </c>
      <c r="M32" s="284" t="s">
        <v>55</v>
      </c>
      <c r="N32" s="286"/>
      <c r="O32" s="284" t="s">
        <v>104</v>
      </c>
      <c r="P32" s="285"/>
      <c r="Q32" s="286"/>
      <c r="R32" s="186" t="s">
        <v>268</v>
      </c>
      <c r="S32" s="187" t="s">
        <v>269</v>
      </c>
    </row>
    <row r="33" spans="2:19" x14ac:dyDescent="0.2">
      <c r="B33" s="39" t="s">
        <v>216</v>
      </c>
      <c r="C33" s="55" t="s">
        <v>44</v>
      </c>
      <c r="D33" s="56" t="s">
        <v>216</v>
      </c>
      <c r="E33" s="74">
        <v>5</v>
      </c>
      <c r="F33" s="74">
        <v>4.5</v>
      </c>
      <c r="G33" s="74">
        <v>4</v>
      </c>
      <c r="H33" s="74">
        <v>3.5</v>
      </c>
      <c r="I33" s="74">
        <v>3</v>
      </c>
      <c r="J33" s="77">
        <f>Consolidado!AV46</f>
        <v>5</v>
      </c>
      <c r="K33" s="216" t="str">
        <f t="shared" si="0"/>
        <v>Max</v>
      </c>
      <c r="L33" s="190" t="s">
        <v>52</v>
      </c>
      <c r="M33" s="287" t="s">
        <v>65</v>
      </c>
      <c r="N33" s="289"/>
      <c r="O33" s="287" t="s">
        <v>105</v>
      </c>
      <c r="P33" s="288"/>
      <c r="Q33" s="289"/>
      <c r="R33" s="126">
        <v>0</v>
      </c>
      <c r="S33" s="191">
        <f>+R33/33</f>
        <v>0</v>
      </c>
    </row>
    <row r="34" spans="2:19" x14ac:dyDescent="0.2">
      <c r="B34" s="36" t="s">
        <v>217</v>
      </c>
      <c r="C34" s="55" t="s">
        <v>5</v>
      </c>
      <c r="D34" s="55" t="s">
        <v>217</v>
      </c>
      <c r="E34" s="74">
        <v>5</v>
      </c>
      <c r="F34" s="74">
        <v>4.5</v>
      </c>
      <c r="G34" s="74">
        <v>4</v>
      </c>
      <c r="H34" s="74">
        <v>3.5</v>
      </c>
      <c r="I34" s="74">
        <v>3</v>
      </c>
      <c r="J34" s="77">
        <f>Consolidado!AV47</f>
        <v>3</v>
      </c>
      <c r="K34" s="216" t="str">
        <f t="shared" si="0"/>
        <v>-</v>
      </c>
      <c r="L34" s="192" t="s">
        <v>53</v>
      </c>
      <c r="M34" s="287" t="s">
        <v>66</v>
      </c>
      <c r="N34" s="289"/>
      <c r="O34" s="287" t="s">
        <v>106</v>
      </c>
      <c r="P34" s="288"/>
      <c r="Q34" s="289"/>
      <c r="R34" s="126">
        <v>1</v>
      </c>
      <c r="S34" s="191">
        <f t="shared" ref="S34:S37" si="1">+R34/33</f>
        <v>3.0303030303030304E-2</v>
      </c>
    </row>
    <row r="35" spans="2:19" x14ac:dyDescent="0.2">
      <c r="B35" s="39" t="s">
        <v>218</v>
      </c>
      <c r="C35" s="55" t="s">
        <v>40</v>
      </c>
      <c r="D35" s="56" t="s">
        <v>218</v>
      </c>
      <c r="E35" s="74">
        <v>5</v>
      </c>
      <c r="F35" s="74">
        <v>4.5</v>
      </c>
      <c r="G35" s="74">
        <v>4</v>
      </c>
      <c r="H35" s="74">
        <v>3.5</v>
      </c>
      <c r="I35" s="74">
        <v>3</v>
      </c>
      <c r="J35" s="77">
        <f>Consolidado!AV48</f>
        <v>5</v>
      </c>
      <c r="K35" s="216" t="str">
        <f t="shared" si="0"/>
        <v>Max</v>
      </c>
      <c r="L35" s="193" t="s">
        <v>54</v>
      </c>
      <c r="M35" s="287" t="s">
        <v>67</v>
      </c>
      <c r="N35" s="289"/>
      <c r="O35" s="287" t="s">
        <v>107</v>
      </c>
      <c r="P35" s="288"/>
      <c r="Q35" s="289"/>
      <c r="R35" s="126">
        <v>6</v>
      </c>
      <c r="S35" s="191">
        <f t="shared" si="1"/>
        <v>0.18181818181818182</v>
      </c>
    </row>
    <row r="36" spans="2:19" x14ac:dyDescent="0.2">
      <c r="B36" s="36" t="s">
        <v>219</v>
      </c>
      <c r="C36" s="3" t="s">
        <v>46</v>
      </c>
      <c r="D36" s="55" t="s">
        <v>219</v>
      </c>
      <c r="E36" s="75">
        <v>5</v>
      </c>
      <c r="F36" s="75">
        <v>4.5</v>
      </c>
      <c r="G36" s="75">
        <v>4</v>
      </c>
      <c r="H36" s="75">
        <v>3.5</v>
      </c>
      <c r="I36" s="75">
        <v>3</v>
      </c>
      <c r="J36" s="95">
        <f>Consolidado!AV49</f>
        <v>3</v>
      </c>
      <c r="K36" s="216" t="str">
        <f t="shared" si="0"/>
        <v>-</v>
      </c>
      <c r="L36" s="194" t="s">
        <v>91</v>
      </c>
      <c r="M36" s="291" t="s">
        <v>93</v>
      </c>
      <c r="N36" s="292"/>
      <c r="O36" s="287" t="s">
        <v>108</v>
      </c>
      <c r="P36" s="288"/>
      <c r="Q36" s="289"/>
      <c r="R36" s="126">
        <v>10</v>
      </c>
      <c r="S36" s="191">
        <f t="shared" si="1"/>
        <v>0.30303030303030304</v>
      </c>
    </row>
    <row r="37" spans="2:19" ht="15" thickBot="1" x14ac:dyDescent="0.25">
      <c r="B37" s="89" t="s">
        <v>220</v>
      </c>
      <c r="C37" s="38" t="s">
        <v>47</v>
      </c>
      <c r="D37" s="184" t="s">
        <v>220</v>
      </c>
      <c r="E37" s="76">
        <v>5</v>
      </c>
      <c r="F37" s="76">
        <v>4.5</v>
      </c>
      <c r="G37" s="76">
        <v>4</v>
      </c>
      <c r="H37" s="76">
        <v>3.5</v>
      </c>
      <c r="I37" s="76">
        <v>3</v>
      </c>
      <c r="J37" s="78">
        <f>Consolidado!AV50</f>
        <v>1</v>
      </c>
      <c r="K37" s="216" t="str">
        <f t="shared" si="0"/>
        <v>Min</v>
      </c>
      <c r="L37" s="195" t="s">
        <v>92</v>
      </c>
      <c r="M37" s="282" t="s">
        <v>271</v>
      </c>
      <c r="N37" s="283"/>
      <c r="O37" s="282" t="s">
        <v>109</v>
      </c>
      <c r="P37" s="290"/>
      <c r="Q37" s="283"/>
      <c r="R37" s="196">
        <v>16</v>
      </c>
      <c r="S37" s="197">
        <f t="shared" si="1"/>
        <v>0.48484848484848486</v>
      </c>
    </row>
    <row r="39" spans="2:19" ht="18" x14ac:dyDescent="0.25">
      <c r="B39" s="198" t="s">
        <v>229</v>
      </c>
    </row>
    <row r="41" spans="2:19" ht="20.25" x14ac:dyDescent="0.3">
      <c r="B41" s="146" t="s">
        <v>228</v>
      </c>
    </row>
    <row r="42" spans="2:19" ht="6.75" customHeight="1" thickBot="1" x14ac:dyDescent="0.25"/>
    <row r="43" spans="2:19" ht="15" thickBot="1" x14ac:dyDescent="0.25">
      <c r="B43" s="88" t="s">
        <v>48</v>
      </c>
      <c r="C43" s="40" t="s">
        <v>2</v>
      </c>
      <c r="D43" s="41" t="s">
        <v>87</v>
      </c>
      <c r="F43" s="203" t="s">
        <v>270</v>
      </c>
    </row>
    <row r="44" spans="2:19" x14ac:dyDescent="0.2">
      <c r="B44" s="98" t="s">
        <v>188</v>
      </c>
      <c r="C44" s="99" t="s">
        <v>78</v>
      </c>
      <c r="D44" s="103">
        <f>J5</f>
        <v>3</v>
      </c>
      <c r="F44" s="200" t="str">
        <f>IF(D44&lt;3,"I",IF(D44&lt;3.5,"II",IF(D44&lt;4,"III",IF(D44&lt;4.5,"IV","V"))))</f>
        <v>II</v>
      </c>
    </row>
    <row r="45" spans="2:19" x14ac:dyDescent="0.2">
      <c r="B45" s="36" t="s">
        <v>189</v>
      </c>
      <c r="C45" s="97" t="s">
        <v>79</v>
      </c>
      <c r="D45" s="104">
        <f t="shared" ref="D45:D58" si="2">J6</f>
        <v>3</v>
      </c>
      <c r="F45" s="201" t="str">
        <f t="shared" ref="F45:F58" si="3">IF(D45&lt;3,"I",IF(D45&lt;3.5,"II",IF(D45&lt;4,"III",IF(D45&lt;4.5,"IV","V"))))</f>
        <v>II</v>
      </c>
    </row>
    <row r="46" spans="2:19" x14ac:dyDescent="0.2">
      <c r="B46" s="39" t="s">
        <v>190</v>
      </c>
      <c r="C46" s="97" t="s">
        <v>30</v>
      </c>
      <c r="D46" s="104">
        <f t="shared" si="2"/>
        <v>5</v>
      </c>
      <c r="F46" s="201" t="str">
        <f t="shared" si="3"/>
        <v>V</v>
      </c>
    </row>
    <row r="47" spans="2:19" x14ac:dyDescent="0.2">
      <c r="B47" s="36" t="s">
        <v>191</v>
      </c>
      <c r="C47" s="97" t="s">
        <v>28</v>
      </c>
      <c r="D47" s="107">
        <f t="shared" si="2"/>
        <v>5</v>
      </c>
      <c r="F47" s="201" t="str">
        <f t="shared" si="3"/>
        <v>V</v>
      </c>
    </row>
    <row r="48" spans="2:19" x14ac:dyDescent="0.2">
      <c r="B48" s="39" t="s">
        <v>192</v>
      </c>
      <c r="C48" s="97" t="s">
        <v>3</v>
      </c>
      <c r="D48" s="108">
        <f t="shared" si="2"/>
        <v>5</v>
      </c>
      <c r="F48" s="201" t="str">
        <f t="shared" si="3"/>
        <v>V</v>
      </c>
    </row>
    <row r="49" spans="2:6" x14ac:dyDescent="0.2">
      <c r="B49" s="36" t="s">
        <v>193</v>
      </c>
      <c r="C49" s="97" t="s">
        <v>33</v>
      </c>
      <c r="D49" s="108">
        <f t="shared" si="2"/>
        <v>5</v>
      </c>
      <c r="F49" s="201" t="str">
        <f t="shared" si="3"/>
        <v>V</v>
      </c>
    </row>
    <row r="50" spans="2:6" x14ac:dyDescent="0.2">
      <c r="B50" s="39" t="s">
        <v>194</v>
      </c>
      <c r="C50" s="97" t="s">
        <v>37</v>
      </c>
      <c r="D50" s="107">
        <f t="shared" si="2"/>
        <v>5</v>
      </c>
      <c r="F50" s="201" t="str">
        <f t="shared" si="3"/>
        <v>V</v>
      </c>
    </row>
    <row r="51" spans="2:6" ht="25.5" x14ac:dyDescent="0.2">
      <c r="B51" s="36" t="s">
        <v>195</v>
      </c>
      <c r="C51" s="97" t="s">
        <v>38</v>
      </c>
      <c r="D51" s="107">
        <f t="shared" si="2"/>
        <v>5</v>
      </c>
      <c r="F51" s="201" t="str">
        <f t="shared" si="3"/>
        <v>V</v>
      </c>
    </row>
    <row r="52" spans="2:6" x14ac:dyDescent="0.2">
      <c r="B52" s="39" t="s">
        <v>196</v>
      </c>
      <c r="C52" s="97" t="s">
        <v>32</v>
      </c>
      <c r="D52" s="104">
        <f t="shared" si="2"/>
        <v>5</v>
      </c>
      <c r="F52" s="201" t="str">
        <f t="shared" si="3"/>
        <v>V</v>
      </c>
    </row>
    <row r="53" spans="2:6" x14ac:dyDescent="0.2">
      <c r="B53" s="36" t="s">
        <v>197</v>
      </c>
      <c r="C53" s="97" t="s">
        <v>6</v>
      </c>
      <c r="D53" s="105">
        <f t="shared" si="2"/>
        <v>5</v>
      </c>
      <c r="F53" s="201" t="str">
        <f t="shared" si="3"/>
        <v>V</v>
      </c>
    </row>
    <row r="54" spans="2:6" x14ac:dyDescent="0.2">
      <c r="B54" s="39" t="s">
        <v>198</v>
      </c>
      <c r="C54" s="97" t="s">
        <v>45</v>
      </c>
      <c r="D54" s="107">
        <f t="shared" si="2"/>
        <v>5</v>
      </c>
      <c r="F54" s="201" t="str">
        <f t="shared" si="3"/>
        <v>V</v>
      </c>
    </row>
    <row r="55" spans="2:6" ht="25.5" x14ac:dyDescent="0.2">
      <c r="B55" s="36" t="s">
        <v>199</v>
      </c>
      <c r="C55" s="97" t="s">
        <v>4</v>
      </c>
      <c r="D55" s="105">
        <f t="shared" si="2"/>
        <v>3</v>
      </c>
      <c r="F55" s="201" t="str">
        <f t="shared" si="3"/>
        <v>II</v>
      </c>
    </row>
    <row r="56" spans="2:6" x14ac:dyDescent="0.2">
      <c r="B56" s="39" t="s">
        <v>200</v>
      </c>
      <c r="C56" s="97" t="s">
        <v>9</v>
      </c>
      <c r="D56" s="105">
        <f t="shared" si="2"/>
        <v>3</v>
      </c>
      <c r="F56" s="201" t="str">
        <f t="shared" si="3"/>
        <v>II</v>
      </c>
    </row>
    <row r="57" spans="2:6" x14ac:dyDescent="0.2">
      <c r="B57" s="36" t="s">
        <v>201</v>
      </c>
      <c r="C57" s="97" t="s">
        <v>7</v>
      </c>
      <c r="D57" s="102">
        <f t="shared" si="2"/>
        <v>5</v>
      </c>
      <c r="F57" s="201" t="str">
        <f>IF(D57&lt;3,"I",IF(D57&lt;3.5,"II",IF(D57&lt;4,"III",IF(D57&lt;4.5,"IV","V"))))</f>
        <v>V</v>
      </c>
    </row>
    <row r="58" spans="2:6" ht="15" thickBot="1" x14ac:dyDescent="0.25">
      <c r="B58" s="37" t="s">
        <v>202</v>
      </c>
      <c r="C58" s="100" t="s">
        <v>36</v>
      </c>
      <c r="D58" s="106">
        <f t="shared" si="2"/>
        <v>5</v>
      </c>
      <c r="F58" s="202" t="str">
        <f t="shared" si="3"/>
        <v>V</v>
      </c>
    </row>
    <row r="59" spans="2:6" ht="6.75" customHeight="1" thickBot="1" x14ac:dyDescent="0.25">
      <c r="F59" s="199"/>
    </row>
    <row r="60" spans="2:6" ht="15" thickBot="1" x14ac:dyDescent="0.25">
      <c r="B60" s="88" t="s">
        <v>48</v>
      </c>
      <c r="C60" s="40" t="s">
        <v>2</v>
      </c>
      <c r="D60" s="41" t="s">
        <v>87</v>
      </c>
      <c r="F60" s="199"/>
    </row>
    <row r="61" spans="2:6" x14ac:dyDescent="0.2">
      <c r="B61" s="39" t="s">
        <v>203</v>
      </c>
      <c r="C61" s="101" t="s">
        <v>31</v>
      </c>
      <c r="D61" s="105">
        <f>J20</f>
        <v>5</v>
      </c>
      <c r="F61" s="200" t="str">
        <f t="shared" ref="F61:F78" si="4">IF(D61&lt;3,"I",IF(D61&lt;3.5,"II",IF(D61&lt;4,"III",IF(D61&lt;4.5,"IV","V"))))</f>
        <v>V</v>
      </c>
    </row>
    <row r="62" spans="2:6" x14ac:dyDescent="0.2">
      <c r="B62" s="39" t="s">
        <v>204</v>
      </c>
      <c r="C62" s="101" t="s">
        <v>80</v>
      </c>
      <c r="D62" s="105">
        <f t="shared" ref="D62:D77" si="5">J21</f>
        <v>5</v>
      </c>
      <c r="F62" s="201" t="str">
        <f t="shared" si="4"/>
        <v>V</v>
      </c>
    </row>
    <row r="63" spans="2:6" x14ac:dyDescent="0.2">
      <c r="B63" s="36" t="s">
        <v>205</v>
      </c>
      <c r="C63" s="101" t="s">
        <v>81</v>
      </c>
      <c r="D63" s="107">
        <f t="shared" si="5"/>
        <v>5</v>
      </c>
      <c r="F63" s="201" t="str">
        <f t="shared" si="4"/>
        <v>V</v>
      </c>
    </row>
    <row r="64" spans="2:6" x14ac:dyDescent="0.2">
      <c r="B64" s="39" t="s">
        <v>206</v>
      </c>
      <c r="C64" s="97" t="s">
        <v>34</v>
      </c>
      <c r="D64" s="107">
        <f t="shared" si="5"/>
        <v>5</v>
      </c>
      <c r="F64" s="201" t="str">
        <f t="shared" si="4"/>
        <v>V</v>
      </c>
    </row>
    <row r="65" spans="2:6" x14ac:dyDescent="0.2">
      <c r="B65" s="36" t="s">
        <v>207</v>
      </c>
      <c r="C65" s="97" t="s">
        <v>0</v>
      </c>
      <c r="D65" s="108">
        <f t="shared" si="5"/>
        <v>3</v>
      </c>
      <c r="F65" s="201" t="str">
        <f t="shared" si="4"/>
        <v>II</v>
      </c>
    </row>
    <row r="66" spans="2:6" x14ac:dyDescent="0.2">
      <c r="B66" s="39" t="s">
        <v>208</v>
      </c>
      <c r="C66" s="97" t="s">
        <v>14</v>
      </c>
      <c r="D66" s="105">
        <f t="shared" si="5"/>
        <v>5</v>
      </c>
      <c r="F66" s="201" t="str">
        <f t="shared" si="4"/>
        <v>V</v>
      </c>
    </row>
    <row r="67" spans="2:6" x14ac:dyDescent="0.2">
      <c r="B67" s="36" t="s">
        <v>209</v>
      </c>
      <c r="C67" s="97" t="s">
        <v>8</v>
      </c>
      <c r="D67" s="104">
        <f t="shared" si="5"/>
        <v>3</v>
      </c>
      <c r="F67" s="201" t="str">
        <f t="shared" si="4"/>
        <v>II</v>
      </c>
    </row>
    <row r="68" spans="2:6" ht="25.5" x14ac:dyDescent="0.2">
      <c r="B68" s="39" t="s">
        <v>210</v>
      </c>
      <c r="C68" s="97" t="s">
        <v>35</v>
      </c>
      <c r="D68" s="104">
        <f t="shared" si="5"/>
        <v>5</v>
      </c>
      <c r="F68" s="201" t="str">
        <f t="shared" si="4"/>
        <v>V</v>
      </c>
    </row>
    <row r="69" spans="2:6" x14ac:dyDescent="0.2">
      <c r="B69" s="36" t="s">
        <v>211</v>
      </c>
      <c r="C69" s="97" t="s">
        <v>186</v>
      </c>
      <c r="D69" s="105">
        <f t="shared" si="5"/>
        <v>5</v>
      </c>
      <c r="F69" s="201" t="str">
        <f t="shared" si="4"/>
        <v>V</v>
      </c>
    </row>
    <row r="70" spans="2:6" x14ac:dyDescent="0.2">
      <c r="B70" s="39" t="s">
        <v>212</v>
      </c>
      <c r="C70" s="97" t="s">
        <v>187</v>
      </c>
      <c r="D70" s="107">
        <f t="shared" si="5"/>
        <v>3</v>
      </c>
      <c r="F70" s="201" t="str">
        <f t="shared" si="4"/>
        <v>II</v>
      </c>
    </row>
    <row r="71" spans="2:6" x14ac:dyDescent="0.2">
      <c r="B71" s="36" t="s">
        <v>213</v>
      </c>
      <c r="C71" s="97" t="s">
        <v>63</v>
      </c>
      <c r="D71" s="107">
        <f t="shared" si="5"/>
        <v>3</v>
      </c>
      <c r="F71" s="201" t="str">
        <f t="shared" si="4"/>
        <v>II</v>
      </c>
    </row>
    <row r="72" spans="2:6" x14ac:dyDescent="0.2">
      <c r="B72" s="39" t="s">
        <v>214</v>
      </c>
      <c r="C72" s="97" t="s">
        <v>62</v>
      </c>
      <c r="D72" s="105">
        <f t="shared" si="5"/>
        <v>5</v>
      </c>
      <c r="F72" s="201" t="str">
        <f t="shared" si="4"/>
        <v>V</v>
      </c>
    </row>
    <row r="73" spans="2:6" x14ac:dyDescent="0.2">
      <c r="B73" s="36" t="s">
        <v>215</v>
      </c>
      <c r="C73" s="97" t="s">
        <v>10</v>
      </c>
      <c r="D73" s="105">
        <f t="shared" si="5"/>
        <v>5</v>
      </c>
      <c r="F73" s="201" t="str">
        <f t="shared" si="4"/>
        <v>V</v>
      </c>
    </row>
    <row r="74" spans="2:6" x14ac:dyDescent="0.2">
      <c r="B74" s="39" t="s">
        <v>216</v>
      </c>
      <c r="C74" s="97" t="s">
        <v>44</v>
      </c>
      <c r="D74" s="107">
        <f t="shared" si="5"/>
        <v>5</v>
      </c>
      <c r="F74" s="201" t="str">
        <f t="shared" si="4"/>
        <v>V</v>
      </c>
    </row>
    <row r="75" spans="2:6" x14ac:dyDescent="0.2">
      <c r="B75" s="36" t="s">
        <v>217</v>
      </c>
      <c r="C75" s="97" t="s">
        <v>5</v>
      </c>
      <c r="D75" s="107">
        <f t="shared" si="5"/>
        <v>3</v>
      </c>
      <c r="F75" s="201" t="str">
        <f t="shared" si="4"/>
        <v>II</v>
      </c>
    </row>
    <row r="76" spans="2:6" x14ac:dyDescent="0.2">
      <c r="B76" s="39" t="s">
        <v>218</v>
      </c>
      <c r="C76" s="97" t="s">
        <v>40</v>
      </c>
      <c r="D76" s="107">
        <f t="shared" si="5"/>
        <v>5</v>
      </c>
      <c r="F76" s="201" t="str">
        <f t="shared" si="4"/>
        <v>V</v>
      </c>
    </row>
    <row r="77" spans="2:6" x14ac:dyDescent="0.2">
      <c r="B77" s="36" t="s">
        <v>219</v>
      </c>
      <c r="C77" s="97" t="s">
        <v>46</v>
      </c>
      <c r="D77" s="108">
        <f t="shared" si="5"/>
        <v>3</v>
      </c>
      <c r="F77" s="201" t="str">
        <f t="shared" si="4"/>
        <v>II</v>
      </c>
    </row>
    <row r="78" spans="2:6" ht="15" thickBot="1" x14ac:dyDescent="0.25">
      <c r="B78" s="89" t="s">
        <v>220</v>
      </c>
      <c r="C78" s="100" t="s">
        <v>47</v>
      </c>
      <c r="D78" s="109">
        <f>J37</f>
        <v>1</v>
      </c>
      <c r="F78" s="202" t="str">
        <f t="shared" si="4"/>
        <v>I</v>
      </c>
    </row>
  </sheetData>
  <sheetProtection algorithmName="SHA-512" hashValue="IDRZa2Ou5dv4Hi6yNlEegQ/M+2BX0w9RoagJ8Ho2TJ7OWyoZVYuxtVJr+tA4QA7YuuASt6VSQab47EvFctcbnA==" saltValue="9osExb1g5dhXkT5jXUeNWQ==" spinCount="100000" sheet="1" objects="1" scenarios="1"/>
  <mergeCells count="13">
    <mergeCell ref="B2:J2"/>
    <mergeCell ref="M32:N32"/>
    <mergeCell ref="M33:N33"/>
    <mergeCell ref="M34:N34"/>
    <mergeCell ref="M35:N35"/>
    <mergeCell ref="M37:N37"/>
    <mergeCell ref="O32:Q32"/>
    <mergeCell ref="O33:Q33"/>
    <mergeCell ref="O34:Q34"/>
    <mergeCell ref="O35:Q35"/>
    <mergeCell ref="O36:Q36"/>
    <mergeCell ref="O37:Q37"/>
    <mergeCell ref="M36:N36"/>
  </mergeCells>
  <conditionalFormatting sqref="J5:K37">
    <cfRule type="containsText" dxfId="6" priority="9" operator="containsText" text="Min">
      <formula>NOT(ISERROR(SEARCH("Min",J5)))</formula>
    </cfRule>
    <cfRule type="containsText" dxfId="5" priority="10" operator="containsText" text="Max">
      <formula>NOT(ISERROR(SEARCH("Max",J5)))</formula>
    </cfRule>
  </conditionalFormatting>
  <conditionalFormatting sqref="D44:D58 F44:F58 D61:D78 F61:F78">
    <cfRule type="expression" dxfId="4" priority="1">
      <formula>$F44="v"</formula>
    </cfRule>
    <cfRule type="expression" dxfId="3" priority="3">
      <formula>$F44="IV"</formula>
    </cfRule>
    <cfRule type="expression" dxfId="2" priority="4">
      <formula>$F44="III"</formula>
    </cfRule>
    <cfRule type="expression" dxfId="1" priority="5">
      <formula>$F44="II"</formula>
    </cfRule>
    <cfRule type="expression" dxfId="0" priority="7">
      <formula>$F44="I"</formula>
    </cfRule>
  </conditionalFormatting>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8"/>
  <sheetViews>
    <sheetView showGridLines="0" zoomScale="90" zoomScaleNormal="90" workbookViewId="0">
      <pane ySplit="4" topLeftCell="A5" activePane="bottomLeft" state="frozen"/>
      <selection pane="bottomLeft" activeCell="C13" sqref="C13"/>
    </sheetView>
  </sheetViews>
  <sheetFormatPr baseColWidth="10" defaultRowHeight="15" x14ac:dyDescent="0.25"/>
  <cols>
    <col min="1" max="1" width="2.88671875" customWidth="1"/>
    <col min="2" max="2" width="7.6640625" customWidth="1"/>
    <col min="3" max="3" width="35.33203125" customWidth="1"/>
    <col min="4" max="9" width="8.88671875" customWidth="1"/>
  </cols>
  <sheetData>
    <row r="2" spans="2:9" ht="30" customHeight="1" x14ac:dyDescent="0.25">
      <c r="B2" s="281" t="s">
        <v>226</v>
      </c>
      <c r="C2" s="281"/>
      <c r="D2" s="281"/>
      <c r="E2" s="281"/>
      <c r="F2" s="281"/>
      <c r="G2" s="281"/>
      <c r="H2" s="281"/>
      <c r="I2" s="281"/>
    </row>
    <row r="3" spans="2:9" s="42" customFormat="1" ht="9" thickBot="1" x14ac:dyDescent="0.2"/>
    <row r="4" spans="2:9" ht="24.6" customHeight="1" thickBot="1" x14ac:dyDescent="0.3">
      <c r="B4" s="88" t="s">
        <v>48</v>
      </c>
      <c r="C4" s="115" t="s">
        <v>2</v>
      </c>
      <c r="D4" s="116" t="s">
        <v>181</v>
      </c>
      <c r="E4" s="117" t="s">
        <v>182</v>
      </c>
      <c r="F4" s="117" t="s">
        <v>183</v>
      </c>
      <c r="G4" s="117" t="s">
        <v>184</v>
      </c>
      <c r="H4" s="118" t="s">
        <v>185</v>
      </c>
      <c r="I4" s="114" t="s">
        <v>87</v>
      </c>
    </row>
    <row r="5" spans="2:9" ht="32.450000000000003" customHeight="1" x14ac:dyDescent="0.25">
      <c r="B5" s="119" t="s">
        <v>193</v>
      </c>
      <c r="C5" s="164" t="s">
        <v>33</v>
      </c>
      <c r="D5" s="165">
        <v>5</v>
      </c>
      <c r="E5" s="166">
        <v>4.5</v>
      </c>
      <c r="F5" s="167">
        <v>4</v>
      </c>
      <c r="G5" s="168">
        <v>3.5</v>
      </c>
      <c r="H5" s="169">
        <v>3</v>
      </c>
      <c r="I5" s="182">
        <f>Consolidado!AY23</f>
        <v>5</v>
      </c>
    </row>
    <row r="6" spans="2:9" ht="32.450000000000003" customHeight="1" x14ac:dyDescent="0.25">
      <c r="B6" s="119" t="s">
        <v>195</v>
      </c>
      <c r="C6" s="170" t="s">
        <v>38</v>
      </c>
      <c r="D6" s="171">
        <v>5</v>
      </c>
      <c r="E6" s="172">
        <v>4.5</v>
      </c>
      <c r="F6" s="173">
        <v>4</v>
      </c>
      <c r="G6" s="174">
        <v>3.5</v>
      </c>
      <c r="H6" s="175">
        <v>3</v>
      </c>
      <c r="I6" s="182">
        <f>Consolidado!AY25</f>
        <v>5</v>
      </c>
    </row>
    <row r="7" spans="2:9" ht="32.450000000000003" customHeight="1" x14ac:dyDescent="0.25">
      <c r="B7" s="119" t="s">
        <v>205</v>
      </c>
      <c r="C7" s="170" t="s">
        <v>31</v>
      </c>
      <c r="D7" s="171">
        <v>5</v>
      </c>
      <c r="E7" s="172">
        <v>4.5</v>
      </c>
      <c r="F7" s="173">
        <v>4</v>
      </c>
      <c r="G7" s="174">
        <v>3.5</v>
      </c>
      <c r="H7" s="175">
        <v>3</v>
      </c>
      <c r="I7" s="182">
        <f>Consolidado!AY35</f>
        <v>5</v>
      </c>
    </row>
    <row r="8" spans="2:9" ht="32.450000000000003" customHeight="1" x14ac:dyDescent="0.25">
      <c r="B8" s="120" t="s">
        <v>206</v>
      </c>
      <c r="C8" s="170" t="s">
        <v>34</v>
      </c>
      <c r="D8" s="171">
        <v>5</v>
      </c>
      <c r="E8" s="172">
        <v>4.5</v>
      </c>
      <c r="F8" s="173">
        <v>4</v>
      </c>
      <c r="G8" s="174">
        <v>3.5</v>
      </c>
      <c r="H8" s="175">
        <v>3</v>
      </c>
      <c r="I8" s="182">
        <f>Consolidado!AY36</f>
        <v>5</v>
      </c>
    </row>
    <row r="9" spans="2:9" ht="32.450000000000003" customHeight="1" x14ac:dyDescent="0.25">
      <c r="B9" s="120" t="s">
        <v>208</v>
      </c>
      <c r="C9" s="170" t="s">
        <v>14</v>
      </c>
      <c r="D9" s="171">
        <v>5</v>
      </c>
      <c r="E9" s="172">
        <v>4.5</v>
      </c>
      <c r="F9" s="173">
        <v>4</v>
      </c>
      <c r="G9" s="174">
        <v>3.5</v>
      </c>
      <c r="H9" s="175">
        <v>3</v>
      </c>
      <c r="I9" s="182">
        <f>Consolidado!AY38</f>
        <v>5</v>
      </c>
    </row>
    <row r="10" spans="2:9" ht="32.450000000000003" customHeight="1" x14ac:dyDescent="0.25">
      <c r="B10" s="119" t="s">
        <v>213</v>
      </c>
      <c r="C10" s="170" t="s">
        <v>63</v>
      </c>
      <c r="D10" s="171">
        <v>5</v>
      </c>
      <c r="E10" s="172">
        <v>4.5</v>
      </c>
      <c r="F10" s="173">
        <v>4</v>
      </c>
      <c r="G10" s="174">
        <v>3.5</v>
      </c>
      <c r="H10" s="175">
        <v>3</v>
      </c>
      <c r="I10" s="182">
        <f>Consolidado!AY43</f>
        <v>3</v>
      </c>
    </row>
    <row r="11" spans="2:9" ht="32.450000000000003" customHeight="1" x14ac:dyDescent="0.25">
      <c r="B11" s="119" t="s">
        <v>215</v>
      </c>
      <c r="C11" s="170" t="s">
        <v>10</v>
      </c>
      <c r="D11" s="171">
        <v>5</v>
      </c>
      <c r="E11" s="172">
        <v>4.5</v>
      </c>
      <c r="F11" s="173">
        <v>4</v>
      </c>
      <c r="G11" s="174">
        <v>3.5</v>
      </c>
      <c r="H11" s="175">
        <v>3</v>
      </c>
      <c r="I11" s="182">
        <f>Consolidado!AY45</f>
        <v>5</v>
      </c>
    </row>
    <row r="12" spans="2:9" ht="32.450000000000003" customHeight="1" x14ac:dyDescent="0.25">
      <c r="B12" s="119" t="s">
        <v>217</v>
      </c>
      <c r="C12" s="170" t="s">
        <v>5</v>
      </c>
      <c r="D12" s="171">
        <v>5</v>
      </c>
      <c r="E12" s="172">
        <v>4.5</v>
      </c>
      <c r="F12" s="173">
        <v>4</v>
      </c>
      <c r="G12" s="174">
        <v>3.5</v>
      </c>
      <c r="H12" s="175">
        <v>3</v>
      </c>
      <c r="I12" s="182">
        <f>Consolidado!AY47</f>
        <v>3</v>
      </c>
    </row>
    <row r="13" spans="2:9" ht="32.450000000000003" customHeight="1" thickBot="1" x14ac:dyDescent="0.3">
      <c r="B13" s="121" t="s">
        <v>220</v>
      </c>
      <c r="C13" s="176" t="s">
        <v>47</v>
      </c>
      <c r="D13" s="177">
        <v>5</v>
      </c>
      <c r="E13" s="178">
        <v>4.5</v>
      </c>
      <c r="F13" s="179">
        <v>4</v>
      </c>
      <c r="G13" s="180">
        <v>3.5</v>
      </c>
      <c r="H13" s="181">
        <v>3</v>
      </c>
      <c r="I13" s="183">
        <f>Consolidado!AY50</f>
        <v>1</v>
      </c>
    </row>
    <row r="15" spans="2:9" ht="18.75" x14ac:dyDescent="0.3">
      <c r="B15" s="90"/>
    </row>
    <row r="16" spans="2:9" ht="18.75" x14ac:dyDescent="0.3">
      <c r="B16" s="90"/>
    </row>
    <row r="17" spans="2:2" ht="18.75" x14ac:dyDescent="0.3">
      <c r="B17" s="90"/>
    </row>
    <row r="18" spans="2:2" ht="7.5" customHeight="1" x14ac:dyDescent="0.3">
      <c r="B18" s="90"/>
    </row>
    <row r="19" spans="2:2" ht="18.75" x14ac:dyDescent="0.3">
      <c r="B19" s="90"/>
    </row>
    <row r="20" spans="2:2" ht="18.75" x14ac:dyDescent="0.3">
      <c r="B20" s="90"/>
    </row>
    <row r="21" spans="2:2" ht="18.75" x14ac:dyDescent="0.3">
      <c r="B21" s="90"/>
    </row>
    <row r="22" spans="2:2" ht="18.75" x14ac:dyDescent="0.3">
      <c r="B22" s="90"/>
    </row>
    <row r="23" spans="2:2" ht="18.75" x14ac:dyDescent="0.3">
      <c r="B23" s="90"/>
    </row>
    <row r="24" spans="2:2" ht="18.75" x14ac:dyDescent="0.3">
      <c r="B24" s="90"/>
    </row>
    <row r="25" spans="2:2" ht="18.75" x14ac:dyDescent="0.3">
      <c r="B25" s="90"/>
    </row>
    <row r="26" spans="2:2" ht="18.75" x14ac:dyDescent="0.3">
      <c r="B26" s="90"/>
    </row>
    <row r="27" spans="2:2" ht="18.75" x14ac:dyDescent="0.3">
      <c r="B27" s="90"/>
    </row>
    <row r="28" spans="2:2" ht="18.75" x14ac:dyDescent="0.3">
      <c r="B28" s="90"/>
    </row>
  </sheetData>
  <sheetProtection algorithmName="SHA-512" hashValue="AoLuMngmSWY+L/XJ2xnwoOOpgr3mkS2XuSztu3wHFewVJwvNWDdHdZ3yOSKr65oXijliaOlGNFxJ1G+o4ygHYg==" saltValue="KN+cM4Fc9HsaeJDPqDpN2A==" spinCount="100000" sheet="1" objects="1" scenarios="1"/>
  <autoFilter ref="B4:I13"/>
  <mergeCells count="1">
    <mergeCell ref="B2:I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7"/>
  <sheetViews>
    <sheetView showGridLines="0" tabSelected="1" topLeftCell="A13" zoomScaleNormal="100" workbookViewId="0">
      <selection activeCell="G10" sqref="G10"/>
    </sheetView>
  </sheetViews>
  <sheetFormatPr baseColWidth="10" defaultColWidth="11.21875" defaultRowHeight="14.25" x14ac:dyDescent="0.2"/>
  <cols>
    <col min="1" max="1" width="2.33203125" style="96" customWidth="1"/>
    <col min="2" max="2" width="19.21875" style="96" customWidth="1"/>
    <col min="3" max="4" width="16.109375" style="96" customWidth="1"/>
    <col min="5" max="16384" width="11.21875" style="96"/>
  </cols>
  <sheetData>
    <row r="2" spans="2:6" ht="30" customHeight="1" x14ac:dyDescent="0.2">
      <c r="B2" s="281" t="s">
        <v>227</v>
      </c>
      <c r="C2" s="281"/>
      <c r="D2" s="281"/>
      <c r="E2" s="281"/>
      <c r="F2" s="281"/>
    </row>
    <row r="4" spans="2:6" ht="25.5" x14ac:dyDescent="0.2">
      <c r="B4" s="145" t="s">
        <v>225</v>
      </c>
      <c r="C4" s="131" t="s">
        <v>244</v>
      </c>
      <c r="D4" s="131" t="s">
        <v>243</v>
      </c>
    </row>
    <row r="5" spans="2:6" x14ac:dyDescent="0.2">
      <c r="B5" s="218" t="s">
        <v>257</v>
      </c>
      <c r="C5" s="142">
        <f>Consolidado!L55</f>
        <v>0.26950354609929084</v>
      </c>
      <c r="D5" s="142">
        <f>Consolidado!K55</f>
        <v>0.22978723404255316</v>
      </c>
    </row>
    <row r="6" spans="2:6" x14ac:dyDescent="0.2">
      <c r="B6" s="143" t="s">
        <v>258</v>
      </c>
      <c r="C6" s="142">
        <f>Consolidado!L56</f>
        <v>0.56737588652482274</v>
      </c>
      <c r="D6" s="142">
        <f>Consolidado!K56</f>
        <v>0.52482269503546097</v>
      </c>
    </row>
    <row r="7" spans="2:6" x14ac:dyDescent="0.2">
      <c r="B7" s="144" t="s">
        <v>112</v>
      </c>
      <c r="C7" s="142">
        <f>Consolidado!L57</f>
        <v>0.16312056737588654</v>
      </c>
      <c r="D7" s="142">
        <f>Consolidado!K57</f>
        <v>0.15460992907801419</v>
      </c>
    </row>
  </sheetData>
  <sheetProtection algorithmName="SHA-512" hashValue="8QE91mwAsu1URBR4+giX1GR5CDOr6FMZHvPr7piQsaCCAJsEGyDgp3f6d6bjejeN6Gm93dYUfjJSpxBwh4qDDQ==" saltValue="I93bsHZenvYfry4i+bmySw==" spinCount="100000" sheet="1" objects="1" scenarios="1"/>
  <mergeCells count="1">
    <mergeCell ref="B2:F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Niveles de Integración</vt:lpstr>
      <vt:lpstr>Instructivo</vt:lpstr>
      <vt:lpstr>Ejemplo formulación</vt:lpstr>
      <vt:lpstr>Consolidado</vt:lpstr>
      <vt:lpstr>Datos Sociodem</vt:lpstr>
      <vt:lpstr>Gráfica Cons</vt:lpstr>
      <vt:lpstr>Gráfica Var Integ</vt:lpstr>
      <vt:lpstr>Graf Agrup Var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Morelco</dc:creator>
  <cp:lastModifiedBy>Jefferson Zapata Moreno</cp:lastModifiedBy>
  <cp:lastPrinted>2018-08-31T14:36:54Z</cp:lastPrinted>
  <dcterms:created xsi:type="dcterms:W3CDTF">2014-10-10T03:02:35Z</dcterms:created>
  <dcterms:modified xsi:type="dcterms:W3CDTF">2023-05-23T16:06:04Z</dcterms:modified>
</cp:coreProperties>
</file>